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Excel\Assignment 4\"/>
    </mc:Choice>
  </mc:AlternateContent>
  <bookViews>
    <workbookView xWindow="0" yWindow="0" windowWidth="23040" windowHeight="8988" activeTab="6"/>
  </bookViews>
  <sheets>
    <sheet name="Sheet1" sheetId="1" r:id="rId1"/>
    <sheet name="HDFC" sheetId="2" r:id="rId2"/>
    <sheet name="HDFCBANK" sheetId="3" r:id="rId3"/>
    <sheet name="SIGNAL" sheetId="4" r:id="rId4"/>
    <sheet name="TRADESHEET" sheetId="5" r:id="rId5"/>
    <sheet name="Sheet3" sheetId="7" r:id="rId6"/>
    <sheet name="TRADESHEET_2" sheetId="8" r:id="rId7"/>
  </sheets>
  <definedNames>
    <definedName name="_xlnm._FilterDatabase" localSheetId="1" hidden="1">HDFC!$A$1:$O$251</definedName>
    <definedName name="_xlnm._FilterDatabase" localSheetId="3" hidden="1">SIGNAL!$F$1:$Q$252</definedName>
  </definedNames>
  <calcPr calcId="152511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" i="8" l="1"/>
  <c r="O2" i="8"/>
  <c r="P2" i="8"/>
  <c r="AC14" i="8" l="1"/>
  <c r="AB8" i="8" l="1"/>
  <c r="AC7" i="8"/>
  <c r="AB7" i="8"/>
  <c r="A4" i="8" l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3" i="8"/>
  <c r="A2" i="8"/>
  <c r="R2" i="8" l="1"/>
  <c r="U2" i="8" s="1"/>
  <c r="S2" i="8"/>
  <c r="T2" i="8" s="1"/>
  <c r="AL2" i="7" l="1"/>
  <c r="AL2" i="4"/>
  <c r="C2" i="7"/>
  <c r="B2" i="7"/>
  <c r="AE2" i="7"/>
  <c r="AD2" i="7"/>
  <c r="AC2" i="7"/>
  <c r="AG2" i="7" s="1"/>
  <c r="AI2" i="7" s="1"/>
  <c r="AB2" i="7"/>
  <c r="AF2" i="7" s="1"/>
  <c r="AH2" i="7" s="1"/>
  <c r="AA2" i="7"/>
  <c r="Z2" i="7"/>
  <c r="Y2" i="7"/>
  <c r="A2" i="7" s="1"/>
  <c r="T2" i="7"/>
  <c r="S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J77" i="7" s="1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" i="7"/>
  <c r="H3" i="7"/>
  <c r="J3" i="7" s="1"/>
  <c r="H4" i="7"/>
  <c r="H5" i="7"/>
  <c r="H6" i="7"/>
  <c r="H7" i="7"/>
  <c r="H8" i="7"/>
  <c r="J8" i="7" s="1"/>
  <c r="H9" i="7"/>
  <c r="J9" i="7" s="1"/>
  <c r="H10" i="7"/>
  <c r="H11" i="7"/>
  <c r="J11" i="7" s="1"/>
  <c r="H12" i="7"/>
  <c r="H13" i="7"/>
  <c r="H14" i="7"/>
  <c r="H15" i="7"/>
  <c r="H16" i="7"/>
  <c r="J16" i="7" s="1"/>
  <c r="H17" i="7"/>
  <c r="H18" i="7"/>
  <c r="H19" i="7"/>
  <c r="J19" i="7" s="1"/>
  <c r="H20" i="7"/>
  <c r="H21" i="7"/>
  <c r="H22" i="7"/>
  <c r="H23" i="7"/>
  <c r="H24" i="7"/>
  <c r="J24" i="7" s="1"/>
  <c r="H25" i="7"/>
  <c r="H26" i="7"/>
  <c r="H27" i="7"/>
  <c r="J27" i="7" s="1"/>
  <c r="H28" i="7"/>
  <c r="J28" i="7" s="1"/>
  <c r="H29" i="7"/>
  <c r="H30" i="7"/>
  <c r="H31" i="7"/>
  <c r="H32" i="7"/>
  <c r="J32" i="7" s="1"/>
  <c r="H33" i="7"/>
  <c r="J33" i="7" s="1"/>
  <c r="H34" i="7"/>
  <c r="H35" i="7"/>
  <c r="J35" i="7" s="1"/>
  <c r="H36" i="7"/>
  <c r="H37" i="7"/>
  <c r="H38" i="7"/>
  <c r="H39" i="7"/>
  <c r="H40" i="7"/>
  <c r="J40" i="7" s="1"/>
  <c r="H41" i="7"/>
  <c r="J41" i="7" s="1"/>
  <c r="H42" i="7"/>
  <c r="H43" i="7"/>
  <c r="J43" i="7" s="1"/>
  <c r="H44" i="7"/>
  <c r="H45" i="7"/>
  <c r="H46" i="7"/>
  <c r="H47" i="7"/>
  <c r="H48" i="7"/>
  <c r="J48" i="7" s="1"/>
  <c r="H49" i="7"/>
  <c r="H50" i="7"/>
  <c r="H51" i="7"/>
  <c r="J51" i="7" s="1"/>
  <c r="H52" i="7"/>
  <c r="H53" i="7"/>
  <c r="H54" i="7"/>
  <c r="H55" i="7"/>
  <c r="H56" i="7"/>
  <c r="J56" i="7" s="1"/>
  <c r="H57" i="7"/>
  <c r="H58" i="7"/>
  <c r="H59" i="7"/>
  <c r="J59" i="7" s="1"/>
  <c r="H60" i="7"/>
  <c r="H61" i="7"/>
  <c r="H62" i="7"/>
  <c r="H63" i="7"/>
  <c r="H64" i="7"/>
  <c r="J64" i="7" s="1"/>
  <c r="H65" i="7"/>
  <c r="H66" i="7"/>
  <c r="H67" i="7"/>
  <c r="J67" i="7" s="1"/>
  <c r="H68" i="7"/>
  <c r="J68" i="7" s="1"/>
  <c r="H69" i="7"/>
  <c r="H70" i="7"/>
  <c r="H71" i="7"/>
  <c r="H72" i="7"/>
  <c r="J72" i="7" s="1"/>
  <c r="H73" i="7"/>
  <c r="H74" i="7"/>
  <c r="H75" i="7"/>
  <c r="J75" i="7" s="1"/>
  <c r="H76" i="7"/>
  <c r="H77" i="7"/>
  <c r="H78" i="7"/>
  <c r="H79" i="7"/>
  <c r="H80" i="7"/>
  <c r="J80" i="7" s="1"/>
  <c r="H81" i="7"/>
  <c r="J81" i="7" s="1"/>
  <c r="H82" i="7"/>
  <c r="H83" i="7"/>
  <c r="J83" i="7" s="1"/>
  <c r="H84" i="7"/>
  <c r="J84" i="7" s="1"/>
  <c r="H85" i="7"/>
  <c r="H86" i="7"/>
  <c r="H87" i="7"/>
  <c r="H88" i="7"/>
  <c r="J88" i="7" s="1"/>
  <c r="H89" i="7"/>
  <c r="J89" i="7" s="1"/>
  <c r="H90" i="7"/>
  <c r="H91" i="7"/>
  <c r="J91" i="7" s="1"/>
  <c r="H92" i="7"/>
  <c r="J92" i="7" s="1"/>
  <c r="H93" i="7"/>
  <c r="H94" i="7"/>
  <c r="H95" i="7"/>
  <c r="H96" i="7"/>
  <c r="J96" i="7" s="1"/>
  <c r="H97" i="7"/>
  <c r="J97" i="7" s="1"/>
  <c r="H98" i="7"/>
  <c r="H99" i="7"/>
  <c r="J99" i="7" s="1"/>
  <c r="H100" i="7"/>
  <c r="H101" i="7"/>
  <c r="H102" i="7"/>
  <c r="H103" i="7"/>
  <c r="H104" i="7"/>
  <c r="J104" i="7" s="1"/>
  <c r="H105" i="7"/>
  <c r="J105" i="7" s="1"/>
  <c r="H106" i="7"/>
  <c r="H107" i="7"/>
  <c r="J107" i="7" s="1"/>
  <c r="H108" i="7"/>
  <c r="H109" i="7"/>
  <c r="H110" i="7"/>
  <c r="H111" i="7"/>
  <c r="H112" i="7"/>
  <c r="J112" i="7" s="1"/>
  <c r="H113" i="7"/>
  <c r="H114" i="7"/>
  <c r="H115" i="7"/>
  <c r="J115" i="7" s="1"/>
  <c r="H116" i="7"/>
  <c r="H117" i="7"/>
  <c r="H118" i="7"/>
  <c r="H119" i="7"/>
  <c r="H120" i="7"/>
  <c r="J120" i="7" s="1"/>
  <c r="H121" i="7"/>
  <c r="H122" i="7"/>
  <c r="H123" i="7"/>
  <c r="J123" i="7" s="1"/>
  <c r="H124" i="7"/>
  <c r="H125" i="7"/>
  <c r="H126" i="7"/>
  <c r="H127" i="7"/>
  <c r="H128" i="7"/>
  <c r="J128" i="7" s="1"/>
  <c r="H129" i="7"/>
  <c r="H130" i="7"/>
  <c r="H131" i="7"/>
  <c r="J131" i="7" s="1"/>
  <c r="H132" i="7"/>
  <c r="H133" i="7"/>
  <c r="H134" i="7"/>
  <c r="H135" i="7"/>
  <c r="H136" i="7"/>
  <c r="J136" i="7" s="1"/>
  <c r="H137" i="7"/>
  <c r="H138" i="7"/>
  <c r="H139" i="7"/>
  <c r="J139" i="7" s="1"/>
  <c r="H140" i="7"/>
  <c r="J140" i="7" s="1"/>
  <c r="H141" i="7"/>
  <c r="H142" i="7"/>
  <c r="H143" i="7"/>
  <c r="H144" i="7"/>
  <c r="J144" i="7" s="1"/>
  <c r="H145" i="7"/>
  <c r="H146" i="7"/>
  <c r="H147" i="7"/>
  <c r="J147" i="7" s="1"/>
  <c r="H148" i="7"/>
  <c r="J148" i="7" s="1"/>
  <c r="H149" i="7"/>
  <c r="H150" i="7"/>
  <c r="H151" i="7"/>
  <c r="H152" i="7"/>
  <c r="J152" i="7" s="1"/>
  <c r="H153" i="7"/>
  <c r="H154" i="7"/>
  <c r="H155" i="7"/>
  <c r="J155" i="7" s="1"/>
  <c r="H156" i="7"/>
  <c r="H157" i="7"/>
  <c r="H158" i="7"/>
  <c r="H159" i="7"/>
  <c r="H160" i="7"/>
  <c r="J160" i="7" s="1"/>
  <c r="H161" i="7"/>
  <c r="H162" i="7"/>
  <c r="H163" i="7"/>
  <c r="J163" i="7" s="1"/>
  <c r="H164" i="7"/>
  <c r="H165" i="7"/>
  <c r="H166" i="7"/>
  <c r="H167" i="7"/>
  <c r="H168" i="7"/>
  <c r="J168" i="7" s="1"/>
  <c r="H169" i="7"/>
  <c r="H170" i="7"/>
  <c r="H171" i="7"/>
  <c r="J171" i="7" s="1"/>
  <c r="H172" i="7"/>
  <c r="J172" i="7" s="1"/>
  <c r="H173" i="7"/>
  <c r="H174" i="7"/>
  <c r="H175" i="7"/>
  <c r="H176" i="7"/>
  <c r="J176" i="7" s="1"/>
  <c r="H177" i="7"/>
  <c r="H178" i="7"/>
  <c r="H179" i="7"/>
  <c r="J179" i="7" s="1"/>
  <c r="H180" i="7"/>
  <c r="J180" i="7" s="1"/>
  <c r="H181" i="7"/>
  <c r="H182" i="7"/>
  <c r="H183" i="7"/>
  <c r="H184" i="7"/>
  <c r="J184" i="7" s="1"/>
  <c r="H185" i="7"/>
  <c r="H186" i="7"/>
  <c r="H187" i="7"/>
  <c r="J187" i="7" s="1"/>
  <c r="H188" i="7"/>
  <c r="H189" i="7"/>
  <c r="H190" i="7"/>
  <c r="H191" i="7"/>
  <c r="H192" i="7"/>
  <c r="J192" i="7" s="1"/>
  <c r="H193" i="7"/>
  <c r="H194" i="7"/>
  <c r="H195" i="7"/>
  <c r="J195" i="7" s="1"/>
  <c r="H196" i="7"/>
  <c r="H197" i="7"/>
  <c r="H198" i="7"/>
  <c r="H199" i="7"/>
  <c r="H200" i="7"/>
  <c r="J200" i="7" s="1"/>
  <c r="H201" i="7"/>
  <c r="H202" i="7"/>
  <c r="H203" i="7"/>
  <c r="J203" i="7" s="1"/>
  <c r="H204" i="7"/>
  <c r="J204" i="7" s="1"/>
  <c r="H205" i="7"/>
  <c r="H206" i="7"/>
  <c r="H207" i="7"/>
  <c r="H208" i="7"/>
  <c r="J208" i="7" s="1"/>
  <c r="H209" i="7"/>
  <c r="H210" i="7"/>
  <c r="H211" i="7"/>
  <c r="J211" i="7" s="1"/>
  <c r="H212" i="7"/>
  <c r="J212" i="7" s="1"/>
  <c r="H213" i="7"/>
  <c r="H214" i="7"/>
  <c r="H215" i="7"/>
  <c r="H216" i="7"/>
  <c r="J216" i="7" s="1"/>
  <c r="H217" i="7"/>
  <c r="H218" i="7"/>
  <c r="H219" i="7"/>
  <c r="J219" i="7" s="1"/>
  <c r="H220" i="7"/>
  <c r="H221" i="7"/>
  <c r="H222" i="7"/>
  <c r="H223" i="7"/>
  <c r="H224" i="7"/>
  <c r="J224" i="7" s="1"/>
  <c r="H225" i="7"/>
  <c r="H226" i="7"/>
  <c r="H227" i="7"/>
  <c r="J227" i="7" s="1"/>
  <c r="H228" i="7"/>
  <c r="H229" i="7"/>
  <c r="H230" i="7"/>
  <c r="H231" i="7"/>
  <c r="H232" i="7"/>
  <c r="J232" i="7" s="1"/>
  <c r="H233" i="7"/>
  <c r="H234" i="7"/>
  <c r="H235" i="7"/>
  <c r="J235" i="7" s="1"/>
  <c r="H236" i="7"/>
  <c r="J236" i="7" s="1"/>
  <c r="H237" i="7"/>
  <c r="H238" i="7"/>
  <c r="H239" i="7"/>
  <c r="H240" i="7"/>
  <c r="J240" i="7" s="1"/>
  <c r="H241" i="7"/>
  <c r="H242" i="7"/>
  <c r="H243" i="7"/>
  <c r="J243" i="7" s="1"/>
  <c r="H244" i="7"/>
  <c r="J244" i="7" s="1"/>
  <c r="H245" i="7"/>
  <c r="H246" i="7"/>
  <c r="H247" i="7"/>
  <c r="H248" i="7"/>
  <c r="J248" i="7" s="1"/>
  <c r="H249" i="7"/>
  <c r="H250" i="7"/>
  <c r="H251" i="7"/>
  <c r="J251" i="7" s="1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" i="7"/>
  <c r="F2" i="7"/>
  <c r="O2" i="7" s="1"/>
  <c r="F2" i="8"/>
  <c r="D2" i="8"/>
  <c r="E2" i="8"/>
  <c r="V2" i="8" l="1"/>
  <c r="J228" i="7"/>
  <c r="J196" i="7"/>
  <c r="J156" i="7"/>
  <c r="J132" i="7"/>
  <c r="J76" i="7"/>
  <c r="J12" i="7"/>
  <c r="J4" i="7"/>
  <c r="J2" i="7"/>
  <c r="J220" i="7"/>
  <c r="AM2" i="7"/>
  <c r="J188" i="7"/>
  <c r="J246" i="7"/>
  <c r="J238" i="7"/>
  <c r="J230" i="7"/>
  <c r="J222" i="7"/>
  <c r="J214" i="7"/>
  <c r="J206" i="7"/>
  <c r="J198" i="7"/>
  <c r="J190" i="7"/>
  <c r="J182" i="7"/>
  <c r="J174" i="7"/>
  <c r="J166" i="7"/>
  <c r="J158" i="7"/>
  <c r="J150" i="7"/>
  <c r="J142" i="7"/>
  <c r="J134" i="7"/>
  <c r="J126" i="7"/>
  <c r="J118" i="7"/>
  <c r="J110" i="7"/>
  <c r="J102" i="7"/>
  <c r="J94" i="7"/>
  <c r="J86" i="7"/>
  <c r="J78" i="7"/>
  <c r="J70" i="7"/>
  <c r="J62" i="7"/>
  <c r="J54" i="7"/>
  <c r="J46" i="7"/>
  <c r="J38" i="7"/>
  <c r="J30" i="7"/>
  <c r="J22" i="7"/>
  <c r="J164" i="7"/>
  <c r="J93" i="7"/>
  <c r="J85" i="7"/>
  <c r="J29" i="7"/>
  <c r="J2" i="8"/>
  <c r="I2" i="8"/>
  <c r="J234" i="7"/>
  <c r="J245" i="7"/>
  <c r="J229" i="7"/>
  <c r="J213" i="7"/>
  <c r="J197" i="7"/>
  <c r="J181" i="7"/>
  <c r="J165" i="7"/>
  <c r="J149" i="7"/>
  <c r="J133" i="7"/>
  <c r="J117" i="7"/>
  <c r="J101" i="7"/>
  <c r="J69" i="7"/>
  <c r="J61" i="7"/>
  <c r="J53" i="7"/>
  <c r="J45" i="7"/>
  <c r="J37" i="7"/>
  <c r="J21" i="7"/>
  <c r="J5" i="7"/>
  <c r="J242" i="7"/>
  <c r="J237" i="7"/>
  <c r="J221" i="7"/>
  <c r="J205" i="7"/>
  <c r="J189" i="7"/>
  <c r="J173" i="7"/>
  <c r="J157" i="7"/>
  <c r="J141" i="7"/>
  <c r="J125" i="7"/>
  <c r="J109" i="7"/>
  <c r="J13" i="7"/>
  <c r="J124" i="7"/>
  <c r="J116" i="7"/>
  <c r="J108" i="7"/>
  <c r="J100" i="7"/>
  <c r="J60" i="7"/>
  <c r="J52" i="7"/>
  <c r="J44" i="7"/>
  <c r="J36" i="7"/>
  <c r="J20" i="7"/>
  <c r="J178" i="7"/>
  <c r="J226" i="7"/>
  <c r="J210" i="7"/>
  <c r="J202" i="7"/>
  <c r="J194" i="7"/>
  <c r="J162" i="7"/>
  <c r="J146" i="7"/>
  <c r="F3" i="7"/>
  <c r="F4" i="7" s="1"/>
  <c r="J247" i="7"/>
  <c r="J239" i="7"/>
  <c r="J231" i="7"/>
  <c r="J223" i="7"/>
  <c r="J215" i="7"/>
  <c r="J207" i="7"/>
  <c r="J199" i="7"/>
  <c r="J191" i="7"/>
  <c r="J183" i="7"/>
  <c r="J175" i="7"/>
  <c r="J167" i="7"/>
  <c r="J159" i="7"/>
  <c r="J151" i="7"/>
  <c r="J143" i="7"/>
  <c r="J135" i="7"/>
  <c r="J127" i="7"/>
  <c r="J119" i="7"/>
  <c r="J111" i="7"/>
  <c r="J103" i="7"/>
  <c r="J95" i="7"/>
  <c r="J87" i="7"/>
  <c r="J79" i="7"/>
  <c r="J71" i="7"/>
  <c r="J63" i="7"/>
  <c r="J55" i="7"/>
  <c r="J47" i="7"/>
  <c r="J39" i="7"/>
  <c r="J31" i="7"/>
  <c r="J23" i="7"/>
  <c r="J15" i="7"/>
  <c r="J7" i="7"/>
  <c r="J249" i="7"/>
  <c r="J241" i="7"/>
  <c r="J233" i="7"/>
  <c r="J225" i="7"/>
  <c r="J217" i="7"/>
  <c r="J209" i="7"/>
  <c r="J201" i="7"/>
  <c r="J193" i="7"/>
  <c r="J185" i="7"/>
  <c r="J177" i="7"/>
  <c r="J169" i="7"/>
  <c r="J161" i="7"/>
  <c r="J153" i="7"/>
  <c r="J145" i="7"/>
  <c r="J137" i="7"/>
  <c r="J129" i="7"/>
  <c r="J121" i="7"/>
  <c r="J113" i="7"/>
  <c r="J73" i="7"/>
  <c r="J65" i="7"/>
  <c r="J57" i="7"/>
  <c r="J49" i="7"/>
  <c r="J25" i="7"/>
  <c r="J17" i="7"/>
  <c r="J250" i="7"/>
  <c r="J218" i="7"/>
  <c r="J186" i="7"/>
  <c r="J170" i="7"/>
  <c r="J154" i="7"/>
  <c r="J138" i="7"/>
  <c r="J14" i="7"/>
  <c r="J6" i="7"/>
  <c r="AJ2" i="7"/>
  <c r="D2" i="7"/>
  <c r="E2" i="7"/>
  <c r="AK2" i="7"/>
  <c r="J130" i="7"/>
  <c r="J122" i="7"/>
  <c r="J114" i="7"/>
  <c r="J106" i="7"/>
  <c r="J98" i="7"/>
  <c r="J90" i="7"/>
  <c r="J82" i="7"/>
  <c r="J74" i="7"/>
  <c r="J66" i="7"/>
  <c r="J58" i="7"/>
  <c r="J50" i="7"/>
  <c r="J42" i="7"/>
  <c r="J34" i="7"/>
  <c r="J26" i="7"/>
  <c r="J18" i="7"/>
  <c r="J10" i="7"/>
  <c r="G2" i="8"/>
  <c r="W2" i="8" l="1"/>
  <c r="Z2" i="8"/>
  <c r="H3" i="8"/>
  <c r="R3" i="7"/>
  <c r="L3" i="7"/>
  <c r="K3" i="7"/>
  <c r="O3" i="7"/>
  <c r="Y3" i="7" s="1"/>
  <c r="A3" i="7" s="1"/>
  <c r="Q3" i="7"/>
  <c r="V3" i="7" s="1"/>
  <c r="U3" i="7"/>
  <c r="S3" i="7"/>
  <c r="F5" i="7"/>
  <c r="L4" i="7"/>
  <c r="K4" i="7"/>
  <c r="O4" i="7"/>
  <c r="R4" i="7"/>
  <c r="Q4" i="7"/>
  <c r="W2" i="4"/>
  <c r="C2" i="4"/>
  <c r="B2" i="4"/>
  <c r="AE2" i="4"/>
  <c r="AD2" i="4"/>
  <c r="AC2" i="4"/>
  <c r="AM2" i="4" s="1"/>
  <c r="AB2" i="4"/>
  <c r="AA2" i="4"/>
  <c r="Z2" i="4"/>
  <c r="Y2" i="4"/>
  <c r="A2" i="4" s="1"/>
  <c r="X2" i="4"/>
  <c r="V4" i="7" l="1"/>
  <c r="T3" i="7"/>
  <c r="AL3" i="7"/>
  <c r="X2" i="8"/>
  <c r="Y3" i="8"/>
  <c r="P3" i="8" s="1"/>
  <c r="M3" i="7"/>
  <c r="N3" i="7"/>
  <c r="T4" i="7"/>
  <c r="AD3" i="7"/>
  <c r="C3" i="7"/>
  <c r="AE3" i="7"/>
  <c r="AA3" i="7"/>
  <c r="X3" i="7"/>
  <c r="Z3" i="7"/>
  <c r="AB3" i="7"/>
  <c r="AC3" i="7"/>
  <c r="B3" i="7"/>
  <c r="W3" i="7"/>
  <c r="Z4" i="7"/>
  <c r="AB4" i="7"/>
  <c r="AC4" i="7"/>
  <c r="B4" i="7"/>
  <c r="S4" i="7"/>
  <c r="M4" i="7"/>
  <c r="N4" i="7"/>
  <c r="F6" i="7"/>
  <c r="O5" i="7"/>
  <c r="Q5" i="7"/>
  <c r="V5" i="7" s="1"/>
  <c r="K5" i="7"/>
  <c r="R5" i="7"/>
  <c r="L5" i="7"/>
  <c r="U4" i="7"/>
  <c r="AL4" i="7" s="1"/>
  <c r="Y4" i="7"/>
  <c r="A4" i="7" s="1"/>
  <c r="AF2" i="4"/>
  <c r="AH2" i="4" s="1"/>
  <c r="AG2" i="4"/>
  <c r="AI2" i="4" s="1"/>
  <c r="Y3" i="5"/>
  <c r="F4" i="8"/>
  <c r="F3" i="8"/>
  <c r="W4" i="7" l="1"/>
  <c r="O3" i="8"/>
  <c r="Q3" i="8" s="1"/>
  <c r="AM3" i="7"/>
  <c r="F7" i="7"/>
  <c r="O6" i="7"/>
  <c r="Y6" i="7" s="1"/>
  <c r="A6" i="7" s="1"/>
  <c r="R6" i="7"/>
  <c r="U6" i="7" s="1"/>
  <c r="L6" i="7"/>
  <c r="K6" i="7"/>
  <c r="Q6" i="7"/>
  <c r="V6" i="7" s="1"/>
  <c r="C4" i="7"/>
  <c r="AD4" i="7"/>
  <c r="AF4" i="7" s="1"/>
  <c r="AH4" i="7" s="1"/>
  <c r="X4" i="7"/>
  <c r="AA4" i="7"/>
  <c r="AE4" i="7"/>
  <c r="AG4" i="7" s="1"/>
  <c r="AI4" i="7" s="1"/>
  <c r="Y5" i="7"/>
  <c r="A5" i="7" s="1"/>
  <c r="S5" i="7"/>
  <c r="M5" i="7"/>
  <c r="N5" i="7"/>
  <c r="U5" i="7"/>
  <c r="AG3" i="7"/>
  <c r="AI3" i="7" s="1"/>
  <c r="AB5" i="7"/>
  <c r="B5" i="7"/>
  <c r="AC5" i="7"/>
  <c r="Z5" i="7"/>
  <c r="T5" i="7"/>
  <c r="AF3" i="7"/>
  <c r="AH3" i="7" s="1"/>
  <c r="AK2" i="4"/>
  <c r="E2" i="4"/>
  <c r="AJ2" i="4"/>
  <c r="D2" i="4"/>
  <c r="P2" i="4"/>
  <c r="G2" i="4"/>
  <c r="G3" i="8"/>
  <c r="D3" i="8"/>
  <c r="D4" i="8"/>
  <c r="E4" i="8"/>
  <c r="E3" i="8"/>
  <c r="J4" i="8" l="1"/>
  <c r="J3" i="8"/>
  <c r="I3" i="8"/>
  <c r="N3" i="8" s="1"/>
  <c r="I4" i="8"/>
  <c r="H4" i="8"/>
  <c r="AL6" i="7"/>
  <c r="AM4" i="7"/>
  <c r="W5" i="7"/>
  <c r="AL5" i="7"/>
  <c r="D4" i="7"/>
  <c r="AJ4" i="7"/>
  <c r="E4" i="7"/>
  <c r="AK4" i="7"/>
  <c r="AE6" i="7"/>
  <c r="AA6" i="7"/>
  <c r="X6" i="7"/>
  <c r="C6" i="7"/>
  <c r="AD6" i="7"/>
  <c r="M6" i="7"/>
  <c r="N6" i="7"/>
  <c r="S6" i="7"/>
  <c r="AK3" i="7"/>
  <c r="E3" i="7"/>
  <c r="AJ3" i="7"/>
  <c r="D3" i="7"/>
  <c r="AE5" i="7"/>
  <c r="AM5" i="7" s="1"/>
  <c r="AA5" i="7"/>
  <c r="C5" i="7"/>
  <c r="AD5" i="7"/>
  <c r="AF5" i="7" s="1"/>
  <c r="AH5" i="7" s="1"/>
  <c r="X5" i="7"/>
  <c r="F8" i="7"/>
  <c r="Q7" i="7"/>
  <c r="V7" i="7" s="1"/>
  <c r="R7" i="7"/>
  <c r="U7" i="7" s="1"/>
  <c r="L7" i="7"/>
  <c r="K7" i="7"/>
  <c r="O7" i="7"/>
  <c r="B6" i="7"/>
  <c r="W6" i="7"/>
  <c r="AB6" i="7"/>
  <c r="AC6" i="7"/>
  <c r="AM6" i="7" s="1"/>
  <c r="Z6" i="7"/>
  <c r="AG5" i="7"/>
  <c r="AI5" i="7" s="1"/>
  <c r="T6" i="7"/>
  <c r="U2" i="5"/>
  <c r="X3" i="5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F6" i="8"/>
  <c r="F5" i="8"/>
  <c r="D5" i="8"/>
  <c r="E5" i="8"/>
  <c r="G5" i="8"/>
  <c r="G4" i="8"/>
  <c r="G6" i="8"/>
  <c r="N4" i="8" l="1"/>
  <c r="L3" i="8"/>
  <c r="K3" i="8"/>
  <c r="K4" i="8" s="1"/>
  <c r="M3" i="8"/>
  <c r="M4" i="8" s="1"/>
  <c r="L4" i="8"/>
  <c r="I5" i="8"/>
  <c r="J5" i="8"/>
  <c r="H5" i="8"/>
  <c r="AL7" i="7"/>
  <c r="AF6" i="7"/>
  <c r="AH6" i="7" s="1"/>
  <c r="AJ5" i="7"/>
  <c r="D5" i="7"/>
  <c r="AB7" i="7"/>
  <c r="W7" i="7"/>
  <c r="AC7" i="7"/>
  <c r="B7" i="7"/>
  <c r="Z7" i="7"/>
  <c r="M7" i="7"/>
  <c r="N7" i="7"/>
  <c r="AA7" i="7"/>
  <c r="C7" i="7"/>
  <c r="AD7" i="7"/>
  <c r="AE7" i="7"/>
  <c r="X7" i="7"/>
  <c r="S7" i="7"/>
  <c r="Y7" i="7"/>
  <c r="A7" i="7" s="1"/>
  <c r="AG6" i="7"/>
  <c r="AI6" i="7" s="1"/>
  <c r="T7" i="7"/>
  <c r="AK5" i="7"/>
  <c r="E5" i="7"/>
  <c r="D6" i="7"/>
  <c r="AJ6" i="7"/>
  <c r="F9" i="7"/>
  <c r="R8" i="7"/>
  <c r="Q8" i="7"/>
  <c r="V8" i="7" s="1"/>
  <c r="L8" i="7"/>
  <c r="K8" i="7"/>
  <c r="O8" i="7"/>
  <c r="Y8" i="7" s="1"/>
  <c r="A8" i="7" s="1"/>
  <c r="U3" i="5"/>
  <c r="X4" i="5" s="1"/>
  <c r="J2" i="4"/>
  <c r="J248" i="4"/>
  <c r="J244" i="4"/>
  <c r="J240" i="4"/>
  <c r="J236" i="4"/>
  <c r="J232" i="4"/>
  <c r="J228" i="4"/>
  <c r="J224" i="4"/>
  <c r="J220" i="4"/>
  <c r="J216" i="4"/>
  <c r="J212" i="4"/>
  <c r="J208" i="4"/>
  <c r="J204" i="4"/>
  <c r="J200" i="4"/>
  <c r="J196" i="4"/>
  <c r="J192" i="4"/>
  <c r="J188" i="4"/>
  <c r="J184" i="4"/>
  <c r="J180" i="4"/>
  <c r="J176" i="4"/>
  <c r="J172" i="4"/>
  <c r="J168" i="4"/>
  <c r="J164" i="4"/>
  <c r="J160" i="4"/>
  <c r="J156" i="4"/>
  <c r="J152" i="4"/>
  <c r="J148" i="4"/>
  <c r="J144" i="4"/>
  <c r="J140" i="4"/>
  <c r="J136" i="4"/>
  <c r="J132" i="4"/>
  <c r="J128" i="4"/>
  <c r="J124" i="4"/>
  <c r="J120" i="4"/>
  <c r="J116" i="4"/>
  <c r="J112" i="4"/>
  <c r="J108" i="4"/>
  <c r="J104" i="4"/>
  <c r="J100" i="4"/>
  <c r="J96" i="4"/>
  <c r="J92" i="4"/>
  <c r="J88" i="4"/>
  <c r="J84" i="4"/>
  <c r="J80" i="4"/>
  <c r="J76" i="4"/>
  <c r="J72" i="4"/>
  <c r="J68" i="4"/>
  <c r="J64" i="4"/>
  <c r="J60" i="4"/>
  <c r="J56" i="4"/>
  <c r="J52" i="4"/>
  <c r="J48" i="4"/>
  <c r="J44" i="4"/>
  <c r="J40" i="4"/>
  <c r="J36" i="4"/>
  <c r="J32" i="4"/>
  <c r="J28" i="4"/>
  <c r="J24" i="4"/>
  <c r="J20" i="4"/>
  <c r="J16" i="4"/>
  <c r="J12" i="4"/>
  <c r="J8" i="4"/>
  <c r="J4" i="4"/>
  <c r="J39" i="4"/>
  <c r="J35" i="4"/>
  <c r="J31" i="4"/>
  <c r="J27" i="4"/>
  <c r="J23" i="4"/>
  <c r="J19" i="4"/>
  <c r="J15" i="4"/>
  <c r="J11" i="4"/>
  <c r="J7" i="4"/>
  <c r="J3" i="4"/>
  <c r="J251" i="4"/>
  <c r="J247" i="4"/>
  <c r="J243" i="4"/>
  <c r="J239" i="4"/>
  <c r="J235" i="4"/>
  <c r="J231" i="4"/>
  <c r="J227" i="4"/>
  <c r="J223" i="4"/>
  <c r="J219" i="4"/>
  <c r="J215" i="4"/>
  <c r="J211" i="4"/>
  <c r="J207" i="4"/>
  <c r="J203" i="4"/>
  <c r="J199" i="4"/>
  <c r="J195" i="4"/>
  <c r="J191" i="4"/>
  <c r="J187" i="4"/>
  <c r="J183" i="4"/>
  <c r="J179" i="4"/>
  <c r="J175" i="4"/>
  <c r="J171" i="4"/>
  <c r="J167" i="4"/>
  <c r="J163" i="4"/>
  <c r="J159" i="4"/>
  <c r="J155" i="4"/>
  <c r="J151" i="4"/>
  <c r="J147" i="4"/>
  <c r="J143" i="4"/>
  <c r="J139" i="4"/>
  <c r="J135" i="4"/>
  <c r="J131" i="4"/>
  <c r="J127" i="4"/>
  <c r="J123" i="4"/>
  <c r="J119" i="4"/>
  <c r="J115" i="4"/>
  <c r="J111" i="4"/>
  <c r="J107" i="4"/>
  <c r="J103" i="4"/>
  <c r="J99" i="4"/>
  <c r="J95" i="4"/>
  <c r="J91" i="4"/>
  <c r="J87" i="4"/>
  <c r="J83" i="4"/>
  <c r="J79" i="4"/>
  <c r="J75" i="4"/>
  <c r="J71" i="4"/>
  <c r="J67" i="4"/>
  <c r="J63" i="4"/>
  <c r="J59" i="4"/>
  <c r="J55" i="4"/>
  <c r="J51" i="4"/>
  <c r="J47" i="4"/>
  <c r="J43" i="4"/>
  <c r="J250" i="4"/>
  <c r="J246" i="4"/>
  <c r="J242" i="4"/>
  <c r="J238" i="4"/>
  <c r="J234" i="4"/>
  <c r="J230" i="4"/>
  <c r="J226" i="4"/>
  <c r="J222" i="4"/>
  <c r="J218" i="4"/>
  <c r="J214" i="4"/>
  <c r="J210" i="4"/>
  <c r="J206" i="4"/>
  <c r="J202" i="4"/>
  <c r="J198" i="4"/>
  <c r="J194" i="4"/>
  <c r="J190" i="4"/>
  <c r="J186" i="4"/>
  <c r="J182" i="4"/>
  <c r="J178" i="4"/>
  <c r="J174" i="4"/>
  <c r="J170" i="4"/>
  <c r="J166" i="4"/>
  <c r="J162" i="4"/>
  <c r="J158" i="4"/>
  <c r="J154" i="4"/>
  <c r="J150" i="4"/>
  <c r="J146" i="4"/>
  <c r="J142" i="4"/>
  <c r="J138" i="4"/>
  <c r="J134" i="4"/>
  <c r="J130" i="4"/>
  <c r="J126" i="4"/>
  <c r="J122" i="4"/>
  <c r="J118" i="4"/>
  <c r="J114" i="4"/>
  <c r="J110" i="4"/>
  <c r="J106" i="4"/>
  <c r="J102" i="4"/>
  <c r="J98" i="4"/>
  <c r="J94" i="4"/>
  <c r="J90" i="4"/>
  <c r="J86" i="4"/>
  <c r="J82" i="4"/>
  <c r="J78" i="4"/>
  <c r="J74" i="4"/>
  <c r="J70" i="4"/>
  <c r="J66" i="4"/>
  <c r="J62" i="4"/>
  <c r="J58" i="4"/>
  <c r="J54" i="4"/>
  <c r="J50" i="4"/>
  <c r="J46" i="4"/>
  <c r="J42" i="4"/>
  <c r="J38" i="4"/>
  <c r="J34" i="4"/>
  <c r="J30" i="4"/>
  <c r="J26" i="4"/>
  <c r="J22" i="4"/>
  <c r="J18" i="4"/>
  <c r="J14" i="4"/>
  <c r="J10" i="4"/>
  <c r="J6" i="4"/>
  <c r="J249" i="4"/>
  <c r="J245" i="4"/>
  <c r="J241" i="4"/>
  <c r="J237" i="4"/>
  <c r="J233" i="4"/>
  <c r="J229" i="4"/>
  <c r="J225" i="4"/>
  <c r="J221" i="4"/>
  <c r="J217" i="4"/>
  <c r="J213" i="4"/>
  <c r="J209" i="4"/>
  <c r="J205" i="4"/>
  <c r="J201" i="4"/>
  <c r="J197" i="4"/>
  <c r="J193" i="4"/>
  <c r="J189" i="4"/>
  <c r="J185" i="4"/>
  <c r="J181" i="4"/>
  <c r="J177" i="4"/>
  <c r="J173" i="4"/>
  <c r="J169" i="4"/>
  <c r="J165" i="4"/>
  <c r="J161" i="4"/>
  <c r="J157" i="4"/>
  <c r="J153" i="4"/>
  <c r="J149" i="4"/>
  <c r="J145" i="4"/>
  <c r="J141" i="4"/>
  <c r="J137" i="4"/>
  <c r="J133" i="4"/>
  <c r="J129" i="4"/>
  <c r="J125" i="4"/>
  <c r="J121" i="4"/>
  <c r="J117" i="4"/>
  <c r="J113" i="4"/>
  <c r="J109" i="4"/>
  <c r="J105" i="4"/>
  <c r="J101" i="4"/>
  <c r="J97" i="4"/>
  <c r="J93" i="4"/>
  <c r="J89" i="4"/>
  <c r="J85" i="4"/>
  <c r="J81" i="4"/>
  <c r="J77" i="4"/>
  <c r="J73" i="4"/>
  <c r="J69" i="4"/>
  <c r="J65" i="4"/>
  <c r="J61" i="4"/>
  <c r="J57" i="4"/>
  <c r="J53" i="4"/>
  <c r="J49" i="4"/>
  <c r="J45" i="4"/>
  <c r="J41" i="4"/>
  <c r="J37" i="4"/>
  <c r="J33" i="4"/>
  <c r="J29" i="4"/>
  <c r="J25" i="4"/>
  <c r="J21" i="4"/>
  <c r="J17" i="4"/>
  <c r="J13" i="4"/>
  <c r="J9" i="4"/>
  <c r="J5" i="4"/>
  <c r="F7" i="8"/>
  <c r="D6" i="8"/>
  <c r="E6" i="8"/>
  <c r="N5" i="8" l="1"/>
  <c r="M5" i="8"/>
  <c r="H6" i="8"/>
  <c r="L5" i="8"/>
  <c r="K5" i="8"/>
  <c r="S3" i="8"/>
  <c r="R3" i="8"/>
  <c r="U3" i="8" s="1"/>
  <c r="I6" i="8"/>
  <c r="J6" i="8"/>
  <c r="AM7" i="7"/>
  <c r="AB8" i="7"/>
  <c r="B8" i="7"/>
  <c r="Z8" i="7"/>
  <c r="AC8" i="7"/>
  <c r="M8" i="7"/>
  <c r="N8" i="7"/>
  <c r="AF7" i="7"/>
  <c r="AH7" i="7" s="1"/>
  <c r="S8" i="7"/>
  <c r="AK6" i="7"/>
  <c r="E6" i="7"/>
  <c r="AG7" i="7"/>
  <c r="AI7" i="7" s="1"/>
  <c r="T8" i="7"/>
  <c r="F10" i="7"/>
  <c r="R9" i="7"/>
  <c r="L9" i="7"/>
  <c r="O9" i="7"/>
  <c r="Y9" i="7" s="1"/>
  <c r="A9" i="7" s="1"/>
  <c r="Q9" i="7"/>
  <c r="V9" i="7" s="1"/>
  <c r="K9" i="7"/>
  <c r="U8" i="7"/>
  <c r="AL8" i="7" s="1"/>
  <c r="F2" i="4"/>
  <c r="Q2" i="4" s="1"/>
  <c r="E7" i="8"/>
  <c r="F8" i="8"/>
  <c r="G7" i="8"/>
  <c r="D7" i="8"/>
  <c r="N6" i="8" l="1"/>
  <c r="K6" i="8"/>
  <c r="M6" i="8"/>
  <c r="H7" i="8"/>
  <c r="H8" i="8" s="1"/>
  <c r="L6" i="8"/>
  <c r="T3" i="8"/>
  <c r="V3" i="8"/>
  <c r="J7" i="8"/>
  <c r="I7" i="8"/>
  <c r="X8" i="7"/>
  <c r="AA8" i="7"/>
  <c r="C8" i="7"/>
  <c r="AE8" i="7"/>
  <c r="AG8" i="7" s="1"/>
  <c r="AI8" i="7" s="1"/>
  <c r="AD8" i="7"/>
  <c r="AF8" i="7" s="1"/>
  <c r="AH8" i="7" s="1"/>
  <c r="M9" i="7"/>
  <c r="N9" i="7"/>
  <c r="E7" i="7"/>
  <c r="AK7" i="7"/>
  <c r="D7" i="7"/>
  <c r="AJ7" i="7"/>
  <c r="AC9" i="7"/>
  <c r="B9" i="7"/>
  <c r="Z9" i="7"/>
  <c r="AB9" i="7"/>
  <c r="T9" i="7"/>
  <c r="W8" i="7"/>
  <c r="S9" i="7"/>
  <c r="F11" i="7"/>
  <c r="L10" i="7"/>
  <c r="R10" i="7"/>
  <c r="U10" i="7" s="1"/>
  <c r="Q10" i="7"/>
  <c r="K10" i="7"/>
  <c r="O10" i="7"/>
  <c r="U9" i="7"/>
  <c r="R2" i="4"/>
  <c r="S2" i="4" s="1"/>
  <c r="T2" i="4"/>
  <c r="F3" i="4"/>
  <c r="K3" i="4" s="1"/>
  <c r="O2" i="4"/>
  <c r="M10" i="1"/>
  <c r="M11" i="1" s="1"/>
  <c r="L13" i="1"/>
  <c r="D8" i="8"/>
  <c r="E8" i="8"/>
  <c r="N7" i="8" l="1"/>
  <c r="K7" i="8"/>
  <c r="M7" i="8"/>
  <c r="L7" i="8"/>
  <c r="W3" i="8"/>
  <c r="Z3" i="8"/>
  <c r="J8" i="8"/>
  <c r="I8" i="8"/>
  <c r="L8" i="8" s="1"/>
  <c r="AM8" i="7"/>
  <c r="W9" i="7"/>
  <c r="AL9" i="7"/>
  <c r="D8" i="7"/>
  <c r="AJ8" i="7"/>
  <c r="F12" i="7"/>
  <c r="L11" i="7"/>
  <c r="K11" i="7"/>
  <c r="O11" i="7"/>
  <c r="Q11" i="7"/>
  <c r="T11" i="7" s="1"/>
  <c r="R11" i="7"/>
  <c r="U11" i="7" s="1"/>
  <c r="T10" i="7"/>
  <c r="V10" i="7"/>
  <c r="X10" i="7" s="1"/>
  <c r="S10" i="7"/>
  <c r="Y10" i="7"/>
  <c r="A10" i="7" s="1"/>
  <c r="C10" i="7"/>
  <c r="AE10" i="7"/>
  <c r="AD10" i="7"/>
  <c r="AA10" i="7"/>
  <c r="C9" i="7"/>
  <c r="X9" i="7"/>
  <c r="AD9" i="7"/>
  <c r="AF9" i="7" s="1"/>
  <c r="AH9" i="7" s="1"/>
  <c r="AE9" i="7"/>
  <c r="AG9" i="7" s="1"/>
  <c r="AI9" i="7" s="1"/>
  <c r="AA9" i="7"/>
  <c r="AK8" i="7"/>
  <c r="E8" i="7"/>
  <c r="N10" i="7"/>
  <c r="M10" i="7"/>
  <c r="Q3" i="4"/>
  <c r="L3" i="4"/>
  <c r="R3" i="4"/>
  <c r="F4" i="4"/>
  <c r="Q4" i="4" s="1"/>
  <c r="O3" i="4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E9" i="8"/>
  <c r="F9" i="8"/>
  <c r="D9" i="8"/>
  <c r="G8" i="8"/>
  <c r="N8" i="8" l="1"/>
  <c r="K8" i="8"/>
  <c r="M8" i="8"/>
  <c r="X3" i="8"/>
  <c r="AL10" i="7"/>
  <c r="AM9" i="7"/>
  <c r="Y4" i="8"/>
  <c r="O4" i="8" s="1"/>
  <c r="H9" i="8"/>
  <c r="I9" i="8"/>
  <c r="J9" i="8"/>
  <c r="S11" i="7"/>
  <c r="AD11" i="7"/>
  <c r="C11" i="7"/>
  <c r="AE11" i="7"/>
  <c r="AA11" i="7"/>
  <c r="E9" i="7"/>
  <c r="AK9" i="7"/>
  <c r="AJ9" i="7"/>
  <c r="D9" i="7"/>
  <c r="M11" i="7"/>
  <c r="N11" i="7"/>
  <c r="AC10" i="7"/>
  <c r="B10" i="7"/>
  <c r="Z10" i="7"/>
  <c r="AB10" i="7"/>
  <c r="AF10" i="7" s="1"/>
  <c r="AH10" i="7" s="1"/>
  <c r="W10" i="7"/>
  <c r="F13" i="7"/>
  <c r="L12" i="7"/>
  <c r="K12" i="7"/>
  <c r="V11" i="7"/>
  <c r="AL11" i="7" s="1"/>
  <c r="Y11" i="7"/>
  <c r="A11" i="7" s="1"/>
  <c r="F5" i="4"/>
  <c r="Q5" i="4" s="1"/>
  <c r="Y3" i="4"/>
  <c r="A3" i="4" s="1"/>
  <c r="P3" i="4"/>
  <c r="N3" i="4"/>
  <c r="T3" i="4"/>
  <c r="V3" i="4"/>
  <c r="M3" i="4"/>
  <c r="S3" i="4"/>
  <c r="U3" i="4"/>
  <c r="R4" i="4"/>
  <c r="L4" i="4"/>
  <c r="K4" i="4"/>
  <c r="O4" i="4"/>
  <c r="F11" i="8"/>
  <c r="D10" i="8"/>
  <c r="G9" i="8"/>
  <c r="F10" i="8"/>
  <c r="N9" i="8" l="1"/>
  <c r="M9" i="8"/>
  <c r="K9" i="8"/>
  <c r="L9" i="8"/>
  <c r="H10" i="8"/>
  <c r="P4" i="8"/>
  <c r="Q4" i="8" s="1"/>
  <c r="I10" i="8"/>
  <c r="AG10" i="7"/>
  <c r="AI10" i="7" s="1"/>
  <c r="AM10" i="7"/>
  <c r="C3" i="4"/>
  <c r="AL3" i="4"/>
  <c r="L5" i="4"/>
  <c r="R5" i="4"/>
  <c r="S5" i="4" s="1"/>
  <c r="Z11" i="7"/>
  <c r="AB11" i="7"/>
  <c r="AF11" i="7" s="1"/>
  <c r="AH11" i="7" s="1"/>
  <c r="W11" i="7"/>
  <c r="B11" i="7"/>
  <c r="AC11" i="7"/>
  <c r="X11" i="7"/>
  <c r="F14" i="7"/>
  <c r="L13" i="7"/>
  <c r="K13" i="7"/>
  <c r="M12" i="7"/>
  <c r="N12" i="7"/>
  <c r="E10" i="7"/>
  <c r="AK10" i="7"/>
  <c r="D10" i="7"/>
  <c r="AJ10" i="7"/>
  <c r="F6" i="4"/>
  <c r="Q6" i="4" s="1"/>
  <c r="K5" i="4"/>
  <c r="O5" i="4"/>
  <c r="P5" i="4" s="1"/>
  <c r="B3" i="4"/>
  <c r="W3" i="4"/>
  <c r="AA3" i="4"/>
  <c r="AE3" i="4"/>
  <c r="AD3" i="4"/>
  <c r="Z3" i="4"/>
  <c r="AC3" i="4"/>
  <c r="AB3" i="4"/>
  <c r="P4" i="4"/>
  <c r="Y5" i="4"/>
  <c r="A5" i="4" s="1"/>
  <c r="Y4" i="4"/>
  <c r="A4" i="4" s="1"/>
  <c r="X3" i="4"/>
  <c r="N4" i="4"/>
  <c r="T5" i="4"/>
  <c r="T4" i="4"/>
  <c r="V5" i="4"/>
  <c r="V4" i="4"/>
  <c r="S4" i="4"/>
  <c r="U5" i="4"/>
  <c r="U4" i="4"/>
  <c r="M4" i="4"/>
  <c r="V6" i="4"/>
  <c r="R6" i="4"/>
  <c r="L6" i="4"/>
  <c r="K6" i="4"/>
  <c r="O6" i="4"/>
  <c r="F7" i="4"/>
  <c r="Q7" i="4" s="1"/>
  <c r="G10" i="8"/>
  <c r="E10" i="8"/>
  <c r="D11" i="8"/>
  <c r="N10" i="8" l="1"/>
  <c r="L10" i="8"/>
  <c r="S4" i="8"/>
  <c r="T4" i="8" s="1"/>
  <c r="R4" i="8"/>
  <c r="U4" i="8" s="1"/>
  <c r="H11" i="8"/>
  <c r="J10" i="8"/>
  <c r="I11" i="8"/>
  <c r="C4" i="4"/>
  <c r="AL4" i="4"/>
  <c r="C5" i="4"/>
  <c r="AL5" i="4"/>
  <c r="AG11" i="7"/>
  <c r="AI11" i="7" s="1"/>
  <c r="AM11" i="7"/>
  <c r="N5" i="4"/>
  <c r="U6" i="4"/>
  <c r="X6" i="4" s="1"/>
  <c r="AM3" i="4"/>
  <c r="F15" i="7"/>
  <c r="K14" i="7"/>
  <c r="L14" i="7"/>
  <c r="AK11" i="7"/>
  <c r="R12" i="7"/>
  <c r="O12" i="7"/>
  <c r="AJ11" i="7"/>
  <c r="D11" i="7"/>
  <c r="N13" i="7"/>
  <c r="M13" i="7"/>
  <c r="M5" i="4"/>
  <c r="B4" i="4"/>
  <c r="W4" i="4"/>
  <c r="B6" i="4"/>
  <c r="B5" i="4"/>
  <c r="W5" i="4"/>
  <c r="AF3" i="4"/>
  <c r="AH3" i="4" s="1"/>
  <c r="AG3" i="4"/>
  <c r="AI3" i="4" s="1"/>
  <c r="Z4" i="4"/>
  <c r="AB4" i="4"/>
  <c r="AC4" i="4"/>
  <c r="AD6" i="4"/>
  <c r="AE6" i="4"/>
  <c r="Z6" i="4"/>
  <c r="AB6" i="4"/>
  <c r="AC6" i="4"/>
  <c r="Z5" i="4"/>
  <c r="AB5" i="4"/>
  <c r="AC5" i="4"/>
  <c r="AA4" i="4"/>
  <c r="AE4" i="4"/>
  <c r="AD4" i="4"/>
  <c r="AA5" i="4"/>
  <c r="AE5" i="4"/>
  <c r="AD5" i="4"/>
  <c r="Y6" i="4"/>
  <c r="A6" i="4" s="1"/>
  <c r="X4" i="4"/>
  <c r="X5" i="4"/>
  <c r="T6" i="4"/>
  <c r="M6" i="4"/>
  <c r="N6" i="4"/>
  <c r="S6" i="4"/>
  <c r="R7" i="4"/>
  <c r="L7" i="4"/>
  <c r="O7" i="4"/>
  <c r="K7" i="4"/>
  <c r="P6" i="4"/>
  <c r="F8" i="4"/>
  <c r="Q8" i="4" s="1"/>
  <c r="E11" i="8"/>
  <c r="G11" i="8"/>
  <c r="N11" i="8" l="1"/>
  <c r="K10" i="8"/>
  <c r="M10" i="8"/>
  <c r="L11" i="8"/>
  <c r="V4" i="8"/>
  <c r="Z4" i="8" s="1"/>
  <c r="J11" i="8"/>
  <c r="AG5" i="4"/>
  <c r="AI5" i="4" s="1"/>
  <c r="AM5" i="4"/>
  <c r="AM4" i="4"/>
  <c r="AA6" i="4"/>
  <c r="C6" i="4"/>
  <c r="AL6" i="4"/>
  <c r="W6" i="4"/>
  <c r="AM6" i="4"/>
  <c r="E11" i="7"/>
  <c r="H12" i="8"/>
  <c r="S12" i="7"/>
  <c r="U12" i="7"/>
  <c r="R13" i="7"/>
  <c r="M14" i="7"/>
  <c r="N14" i="7"/>
  <c r="O13" i="7"/>
  <c r="Y13" i="7" s="1"/>
  <c r="A13" i="7" s="1"/>
  <c r="Y12" i="7"/>
  <c r="A12" i="7" s="1"/>
  <c r="F16" i="7"/>
  <c r="L15" i="7"/>
  <c r="K15" i="7"/>
  <c r="AK5" i="4"/>
  <c r="E5" i="4"/>
  <c r="AK3" i="4"/>
  <c r="E3" i="4"/>
  <c r="AJ3" i="4"/>
  <c r="D3" i="4"/>
  <c r="AF4" i="4"/>
  <c r="AH4" i="4" s="1"/>
  <c r="AF6" i="4"/>
  <c r="AH6" i="4" s="1"/>
  <c r="AF5" i="4"/>
  <c r="AH5" i="4" s="1"/>
  <c r="AG4" i="4"/>
  <c r="AI4" i="4" s="1"/>
  <c r="AG6" i="4"/>
  <c r="AI6" i="4" s="1"/>
  <c r="P7" i="4"/>
  <c r="Y7" i="4"/>
  <c r="A7" i="4" s="1"/>
  <c r="T7" i="4"/>
  <c r="M7" i="4"/>
  <c r="N7" i="4"/>
  <c r="V7" i="4"/>
  <c r="S7" i="4"/>
  <c r="U7" i="4"/>
  <c r="L8" i="4"/>
  <c r="R8" i="4"/>
  <c r="O8" i="4"/>
  <c r="K8" i="4"/>
  <c r="F9" i="4"/>
  <c r="Q9" i="4" s="1"/>
  <c r="K11" i="8" l="1"/>
  <c r="M11" i="8"/>
  <c r="X4" i="8"/>
  <c r="W4" i="8"/>
  <c r="Y5" i="8"/>
  <c r="C7" i="4"/>
  <c r="AL7" i="4"/>
  <c r="N15" i="7"/>
  <c r="M15" i="7"/>
  <c r="U13" i="7"/>
  <c r="S13" i="7"/>
  <c r="R14" i="7"/>
  <c r="AE12" i="7"/>
  <c r="C12" i="7"/>
  <c r="AA12" i="7"/>
  <c r="AD12" i="7"/>
  <c r="O14" i="7"/>
  <c r="Y14" i="7" s="1"/>
  <c r="A14" i="7" s="1"/>
  <c r="F17" i="7"/>
  <c r="L16" i="7"/>
  <c r="K16" i="7"/>
  <c r="B7" i="4"/>
  <c r="W7" i="4"/>
  <c r="AJ6" i="4"/>
  <c r="D6" i="4"/>
  <c r="AJ4" i="4"/>
  <c r="D4" i="4"/>
  <c r="AK6" i="4"/>
  <c r="E6" i="4"/>
  <c r="AK4" i="4"/>
  <c r="E4" i="4"/>
  <c r="AJ5" i="4"/>
  <c r="D5" i="4"/>
  <c r="AA7" i="4"/>
  <c r="AE7" i="4"/>
  <c r="AD7" i="4"/>
  <c r="Z7" i="4"/>
  <c r="AC7" i="4"/>
  <c r="AM7" i="4" s="1"/>
  <c r="AB7" i="4"/>
  <c r="P8" i="4"/>
  <c r="X7" i="4"/>
  <c r="Y8" i="4"/>
  <c r="A8" i="4" s="1"/>
  <c r="T8" i="4"/>
  <c r="N8" i="4"/>
  <c r="V8" i="4"/>
  <c r="S8" i="4"/>
  <c r="U8" i="4"/>
  <c r="M8" i="4"/>
  <c r="L9" i="4"/>
  <c r="R9" i="4"/>
  <c r="O9" i="4"/>
  <c r="K9" i="4"/>
  <c r="F10" i="4"/>
  <c r="Q10" i="4" s="1"/>
  <c r="P5" i="8" l="1"/>
  <c r="O5" i="8"/>
  <c r="C8" i="4"/>
  <c r="AL8" i="4"/>
  <c r="U14" i="7"/>
  <c r="AL14" i="7" s="1"/>
  <c r="S14" i="7"/>
  <c r="R15" i="7"/>
  <c r="AD13" i="7"/>
  <c r="AA13" i="7"/>
  <c r="AE13" i="7"/>
  <c r="C13" i="7"/>
  <c r="M16" i="7"/>
  <c r="N16" i="7"/>
  <c r="F18" i="7"/>
  <c r="L17" i="7"/>
  <c r="K17" i="7"/>
  <c r="O15" i="7"/>
  <c r="Y15" i="7" s="1"/>
  <c r="A15" i="7" s="1"/>
  <c r="B8" i="4"/>
  <c r="W8" i="4"/>
  <c r="AG7" i="4"/>
  <c r="AF7" i="4"/>
  <c r="AA8" i="4"/>
  <c r="AD8" i="4"/>
  <c r="AE8" i="4"/>
  <c r="Z8" i="4"/>
  <c r="AC8" i="4"/>
  <c r="AB8" i="4"/>
  <c r="X8" i="4"/>
  <c r="P9" i="4"/>
  <c r="Y9" i="4"/>
  <c r="A9" i="4" s="1"/>
  <c r="N9" i="4"/>
  <c r="T9" i="4"/>
  <c r="V9" i="4"/>
  <c r="S9" i="4"/>
  <c r="M9" i="4"/>
  <c r="U9" i="4"/>
  <c r="L10" i="4"/>
  <c r="T10" i="4"/>
  <c r="R10" i="4"/>
  <c r="S10" i="4" s="1"/>
  <c r="O10" i="4"/>
  <c r="K10" i="4"/>
  <c r="F11" i="4"/>
  <c r="Q11" i="4" s="1"/>
  <c r="F14" i="8"/>
  <c r="M14" i="8" s="1"/>
  <c r="K14" i="8"/>
  <c r="Q5" i="8" l="1"/>
  <c r="S5" i="8"/>
  <c r="T5" i="8" s="1"/>
  <c r="R5" i="8"/>
  <c r="AJ7" i="4"/>
  <c r="AH7" i="4"/>
  <c r="C9" i="4"/>
  <c r="AL9" i="4"/>
  <c r="E7" i="4"/>
  <c r="AI7" i="4"/>
  <c r="AM8" i="4"/>
  <c r="H15" i="8"/>
  <c r="O16" i="7"/>
  <c r="M17" i="7"/>
  <c r="N17" i="7"/>
  <c r="U15" i="7"/>
  <c r="S15" i="7"/>
  <c r="R16" i="7"/>
  <c r="F19" i="7"/>
  <c r="L18" i="7"/>
  <c r="K18" i="7"/>
  <c r="AD14" i="7"/>
  <c r="AE14" i="7"/>
  <c r="C14" i="7"/>
  <c r="AA14" i="7"/>
  <c r="AK7" i="4"/>
  <c r="B9" i="4"/>
  <c r="W9" i="4"/>
  <c r="D7" i="4"/>
  <c r="AF8" i="4"/>
  <c r="AH8" i="4" s="1"/>
  <c r="AG8" i="4"/>
  <c r="AI8" i="4" s="1"/>
  <c r="AA9" i="4"/>
  <c r="AD9" i="4"/>
  <c r="AE9" i="4"/>
  <c r="Z9" i="4"/>
  <c r="AC9" i="4"/>
  <c r="AM9" i="4" s="1"/>
  <c r="AB9" i="4"/>
  <c r="P10" i="4"/>
  <c r="Y10" i="4"/>
  <c r="A10" i="4" s="1"/>
  <c r="X9" i="4"/>
  <c r="N10" i="4"/>
  <c r="V10" i="4"/>
  <c r="M10" i="4"/>
  <c r="U10" i="4"/>
  <c r="L11" i="4"/>
  <c r="R11" i="4"/>
  <c r="O11" i="4"/>
  <c r="P11" i="4" s="1"/>
  <c r="K11" i="4"/>
  <c r="F12" i="4"/>
  <c r="L12" i="4" s="1"/>
  <c r="N15" i="8"/>
  <c r="L15" i="8"/>
  <c r="U5" i="8" l="1"/>
  <c r="V5" i="8" s="1"/>
  <c r="W5" i="8" s="1"/>
  <c r="C10" i="4"/>
  <c r="AL10" i="4"/>
  <c r="F20" i="7"/>
  <c r="K19" i="7"/>
  <c r="L19" i="7"/>
  <c r="AA15" i="7"/>
  <c r="AD15" i="7"/>
  <c r="AE15" i="7"/>
  <c r="C15" i="7"/>
  <c r="U16" i="7"/>
  <c r="S16" i="7"/>
  <c r="R17" i="7"/>
  <c r="N18" i="7"/>
  <c r="M18" i="7"/>
  <c r="O17" i="7"/>
  <c r="Y17" i="7" s="1"/>
  <c r="A17" i="7" s="1"/>
  <c r="Y16" i="7"/>
  <c r="A16" i="7" s="1"/>
  <c r="B10" i="4"/>
  <c r="W10" i="4"/>
  <c r="AF9" i="4"/>
  <c r="AG9" i="4"/>
  <c r="AI9" i="4" s="1"/>
  <c r="AK8" i="4"/>
  <c r="E8" i="4"/>
  <c r="AJ8" i="4"/>
  <c r="D8" i="4"/>
  <c r="AA10" i="4"/>
  <c r="AD10" i="4"/>
  <c r="AE10" i="4"/>
  <c r="Z10" i="4"/>
  <c r="AB10" i="4"/>
  <c r="AC10" i="4"/>
  <c r="AM10" i="4" s="1"/>
  <c r="X10" i="4"/>
  <c r="Y11" i="4"/>
  <c r="A11" i="4" s="1"/>
  <c r="T11" i="4"/>
  <c r="V11" i="4"/>
  <c r="S11" i="4"/>
  <c r="U11" i="4"/>
  <c r="N11" i="4"/>
  <c r="M11" i="4"/>
  <c r="K12" i="4"/>
  <c r="N12" i="4" s="1"/>
  <c r="F13" i="4"/>
  <c r="L13" i="4" s="1"/>
  <c r="Z5" i="8" l="1"/>
  <c r="C11" i="4"/>
  <c r="AL11" i="4"/>
  <c r="AJ9" i="4"/>
  <c r="AH9" i="4"/>
  <c r="O18" i="7"/>
  <c r="U17" i="7"/>
  <c r="S17" i="7"/>
  <c r="R18" i="7"/>
  <c r="M19" i="7"/>
  <c r="N19" i="7"/>
  <c r="C16" i="7"/>
  <c r="AA16" i="7"/>
  <c r="AD16" i="7"/>
  <c r="AE16" i="7"/>
  <c r="F21" i="7"/>
  <c r="L20" i="7"/>
  <c r="K20" i="7"/>
  <c r="AG10" i="4"/>
  <c r="B11" i="4"/>
  <c r="W11" i="4"/>
  <c r="AF10" i="4"/>
  <c r="D9" i="4"/>
  <c r="AK9" i="4"/>
  <c r="E9" i="4"/>
  <c r="AE11" i="4"/>
  <c r="AD11" i="4"/>
  <c r="Z11" i="4"/>
  <c r="AC11" i="4"/>
  <c r="AM11" i="4" s="1"/>
  <c r="AB11" i="4"/>
  <c r="X11" i="4"/>
  <c r="AA11" i="4"/>
  <c r="M12" i="4"/>
  <c r="R12" i="4" s="1"/>
  <c r="K13" i="4"/>
  <c r="N13" i="4" s="1"/>
  <c r="F14" i="4"/>
  <c r="L14" i="4" s="1"/>
  <c r="X5" i="8" l="1"/>
  <c r="Y6" i="8"/>
  <c r="O6" i="8" s="1"/>
  <c r="D10" i="4"/>
  <c r="AH10" i="4"/>
  <c r="E10" i="4"/>
  <c r="AI10" i="4"/>
  <c r="R19" i="7"/>
  <c r="U19" i="7" s="1"/>
  <c r="S18" i="7"/>
  <c r="U18" i="7"/>
  <c r="C17" i="7"/>
  <c r="AD17" i="7"/>
  <c r="AA17" i="7"/>
  <c r="AE17" i="7"/>
  <c r="M20" i="7"/>
  <c r="N20" i="7"/>
  <c r="O19" i="7"/>
  <c r="F22" i="7"/>
  <c r="L21" i="7"/>
  <c r="K21" i="7"/>
  <c r="Y18" i="7"/>
  <c r="A18" i="7" s="1"/>
  <c r="AK10" i="4"/>
  <c r="AJ10" i="4"/>
  <c r="AG11" i="4"/>
  <c r="AI11" i="4" s="1"/>
  <c r="AF11" i="4"/>
  <c r="AH11" i="4" s="1"/>
  <c r="M13" i="4"/>
  <c r="R13" i="4" s="1"/>
  <c r="U13" i="4" s="1"/>
  <c r="S12" i="4"/>
  <c r="U12" i="4"/>
  <c r="K14" i="4"/>
  <c r="N14" i="4" s="1"/>
  <c r="O12" i="4"/>
  <c r="F15" i="4"/>
  <c r="L15" i="4" s="1"/>
  <c r="P6" i="8" l="1"/>
  <c r="Q6" i="8" s="1"/>
  <c r="AE19" i="7"/>
  <c r="C19" i="7"/>
  <c r="AD19" i="7"/>
  <c r="AA19" i="7"/>
  <c r="F23" i="7"/>
  <c r="K22" i="7"/>
  <c r="L22" i="7"/>
  <c r="AA18" i="7"/>
  <c r="AE18" i="7"/>
  <c r="C18" i="7"/>
  <c r="AD18" i="7"/>
  <c r="O20" i="7"/>
  <c r="Y20" i="7" s="1"/>
  <c r="Y19" i="7"/>
  <c r="A19" i="7" s="1"/>
  <c r="N21" i="7"/>
  <c r="M21" i="7"/>
  <c r="S19" i="7"/>
  <c r="R20" i="7"/>
  <c r="AE12" i="4"/>
  <c r="C12" i="4"/>
  <c r="AE13" i="4"/>
  <c r="C13" i="4"/>
  <c r="AJ11" i="4"/>
  <c r="D11" i="4"/>
  <c r="AK11" i="4"/>
  <c r="E11" i="4"/>
  <c r="AA12" i="4"/>
  <c r="AD12" i="4"/>
  <c r="AA13" i="4"/>
  <c r="AD13" i="4"/>
  <c r="Y12" i="4"/>
  <c r="A12" i="4" s="1"/>
  <c r="M14" i="4"/>
  <c r="R14" i="4" s="1"/>
  <c r="S13" i="4"/>
  <c r="K15" i="4"/>
  <c r="N15" i="4" s="1"/>
  <c r="O13" i="4"/>
  <c r="P12" i="4"/>
  <c r="F16" i="4"/>
  <c r="L16" i="4" s="1"/>
  <c r="S6" i="8" l="1"/>
  <c r="T6" i="8" s="1"/>
  <c r="R6" i="8"/>
  <c r="U6" i="8" s="1"/>
  <c r="A20" i="7"/>
  <c r="M22" i="7"/>
  <c r="N22" i="7"/>
  <c r="F24" i="7"/>
  <c r="K23" i="7"/>
  <c r="L23" i="7"/>
  <c r="O21" i="7"/>
  <c r="Y21" i="7" s="1"/>
  <c r="A21" i="7" s="1"/>
  <c r="S20" i="7"/>
  <c r="R21" i="7"/>
  <c r="U20" i="7"/>
  <c r="AL20" i="7" s="1"/>
  <c r="Y13" i="4"/>
  <c r="A13" i="4" s="1"/>
  <c r="P13" i="4"/>
  <c r="M15" i="4"/>
  <c r="S14" i="4"/>
  <c r="U14" i="4"/>
  <c r="AL14" i="4" s="1"/>
  <c r="R15" i="4"/>
  <c r="U15" i="4" s="1"/>
  <c r="K16" i="4"/>
  <c r="N16" i="4" s="1"/>
  <c r="O14" i="4"/>
  <c r="F17" i="4"/>
  <c r="L17" i="4" s="1"/>
  <c r="F20" i="8"/>
  <c r="V6" i="8" l="1"/>
  <c r="W6" i="8" s="1"/>
  <c r="H21" i="8"/>
  <c r="AE20" i="7"/>
  <c r="AD20" i="7"/>
  <c r="C20" i="7"/>
  <c r="AA20" i="7"/>
  <c r="S21" i="7"/>
  <c r="R22" i="7"/>
  <c r="U22" i="7" s="1"/>
  <c r="U21" i="7"/>
  <c r="F25" i="7"/>
  <c r="K24" i="7"/>
  <c r="L24" i="7"/>
  <c r="N23" i="7"/>
  <c r="M23" i="7"/>
  <c r="O22" i="7"/>
  <c r="Y22" i="7" s="1"/>
  <c r="A22" i="7" s="1"/>
  <c r="AE15" i="4"/>
  <c r="C15" i="4"/>
  <c r="AE14" i="4"/>
  <c r="C14" i="4"/>
  <c r="AA14" i="4"/>
  <c r="AD14" i="4"/>
  <c r="AA15" i="4"/>
  <c r="AD15" i="4"/>
  <c r="Y14" i="4"/>
  <c r="A14" i="4" s="1"/>
  <c r="M16" i="4"/>
  <c r="R16" i="4" s="1"/>
  <c r="S15" i="4"/>
  <c r="K17" i="4"/>
  <c r="N17" i="4" s="1"/>
  <c r="P14" i="4"/>
  <c r="O15" i="4"/>
  <c r="F18" i="4"/>
  <c r="L18" i="4" s="1"/>
  <c r="N21" i="8"/>
  <c r="M20" i="8"/>
  <c r="L21" i="8"/>
  <c r="K20" i="8"/>
  <c r="Z6" i="8" l="1"/>
  <c r="AA21" i="7"/>
  <c r="AE21" i="7"/>
  <c r="C21" i="7"/>
  <c r="AD21" i="7"/>
  <c r="S22" i="7"/>
  <c r="R23" i="7"/>
  <c r="AA22" i="7"/>
  <c r="AD22" i="7"/>
  <c r="AE22" i="7"/>
  <c r="C22" i="7"/>
  <c r="N24" i="7"/>
  <c r="M24" i="7"/>
  <c r="O23" i="7"/>
  <c r="Y23" i="7" s="1"/>
  <c r="A23" i="7" s="1"/>
  <c r="F26" i="7"/>
  <c r="L25" i="7"/>
  <c r="K25" i="7"/>
  <c r="Y15" i="4"/>
  <c r="A15" i="4" s="1"/>
  <c r="M17" i="4"/>
  <c r="R17" i="4" s="1"/>
  <c r="U17" i="4" s="1"/>
  <c r="S16" i="4"/>
  <c r="U16" i="4"/>
  <c r="K18" i="4"/>
  <c r="N18" i="4" s="1"/>
  <c r="O16" i="4"/>
  <c r="P15" i="4"/>
  <c r="F19" i="4"/>
  <c r="L19" i="4" s="1"/>
  <c r="X6" i="8" l="1"/>
  <c r="Y7" i="8"/>
  <c r="F27" i="7"/>
  <c r="L26" i="7"/>
  <c r="K26" i="7"/>
  <c r="S23" i="7"/>
  <c r="R24" i="7"/>
  <c r="U24" i="7" s="1"/>
  <c r="U23" i="7"/>
  <c r="M25" i="7"/>
  <c r="N25" i="7"/>
  <c r="O24" i="7"/>
  <c r="Y24" i="7" s="1"/>
  <c r="A24" i="7" s="1"/>
  <c r="AE16" i="4"/>
  <c r="C16" i="4"/>
  <c r="AE17" i="4"/>
  <c r="C17" i="4"/>
  <c r="AA16" i="4"/>
  <c r="AD16" i="4"/>
  <c r="AA17" i="4"/>
  <c r="AD17" i="4"/>
  <c r="Y16" i="4"/>
  <c r="A16" i="4" s="1"/>
  <c r="M18" i="4"/>
  <c r="R18" i="4" s="1"/>
  <c r="S17" i="4"/>
  <c r="K19" i="4"/>
  <c r="N19" i="4" s="1"/>
  <c r="O17" i="4"/>
  <c r="P16" i="4"/>
  <c r="F20" i="4"/>
  <c r="L20" i="4" s="1"/>
  <c r="P7" i="8" l="1"/>
  <c r="O7" i="8"/>
  <c r="AE24" i="7"/>
  <c r="AD24" i="7"/>
  <c r="C24" i="7"/>
  <c r="AA24" i="7"/>
  <c r="S24" i="7"/>
  <c r="R25" i="7"/>
  <c r="O25" i="7"/>
  <c r="Y25" i="7" s="1"/>
  <c r="A25" i="7" s="1"/>
  <c r="N26" i="7"/>
  <c r="M26" i="7"/>
  <c r="AD23" i="7"/>
  <c r="C23" i="7"/>
  <c r="AA23" i="7"/>
  <c r="AE23" i="7"/>
  <c r="F28" i="7"/>
  <c r="K27" i="7"/>
  <c r="L27" i="7"/>
  <c r="Y17" i="4"/>
  <c r="A17" i="4" s="1"/>
  <c r="M19" i="4"/>
  <c r="R19" i="4" s="1"/>
  <c r="S18" i="4"/>
  <c r="U18" i="4"/>
  <c r="K20" i="4"/>
  <c r="N20" i="4" s="1"/>
  <c r="O18" i="4"/>
  <c r="P17" i="4"/>
  <c r="F21" i="4"/>
  <c r="L21" i="4" s="1"/>
  <c r="Q7" i="8" l="1"/>
  <c r="R7" i="8"/>
  <c r="S7" i="8"/>
  <c r="F29" i="7"/>
  <c r="L28" i="7"/>
  <c r="K28" i="7"/>
  <c r="S25" i="7"/>
  <c r="R26" i="7"/>
  <c r="U25" i="7"/>
  <c r="M27" i="7"/>
  <c r="N27" i="7"/>
  <c r="O26" i="7"/>
  <c r="Y26" i="7" s="1"/>
  <c r="A26" i="7" s="1"/>
  <c r="AE18" i="4"/>
  <c r="C18" i="4"/>
  <c r="AA18" i="4"/>
  <c r="AD18" i="4"/>
  <c r="Y18" i="4"/>
  <c r="A18" i="4" s="1"/>
  <c r="M20" i="4"/>
  <c r="R20" i="4" s="1"/>
  <c r="S19" i="4"/>
  <c r="U19" i="4"/>
  <c r="K21" i="4"/>
  <c r="N21" i="4" s="1"/>
  <c r="O19" i="4"/>
  <c r="P18" i="4"/>
  <c r="F22" i="4"/>
  <c r="L22" i="4" s="1"/>
  <c r="T7" i="8" l="1"/>
  <c r="U7" i="8"/>
  <c r="V7" i="8" s="1"/>
  <c r="S26" i="7"/>
  <c r="R27" i="7"/>
  <c r="O27" i="7"/>
  <c r="M28" i="7"/>
  <c r="N28" i="7"/>
  <c r="U26" i="7"/>
  <c r="AE25" i="7"/>
  <c r="C25" i="7"/>
  <c r="AD25" i="7"/>
  <c r="AA25" i="7"/>
  <c r="F30" i="7"/>
  <c r="L29" i="7"/>
  <c r="K29" i="7"/>
  <c r="AE19" i="4"/>
  <c r="C19" i="4"/>
  <c r="AA19" i="4"/>
  <c r="AD19" i="4"/>
  <c r="Y19" i="4"/>
  <c r="A19" i="4" s="1"/>
  <c r="M21" i="4"/>
  <c r="S20" i="4"/>
  <c r="U20" i="4"/>
  <c r="AL20" i="4" s="1"/>
  <c r="R21" i="4"/>
  <c r="K22" i="4"/>
  <c r="N22" i="4" s="1"/>
  <c r="O20" i="4"/>
  <c r="P19" i="4"/>
  <c r="F23" i="4"/>
  <c r="L23" i="4" s="1"/>
  <c r="Z7" i="8" l="1"/>
  <c r="W7" i="8"/>
  <c r="AE26" i="7"/>
  <c r="C26" i="7"/>
  <c r="AD26" i="7"/>
  <c r="AA26" i="7"/>
  <c r="M29" i="7"/>
  <c r="N29" i="7"/>
  <c r="F31" i="7"/>
  <c r="K30" i="7"/>
  <c r="L30" i="7"/>
  <c r="O28" i="7"/>
  <c r="Y27" i="7"/>
  <c r="A27" i="7" s="1"/>
  <c r="S27" i="7"/>
  <c r="R28" i="7"/>
  <c r="U28" i="7" s="1"/>
  <c r="U27" i="7"/>
  <c r="AE20" i="4"/>
  <c r="C20" i="4"/>
  <c r="AA20" i="4"/>
  <c r="AD20" i="4"/>
  <c r="Y20" i="4"/>
  <c r="A20" i="4" s="1"/>
  <c r="M22" i="4"/>
  <c r="S21" i="4"/>
  <c r="U21" i="4"/>
  <c r="R22" i="4"/>
  <c r="K23" i="4"/>
  <c r="N23" i="4" s="1"/>
  <c r="P20" i="4"/>
  <c r="O21" i="4"/>
  <c r="F24" i="4"/>
  <c r="L24" i="4" s="1"/>
  <c r="X7" i="8" l="1"/>
  <c r="Y8" i="8"/>
  <c r="AE28" i="7"/>
  <c r="AA28" i="7"/>
  <c r="C28" i="7"/>
  <c r="AD28" i="7"/>
  <c r="N30" i="7"/>
  <c r="M30" i="7"/>
  <c r="F32" i="7"/>
  <c r="L31" i="7"/>
  <c r="K31" i="7"/>
  <c r="O29" i="7"/>
  <c r="Y29" i="7" s="1"/>
  <c r="A29" i="7" s="1"/>
  <c r="Y28" i="7"/>
  <c r="A28" i="7" s="1"/>
  <c r="AE27" i="7"/>
  <c r="C27" i="7"/>
  <c r="AA27" i="7"/>
  <c r="AD27" i="7"/>
  <c r="S28" i="7"/>
  <c r="R29" i="7"/>
  <c r="AE21" i="4"/>
  <c r="C21" i="4"/>
  <c r="AA21" i="4"/>
  <c r="AD21" i="4"/>
  <c r="Y21" i="4"/>
  <c r="A21" i="4" s="1"/>
  <c r="M23" i="4"/>
  <c r="R23" i="4" s="1"/>
  <c r="U23" i="4" s="1"/>
  <c r="S22" i="4"/>
  <c r="U22" i="4"/>
  <c r="K24" i="4"/>
  <c r="N24" i="4" s="1"/>
  <c r="P21" i="4"/>
  <c r="O22" i="4"/>
  <c r="F25" i="4"/>
  <c r="L25" i="4" s="1"/>
  <c r="P8" i="8" l="1"/>
  <c r="O8" i="8"/>
  <c r="S29" i="7"/>
  <c r="R30" i="7"/>
  <c r="F33" i="7"/>
  <c r="L32" i="7"/>
  <c r="K32" i="7"/>
  <c r="U29" i="7"/>
  <c r="O30" i="7"/>
  <c r="N31" i="7"/>
  <c r="M31" i="7"/>
  <c r="AE22" i="4"/>
  <c r="C22" i="4"/>
  <c r="AE23" i="4"/>
  <c r="C23" i="4"/>
  <c r="AA23" i="4"/>
  <c r="AD23" i="4"/>
  <c r="AA22" i="4"/>
  <c r="AD22" i="4"/>
  <c r="Y22" i="4"/>
  <c r="A22" i="4" s="1"/>
  <c r="M24" i="4"/>
  <c r="R24" i="4" s="1"/>
  <c r="S23" i="4"/>
  <c r="K25" i="4"/>
  <c r="N25" i="4" s="1"/>
  <c r="P22" i="4"/>
  <c r="O23" i="4"/>
  <c r="F26" i="4"/>
  <c r="L26" i="4" s="1"/>
  <c r="R8" i="8" l="1"/>
  <c r="S8" i="8"/>
  <c r="Q8" i="8"/>
  <c r="N32" i="7"/>
  <c r="M32" i="7"/>
  <c r="S30" i="7"/>
  <c r="R31" i="7"/>
  <c r="U30" i="7"/>
  <c r="F34" i="7"/>
  <c r="L33" i="7"/>
  <c r="K33" i="7"/>
  <c r="O31" i="7"/>
  <c r="Y31" i="7" s="1"/>
  <c r="Y30" i="7"/>
  <c r="A30" i="7" s="1"/>
  <c r="C29" i="7"/>
  <c r="AE29" i="7"/>
  <c r="AD29" i="7"/>
  <c r="AA29" i="7"/>
  <c r="Y23" i="4"/>
  <c r="A23" i="4" s="1"/>
  <c r="M25" i="4"/>
  <c r="R25" i="4" s="1"/>
  <c r="S24" i="4"/>
  <c r="U24" i="4"/>
  <c r="K26" i="4"/>
  <c r="N26" i="4" s="1"/>
  <c r="O24" i="4"/>
  <c r="P23" i="4"/>
  <c r="F27" i="4"/>
  <c r="L27" i="4" s="1"/>
  <c r="U8" i="8" l="1"/>
  <c r="V8" i="8" s="1"/>
  <c r="T8" i="8"/>
  <c r="A31" i="7"/>
  <c r="F35" i="7"/>
  <c r="L34" i="7"/>
  <c r="K34" i="7"/>
  <c r="S31" i="7"/>
  <c r="R32" i="7"/>
  <c r="U32" i="7" s="1"/>
  <c r="AL32" i="7" s="1"/>
  <c r="U31" i="7"/>
  <c r="AD30" i="7"/>
  <c r="AE30" i="7"/>
  <c r="C30" i="7"/>
  <c r="AA30" i="7"/>
  <c r="O32" i="7"/>
  <c r="N33" i="7"/>
  <c r="M33" i="7"/>
  <c r="AE24" i="4"/>
  <c r="C24" i="4"/>
  <c r="AA24" i="4"/>
  <c r="AD24" i="4"/>
  <c r="Y24" i="4"/>
  <c r="A24" i="4" s="1"/>
  <c r="M26" i="4"/>
  <c r="R26" i="4" s="1"/>
  <c r="S25" i="4"/>
  <c r="U25" i="4"/>
  <c r="K27" i="4"/>
  <c r="N27" i="4" s="1"/>
  <c r="O25" i="4"/>
  <c r="P24" i="4"/>
  <c r="F28" i="4"/>
  <c r="L28" i="4" s="1"/>
  <c r="F32" i="8"/>
  <c r="Z8" i="8" l="1"/>
  <c r="W8" i="8"/>
  <c r="H33" i="8"/>
  <c r="O33" i="7"/>
  <c r="S32" i="7"/>
  <c r="R33" i="7"/>
  <c r="U33" i="7" s="1"/>
  <c r="N34" i="7"/>
  <c r="M34" i="7"/>
  <c r="AE32" i="7"/>
  <c r="C32" i="7"/>
  <c r="AD32" i="7"/>
  <c r="AA32" i="7"/>
  <c r="Y32" i="7"/>
  <c r="A32" i="7" s="1"/>
  <c r="AD31" i="7"/>
  <c r="AE31" i="7"/>
  <c r="C31" i="7"/>
  <c r="AA31" i="7"/>
  <c r="F36" i="7"/>
  <c r="K35" i="7"/>
  <c r="L35" i="7"/>
  <c r="AE25" i="4"/>
  <c r="C25" i="4"/>
  <c r="AA25" i="4"/>
  <c r="AD25" i="4"/>
  <c r="Y25" i="4"/>
  <c r="A25" i="4" s="1"/>
  <c r="M27" i="4"/>
  <c r="R27" i="4" s="1"/>
  <c r="S26" i="4"/>
  <c r="U26" i="4"/>
  <c r="K28" i="4"/>
  <c r="N28" i="4" s="1"/>
  <c r="O26" i="4"/>
  <c r="P25" i="4"/>
  <c r="F29" i="4"/>
  <c r="L29" i="4" s="1"/>
  <c r="N33" i="8"/>
  <c r="M32" i="8"/>
  <c r="L33" i="8"/>
  <c r="K32" i="8"/>
  <c r="X8" i="8" l="1"/>
  <c r="Y9" i="8"/>
  <c r="C33" i="7"/>
  <c r="AE33" i="7"/>
  <c r="AA33" i="7"/>
  <c r="AD33" i="7"/>
  <c r="O34" i="7"/>
  <c r="S33" i="7"/>
  <c r="R34" i="7"/>
  <c r="U34" i="7" s="1"/>
  <c r="M35" i="7"/>
  <c r="N35" i="7"/>
  <c r="F37" i="7"/>
  <c r="L36" i="7"/>
  <c r="K36" i="7"/>
  <c r="Y33" i="7"/>
  <c r="A33" i="7" s="1"/>
  <c r="AE26" i="4"/>
  <c r="C26" i="4"/>
  <c r="AA26" i="4"/>
  <c r="AD26" i="4"/>
  <c r="Y26" i="4"/>
  <c r="A26" i="4" s="1"/>
  <c r="M28" i="4"/>
  <c r="R28" i="4" s="1"/>
  <c r="S27" i="4"/>
  <c r="U27" i="4"/>
  <c r="K29" i="4"/>
  <c r="N29" i="4" s="1"/>
  <c r="P26" i="4"/>
  <c r="O27" i="4"/>
  <c r="F30" i="4"/>
  <c r="L30" i="4" s="1"/>
  <c r="P9" i="8" l="1"/>
  <c r="O9" i="8"/>
  <c r="AD34" i="7"/>
  <c r="C34" i="7"/>
  <c r="AA34" i="7"/>
  <c r="AE34" i="7"/>
  <c r="O35" i="7"/>
  <c r="Y35" i="7" s="1"/>
  <c r="A35" i="7" s="1"/>
  <c r="Y34" i="7"/>
  <c r="A34" i="7" s="1"/>
  <c r="F38" i="7"/>
  <c r="L37" i="7"/>
  <c r="K37" i="7"/>
  <c r="N36" i="7"/>
  <c r="M36" i="7"/>
  <c r="S34" i="7"/>
  <c r="R35" i="7"/>
  <c r="U35" i="7" s="1"/>
  <c r="AE27" i="4"/>
  <c r="C27" i="4"/>
  <c r="AA27" i="4"/>
  <c r="AD27" i="4"/>
  <c r="Y27" i="4"/>
  <c r="A27" i="4" s="1"/>
  <c r="M29" i="4"/>
  <c r="R29" i="4" s="1"/>
  <c r="S28" i="4"/>
  <c r="U28" i="4"/>
  <c r="K30" i="4"/>
  <c r="N30" i="4" s="1"/>
  <c r="P27" i="4"/>
  <c r="O28" i="4"/>
  <c r="F31" i="4"/>
  <c r="L31" i="4" s="1"/>
  <c r="Q9" i="8" l="1"/>
  <c r="R9" i="8"/>
  <c r="S9" i="8"/>
  <c r="AA35" i="7"/>
  <c r="AD35" i="7"/>
  <c r="AE35" i="7"/>
  <c r="C35" i="7"/>
  <c r="F39" i="7"/>
  <c r="K38" i="7"/>
  <c r="L38" i="7"/>
  <c r="N37" i="7"/>
  <c r="M37" i="7"/>
  <c r="O36" i="7"/>
  <c r="S35" i="7"/>
  <c r="R36" i="7"/>
  <c r="U36" i="7" s="1"/>
  <c r="AE28" i="4"/>
  <c r="C28" i="4"/>
  <c r="AA28" i="4"/>
  <c r="AD28" i="4"/>
  <c r="Y28" i="4"/>
  <c r="A28" i="4" s="1"/>
  <c r="M30" i="4"/>
  <c r="R30" i="4" s="1"/>
  <c r="S29" i="4"/>
  <c r="U29" i="4"/>
  <c r="K31" i="4"/>
  <c r="N31" i="4" s="1"/>
  <c r="O29" i="4"/>
  <c r="P28" i="4"/>
  <c r="F32" i="4"/>
  <c r="L32" i="4" s="1"/>
  <c r="U9" i="8" l="1"/>
  <c r="V9" i="8" s="1"/>
  <c r="T9" i="8"/>
  <c r="S36" i="7"/>
  <c r="R37" i="7"/>
  <c r="O37" i="7"/>
  <c r="Y36" i="7"/>
  <c r="A36" i="7" s="1"/>
  <c r="N38" i="7"/>
  <c r="M38" i="7"/>
  <c r="F40" i="7"/>
  <c r="K39" i="7"/>
  <c r="L39" i="7"/>
  <c r="AD36" i="7"/>
  <c r="AA36" i="7"/>
  <c r="AE36" i="7"/>
  <c r="C36" i="7"/>
  <c r="AE29" i="4"/>
  <c r="C29" i="4"/>
  <c r="AA29" i="4"/>
  <c r="AD29" i="4"/>
  <c r="Y29" i="4"/>
  <c r="A29" i="4" s="1"/>
  <c r="P29" i="4"/>
  <c r="M31" i="4"/>
  <c r="R31" i="4" s="1"/>
  <c r="S30" i="4"/>
  <c r="U30" i="4"/>
  <c r="K32" i="4"/>
  <c r="N32" i="4" s="1"/>
  <c r="O30" i="4"/>
  <c r="F33" i="4"/>
  <c r="L33" i="4" s="1"/>
  <c r="Z9" i="8" l="1"/>
  <c r="W9" i="8"/>
  <c r="O38" i="7"/>
  <c r="S37" i="7"/>
  <c r="R38" i="7"/>
  <c r="Y37" i="7"/>
  <c r="A37" i="7" s="1"/>
  <c r="M39" i="7"/>
  <c r="N39" i="7"/>
  <c r="U37" i="7"/>
  <c r="F41" i="7"/>
  <c r="K40" i="7"/>
  <c r="L40" i="7"/>
  <c r="AE30" i="4"/>
  <c r="C30" i="4"/>
  <c r="AA30" i="4"/>
  <c r="AD30" i="4"/>
  <c r="Y30" i="4"/>
  <c r="A30" i="4" s="1"/>
  <c r="M32" i="4"/>
  <c r="R32" i="4" s="1"/>
  <c r="S31" i="4"/>
  <c r="U31" i="4"/>
  <c r="K33" i="4"/>
  <c r="N33" i="4" s="1"/>
  <c r="O31" i="4"/>
  <c r="P30" i="4"/>
  <c r="F34" i="4"/>
  <c r="L34" i="4" s="1"/>
  <c r="X9" i="8" l="1"/>
  <c r="Y10" i="8"/>
  <c r="N40" i="7"/>
  <c r="M40" i="7"/>
  <c r="S38" i="7"/>
  <c r="R39" i="7"/>
  <c r="U38" i="7"/>
  <c r="F42" i="7"/>
  <c r="K41" i="7"/>
  <c r="L41" i="7"/>
  <c r="O39" i="7"/>
  <c r="AE37" i="7"/>
  <c r="AA37" i="7"/>
  <c r="C37" i="7"/>
  <c r="AD37" i="7"/>
  <c r="Y38" i="7"/>
  <c r="A38" i="7" s="1"/>
  <c r="AE31" i="4"/>
  <c r="C31" i="4"/>
  <c r="AA31" i="4"/>
  <c r="AD31" i="4"/>
  <c r="Y31" i="4"/>
  <c r="A31" i="4" s="1"/>
  <c r="P31" i="4"/>
  <c r="M33" i="4"/>
  <c r="S32" i="4"/>
  <c r="U32" i="4"/>
  <c r="AL32" i="4" s="1"/>
  <c r="R33" i="4"/>
  <c r="K34" i="4"/>
  <c r="N34" i="4" s="1"/>
  <c r="O32" i="4"/>
  <c r="F35" i="4"/>
  <c r="L35" i="4" s="1"/>
  <c r="O10" i="8" l="1"/>
  <c r="P10" i="8"/>
  <c r="N41" i="7"/>
  <c r="M41" i="7"/>
  <c r="AE38" i="7"/>
  <c r="C38" i="7"/>
  <c r="AA38" i="7"/>
  <c r="AD38" i="7"/>
  <c r="O40" i="7"/>
  <c r="Y40" i="7" s="1"/>
  <c r="A40" i="7" s="1"/>
  <c r="Y39" i="7"/>
  <c r="A39" i="7" s="1"/>
  <c r="F43" i="7"/>
  <c r="L42" i="7"/>
  <c r="K42" i="7"/>
  <c r="S39" i="7"/>
  <c r="R40" i="7"/>
  <c r="U40" i="7" s="1"/>
  <c r="U39" i="7"/>
  <c r="AE32" i="4"/>
  <c r="C32" i="4"/>
  <c r="AA32" i="4"/>
  <c r="AD32" i="4"/>
  <c r="Y32" i="4"/>
  <c r="A32" i="4" s="1"/>
  <c r="P32" i="4"/>
  <c r="M34" i="4"/>
  <c r="S33" i="4"/>
  <c r="U33" i="4"/>
  <c r="R34" i="4"/>
  <c r="K35" i="4"/>
  <c r="N35" i="4" s="1"/>
  <c r="O33" i="4"/>
  <c r="F36" i="4"/>
  <c r="L36" i="4" s="1"/>
  <c r="Q10" i="8" l="1"/>
  <c r="S10" i="8"/>
  <c r="R10" i="8"/>
  <c r="AD40" i="7"/>
  <c r="C40" i="7"/>
  <c r="AA40" i="7"/>
  <c r="AE40" i="7"/>
  <c r="O41" i="7"/>
  <c r="N42" i="7"/>
  <c r="M42" i="7"/>
  <c r="AD39" i="7"/>
  <c r="AE39" i="7"/>
  <c r="C39" i="7"/>
  <c r="AA39" i="7"/>
  <c r="F44" i="7"/>
  <c r="K43" i="7"/>
  <c r="L43" i="7"/>
  <c r="S40" i="7"/>
  <c r="R41" i="7"/>
  <c r="AE33" i="4"/>
  <c r="C33" i="4"/>
  <c r="AA33" i="4"/>
  <c r="AD33" i="4"/>
  <c r="Y33" i="4"/>
  <c r="A33" i="4" s="1"/>
  <c r="M35" i="4"/>
  <c r="S34" i="4"/>
  <c r="U34" i="4"/>
  <c r="R35" i="4"/>
  <c r="K36" i="4"/>
  <c r="N36" i="4" s="1"/>
  <c r="O34" i="4"/>
  <c r="P33" i="4"/>
  <c r="F37" i="4"/>
  <c r="L37" i="4" s="1"/>
  <c r="U10" i="8" l="1"/>
  <c r="V10" i="8" s="1"/>
  <c r="T10" i="8"/>
  <c r="S41" i="7"/>
  <c r="R42" i="7"/>
  <c r="N43" i="7"/>
  <c r="M43" i="7"/>
  <c r="F45" i="7"/>
  <c r="L44" i="7"/>
  <c r="K44" i="7"/>
  <c r="O42" i="7"/>
  <c r="Y42" i="7" s="1"/>
  <c r="Y41" i="7"/>
  <c r="A41" i="7" s="1"/>
  <c r="U41" i="7"/>
  <c r="AE34" i="4"/>
  <c r="C34" i="4"/>
  <c r="AA34" i="4"/>
  <c r="AD34" i="4"/>
  <c r="Y34" i="4"/>
  <c r="A34" i="4" s="1"/>
  <c r="P34" i="4"/>
  <c r="M36" i="4"/>
  <c r="S35" i="4"/>
  <c r="U35" i="4"/>
  <c r="R36" i="4"/>
  <c r="K37" i="4"/>
  <c r="N37" i="4" s="1"/>
  <c r="O35" i="4"/>
  <c r="F38" i="4"/>
  <c r="L38" i="4" s="1"/>
  <c r="W10" i="8" l="1"/>
  <c r="Z10" i="8"/>
  <c r="A42" i="7"/>
  <c r="N44" i="7"/>
  <c r="M44" i="7"/>
  <c r="AE41" i="7"/>
  <c r="AA41" i="7"/>
  <c r="AD41" i="7"/>
  <c r="C41" i="7"/>
  <c r="S42" i="7"/>
  <c r="R43" i="7"/>
  <c r="U43" i="7" s="1"/>
  <c r="F46" i="7"/>
  <c r="L45" i="7"/>
  <c r="K45" i="7"/>
  <c r="U42" i="7"/>
  <c r="AL42" i="7" s="1"/>
  <c r="O43" i="7"/>
  <c r="Y43" i="7" s="1"/>
  <c r="A43" i="7" s="1"/>
  <c r="AE35" i="4"/>
  <c r="C35" i="4"/>
  <c r="AA35" i="4"/>
  <c r="AD35" i="4"/>
  <c r="Y35" i="4"/>
  <c r="A35" i="4" s="1"/>
  <c r="M37" i="4"/>
  <c r="S36" i="4"/>
  <c r="U36" i="4"/>
  <c r="R37" i="4"/>
  <c r="U37" i="4" s="1"/>
  <c r="K38" i="4"/>
  <c r="N38" i="4" s="1"/>
  <c r="O36" i="4"/>
  <c r="P35" i="4"/>
  <c r="F39" i="4"/>
  <c r="L39" i="4" s="1"/>
  <c r="F42" i="8"/>
  <c r="X10" i="8" l="1"/>
  <c r="Y11" i="8"/>
  <c r="H43" i="8"/>
  <c r="AD43" i="7"/>
  <c r="AE43" i="7"/>
  <c r="C43" i="7"/>
  <c r="AA43" i="7"/>
  <c r="AE42" i="7"/>
  <c r="C42" i="7"/>
  <c r="AA42" i="7"/>
  <c r="AD42" i="7"/>
  <c r="M45" i="7"/>
  <c r="N45" i="7"/>
  <c r="F47" i="7"/>
  <c r="L46" i="7"/>
  <c r="K46" i="7"/>
  <c r="O44" i="7"/>
  <c r="Y44" i="7" s="1"/>
  <c r="A44" i="7" s="1"/>
  <c r="S43" i="7"/>
  <c r="R44" i="7"/>
  <c r="AE36" i="4"/>
  <c r="C36" i="4"/>
  <c r="AE37" i="4"/>
  <c r="C37" i="4"/>
  <c r="AA37" i="4"/>
  <c r="AD37" i="4"/>
  <c r="AA36" i="4"/>
  <c r="AD36" i="4"/>
  <c r="Y36" i="4"/>
  <c r="A36" i="4" s="1"/>
  <c r="P36" i="4"/>
  <c r="M38" i="4"/>
  <c r="S37" i="4"/>
  <c r="R38" i="4"/>
  <c r="K39" i="4"/>
  <c r="N39" i="4" s="1"/>
  <c r="O37" i="4"/>
  <c r="F40" i="4"/>
  <c r="L40" i="4" s="1"/>
  <c r="N43" i="8"/>
  <c r="M42" i="8"/>
  <c r="L43" i="8"/>
  <c r="K42" i="8"/>
  <c r="P11" i="8" l="1"/>
  <c r="O11" i="8"/>
  <c r="S44" i="7"/>
  <c r="R45" i="7"/>
  <c r="N46" i="7"/>
  <c r="M46" i="7"/>
  <c r="U44" i="7"/>
  <c r="F48" i="7"/>
  <c r="L47" i="7"/>
  <c r="K47" i="7"/>
  <c r="O45" i="7"/>
  <c r="Y37" i="4"/>
  <c r="A37" i="4" s="1"/>
  <c r="P37" i="4"/>
  <c r="M39" i="4"/>
  <c r="S38" i="4"/>
  <c r="U38" i="4"/>
  <c r="R39" i="4"/>
  <c r="U39" i="4" s="1"/>
  <c r="K40" i="4"/>
  <c r="N40" i="4" s="1"/>
  <c r="O38" i="4"/>
  <c r="F41" i="4"/>
  <c r="L41" i="4" s="1"/>
  <c r="S11" i="8" l="1"/>
  <c r="T11" i="8" s="1"/>
  <c r="R11" i="8"/>
  <c r="Q11" i="8"/>
  <c r="F49" i="7"/>
  <c r="K48" i="7"/>
  <c r="L48" i="7"/>
  <c r="AE44" i="7"/>
  <c r="AD44" i="7"/>
  <c r="C44" i="7"/>
  <c r="AA44" i="7"/>
  <c r="O46" i="7"/>
  <c r="Y45" i="7"/>
  <c r="A45" i="7" s="1"/>
  <c r="S45" i="7"/>
  <c r="R46" i="7"/>
  <c r="U45" i="7"/>
  <c r="M47" i="7"/>
  <c r="N47" i="7"/>
  <c r="AE39" i="4"/>
  <c r="C39" i="4"/>
  <c r="AE38" i="4"/>
  <c r="C38" i="4"/>
  <c r="AA39" i="4"/>
  <c r="AD39" i="4"/>
  <c r="AA38" i="4"/>
  <c r="AD38" i="4"/>
  <c r="Y38" i="4"/>
  <c r="A38" i="4" s="1"/>
  <c r="P38" i="4"/>
  <c r="M40" i="4"/>
  <c r="R40" i="4" s="1"/>
  <c r="U40" i="4" s="1"/>
  <c r="S39" i="4"/>
  <c r="K41" i="4"/>
  <c r="N41" i="4" s="1"/>
  <c r="O39" i="4"/>
  <c r="F42" i="4"/>
  <c r="L42" i="4" s="1"/>
  <c r="U11" i="8" l="1"/>
  <c r="V11" i="8" s="1"/>
  <c r="AE45" i="7"/>
  <c r="C45" i="7"/>
  <c r="AA45" i="7"/>
  <c r="AD45" i="7"/>
  <c r="S46" i="7"/>
  <c r="R47" i="7"/>
  <c r="U46" i="7"/>
  <c r="O47" i="7"/>
  <c r="Y46" i="7"/>
  <c r="A46" i="7" s="1"/>
  <c r="N48" i="7"/>
  <c r="M48" i="7"/>
  <c r="F50" i="7"/>
  <c r="K49" i="7"/>
  <c r="L49" i="7"/>
  <c r="AE40" i="4"/>
  <c r="C40" i="4"/>
  <c r="AA40" i="4"/>
  <c r="AD40" i="4"/>
  <c r="Y39" i="4"/>
  <c r="A39" i="4" s="1"/>
  <c r="M41" i="4"/>
  <c r="R41" i="4" s="1"/>
  <c r="S40" i="4"/>
  <c r="K42" i="4"/>
  <c r="N42" i="4" s="1"/>
  <c r="P39" i="4"/>
  <c r="O40" i="4"/>
  <c r="F43" i="4"/>
  <c r="L43" i="4" s="1"/>
  <c r="W11" i="8" l="1"/>
  <c r="Z11" i="8"/>
  <c r="X11" i="8" s="1"/>
  <c r="AE46" i="7"/>
  <c r="C46" i="7"/>
  <c r="AA46" i="7"/>
  <c r="AD46" i="7"/>
  <c r="S47" i="7"/>
  <c r="R48" i="7"/>
  <c r="F51" i="7"/>
  <c r="L50" i="7"/>
  <c r="K50" i="7"/>
  <c r="U47" i="7"/>
  <c r="O48" i="7"/>
  <c r="M49" i="7"/>
  <c r="N49" i="7"/>
  <c r="Y47" i="7"/>
  <c r="A47" i="7" s="1"/>
  <c r="Y40" i="4"/>
  <c r="A40" i="4" s="1"/>
  <c r="M42" i="4"/>
  <c r="R42" i="4" s="1"/>
  <c r="S41" i="4"/>
  <c r="U41" i="4"/>
  <c r="K43" i="4"/>
  <c r="N43" i="4" s="1"/>
  <c r="P40" i="4"/>
  <c r="O41" i="4"/>
  <c r="F44" i="4"/>
  <c r="L44" i="4" s="1"/>
  <c r="Y12" i="8" l="1"/>
  <c r="P12" i="8" s="1"/>
  <c r="S48" i="7"/>
  <c r="R49" i="7"/>
  <c r="U48" i="7"/>
  <c r="F52" i="7"/>
  <c r="K51" i="7"/>
  <c r="L51" i="7"/>
  <c r="O49" i="7"/>
  <c r="Y49" i="7" s="1"/>
  <c r="Y48" i="7"/>
  <c r="A48" i="7" s="1"/>
  <c r="AA47" i="7"/>
  <c r="AE47" i="7"/>
  <c r="C47" i="7"/>
  <c r="AD47" i="7"/>
  <c r="M50" i="7"/>
  <c r="N50" i="7"/>
  <c r="AE41" i="4"/>
  <c r="C41" i="4"/>
  <c r="AA41" i="4"/>
  <c r="AD41" i="4"/>
  <c r="Y41" i="4"/>
  <c r="A41" i="4" s="1"/>
  <c r="M43" i="4"/>
  <c r="S42" i="4"/>
  <c r="U42" i="4"/>
  <c r="AL42" i="4" s="1"/>
  <c r="R43" i="4"/>
  <c r="K44" i="4"/>
  <c r="N44" i="4" s="1"/>
  <c r="O42" i="4"/>
  <c r="P41" i="4"/>
  <c r="F45" i="4"/>
  <c r="L45" i="4" s="1"/>
  <c r="O12" i="8" l="1"/>
  <c r="Q12" i="8" s="1"/>
  <c r="A49" i="7"/>
  <c r="AA48" i="7"/>
  <c r="AD48" i="7"/>
  <c r="C48" i="7"/>
  <c r="AE48" i="7"/>
  <c r="S49" i="7"/>
  <c r="R50" i="7"/>
  <c r="U50" i="7" s="1"/>
  <c r="F53" i="7"/>
  <c r="L52" i="7"/>
  <c r="K52" i="7"/>
  <c r="U49" i="7"/>
  <c r="M51" i="7"/>
  <c r="N51" i="7"/>
  <c r="O50" i="7"/>
  <c r="Y50" i="7" s="1"/>
  <c r="A50" i="7" s="1"/>
  <c r="AE42" i="4"/>
  <c r="C42" i="4"/>
  <c r="AA42" i="4"/>
  <c r="AD42" i="4"/>
  <c r="Y42" i="4"/>
  <c r="A42" i="4" s="1"/>
  <c r="M44" i="4"/>
  <c r="R44" i="4" s="1"/>
  <c r="S43" i="4"/>
  <c r="U43" i="4"/>
  <c r="K45" i="4"/>
  <c r="N45" i="4" s="1"/>
  <c r="O43" i="4"/>
  <c r="P42" i="4"/>
  <c r="F46" i="4"/>
  <c r="L46" i="4" s="1"/>
  <c r="S50" i="7" l="1"/>
  <c r="R51" i="7"/>
  <c r="F54" i="7"/>
  <c r="L53" i="7"/>
  <c r="K53" i="7"/>
  <c r="AA49" i="7"/>
  <c r="AE49" i="7"/>
  <c r="C49" i="7"/>
  <c r="AD49" i="7"/>
  <c r="N52" i="7"/>
  <c r="M52" i="7"/>
  <c r="AE50" i="7"/>
  <c r="C50" i="7"/>
  <c r="AA50" i="7"/>
  <c r="AD50" i="7"/>
  <c r="O51" i="7"/>
  <c r="AE43" i="4"/>
  <c r="C43" i="4"/>
  <c r="AA43" i="4"/>
  <c r="AD43" i="4"/>
  <c r="Y43" i="4"/>
  <c r="A43" i="4" s="1"/>
  <c r="P43" i="4"/>
  <c r="M45" i="4"/>
  <c r="R45" i="4" s="1"/>
  <c r="S44" i="4"/>
  <c r="U44" i="4"/>
  <c r="K46" i="4"/>
  <c r="N46" i="4" s="1"/>
  <c r="O44" i="4"/>
  <c r="F47" i="4"/>
  <c r="L47" i="4" s="1"/>
  <c r="O52" i="7" l="1"/>
  <c r="Y51" i="7"/>
  <c r="A51" i="7" s="1"/>
  <c r="S51" i="7"/>
  <c r="R52" i="7"/>
  <c r="U52" i="7" s="1"/>
  <c r="U51" i="7"/>
  <c r="M53" i="7"/>
  <c r="N53" i="7"/>
  <c r="F55" i="7"/>
  <c r="K54" i="7"/>
  <c r="L54" i="7"/>
  <c r="AE44" i="4"/>
  <c r="C44" i="4"/>
  <c r="AA44" i="4"/>
  <c r="AD44" i="4"/>
  <c r="Y44" i="4"/>
  <c r="A44" i="4" s="1"/>
  <c r="P44" i="4"/>
  <c r="M46" i="4"/>
  <c r="R46" i="4" s="1"/>
  <c r="S45" i="4"/>
  <c r="U45" i="4"/>
  <c r="K47" i="4"/>
  <c r="N47" i="4" s="1"/>
  <c r="O45" i="4"/>
  <c r="F48" i="4"/>
  <c r="L48" i="4" s="1"/>
  <c r="AA52" i="7" l="1"/>
  <c r="AD52" i="7"/>
  <c r="C52" i="7"/>
  <c r="AE52" i="7"/>
  <c r="AA51" i="7"/>
  <c r="AD51" i="7"/>
  <c r="AE51" i="7"/>
  <c r="C51" i="7"/>
  <c r="S52" i="7"/>
  <c r="R53" i="7"/>
  <c r="F56" i="7"/>
  <c r="L55" i="7"/>
  <c r="K55" i="7"/>
  <c r="O53" i="7"/>
  <c r="N54" i="7"/>
  <c r="M54" i="7"/>
  <c r="Y52" i="7"/>
  <c r="A52" i="7" s="1"/>
  <c r="AE45" i="4"/>
  <c r="C45" i="4"/>
  <c r="AA45" i="4"/>
  <c r="AD45" i="4"/>
  <c r="Y45" i="4"/>
  <c r="A45" i="4" s="1"/>
  <c r="O46" i="4"/>
  <c r="M47" i="4"/>
  <c r="R47" i="4" s="1"/>
  <c r="S46" i="4"/>
  <c r="U46" i="4"/>
  <c r="K48" i="4"/>
  <c r="N48" i="4" s="1"/>
  <c r="P45" i="4"/>
  <c r="F49" i="4"/>
  <c r="L49" i="4" s="1"/>
  <c r="F57" i="7" l="1"/>
  <c r="L56" i="7"/>
  <c r="K56" i="7"/>
  <c r="M55" i="7"/>
  <c r="N55" i="7"/>
  <c r="S53" i="7"/>
  <c r="R54" i="7"/>
  <c r="O54" i="7"/>
  <c r="U53" i="7"/>
  <c r="Y53" i="7"/>
  <c r="A53" i="7" s="1"/>
  <c r="AE46" i="4"/>
  <c r="C46" i="4"/>
  <c r="AA46" i="4"/>
  <c r="AD46" i="4"/>
  <c r="O47" i="4"/>
  <c r="P47" i="4" s="1"/>
  <c r="Y46" i="4"/>
  <c r="A46" i="4" s="1"/>
  <c r="P46" i="4"/>
  <c r="M48" i="4"/>
  <c r="R48" i="4" s="1"/>
  <c r="U48" i="4" s="1"/>
  <c r="S47" i="4"/>
  <c r="U47" i="4"/>
  <c r="K49" i="4"/>
  <c r="N49" i="4" s="1"/>
  <c r="F50" i="4"/>
  <c r="L50" i="4" s="1"/>
  <c r="O55" i="7" l="1"/>
  <c r="Y54" i="7"/>
  <c r="A54" i="7" s="1"/>
  <c r="M56" i="7"/>
  <c r="N56" i="7"/>
  <c r="S54" i="7"/>
  <c r="R55" i="7"/>
  <c r="U55" i="7" s="1"/>
  <c r="AE53" i="7"/>
  <c r="C53" i="7"/>
  <c r="AA53" i="7"/>
  <c r="AD53" i="7"/>
  <c r="U54" i="7"/>
  <c r="F58" i="7"/>
  <c r="K57" i="7"/>
  <c r="L57" i="7"/>
  <c r="AE48" i="4"/>
  <c r="C48" i="4"/>
  <c r="AE47" i="4"/>
  <c r="C47" i="4"/>
  <c r="AA47" i="4"/>
  <c r="AD47" i="4"/>
  <c r="AA48" i="4"/>
  <c r="AD48" i="4"/>
  <c r="O48" i="4"/>
  <c r="Y48" i="4" s="1"/>
  <c r="A48" i="4" s="1"/>
  <c r="Y47" i="4"/>
  <c r="A47" i="4" s="1"/>
  <c r="M49" i="4"/>
  <c r="R49" i="4" s="1"/>
  <c r="S48" i="4"/>
  <c r="K50" i="4"/>
  <c r="N50" i="4" s="1"/>
  <c r="F51" i="4"/>
  <c r="L51" i="4" s="1"/>
  <c r="S55" i="7" l="1"/>
  <c r="R56" i="7"/>
  <c r="N57" i="7"/>
  <c r="M57" i="7"/>
  <c r="AD55" i="7"/>
  <c r="AE55" i="7"/>
  <c r="AA55" i="7"/>
  <c r="C55" i="7"/>
  <c r="F59" i="7"/>
  <c r="L58" i="7"/>
  <c r="K58" i="7"/>
  <c r="O56" i="7"/>
  <c r="Y56" i="7" s="1"/>
  <c r="A56" i="7" s="1"/>
  <c r="C54" i="7"/>
  <c r="AD54" i="7"/>
  <c r="AE54" i="7"/>
  <c r="AA54" i="7"/>
  <c r="Y55" i="7"/>
  <c r="A55" i="7" s="1"/>
  <c r="P48" i="4"/>
  <c r="O49" i="4"/>
  <c r="Y49" i="4" s="1"/>
  <c r="A49" i="4" s="1"/>
  <c r="M50" i="4"/>
  <c r="R50" i="4" s="1"/>
  <c r="S49" i="4"/>
  <c r="U49" i="4"/>
  <c r="K51" i="4"/>
  <c r="N51" i="4" s="1"/>
  <c r="F52" i="4"/>
  <c r="L52" i="4" s="1"/>
  <c r="O57" i="7" l="1"/>
  <c r="S56" i="7"/>
  <c r="R57" i="7"/>
  <c r="U57" i="7" s="1"/>
  <c r="N58" i="7"/>
  <c r="M58" i="7"/>
  <c r="F60" i="7"/>
  <c r="K59" i="7"/>
  <c r="L59" i="7"/>
  <c r="U56" i="7"/>
  <c r="AE49" i="4"/>
  <c r="C49" i="4"/>
  <c r="AA49" i="4"/>
  <c r="AD49" i="4"/>
  <c r="P49" i="4"/>
  <c r="M51" i="4"/>
  <c r="R51" i="4" s="1"/>
  <c r="S50" i="4"/>
  <c r="U50" i="4"/>
  <c r="K52" i="4"/>
  <c r="N52" i="4" s="1"/>
  <c r="O50" i="4"/>
  <c r="F53" i="4"/>
  <c r="L53" i="4" s="1"/>
  <c r="C57" i="7" l="1"/>
  <c r="AE57" i="7"/>
  <c r="AA57" i="7"/>
  <c r="AD57" i="7"/>
  <c r="F61" i="7"/>
  <c r="L60" i="7"/>
  <c r="K60" i="7"/>
  <c r="C56" i="7"/>
  <c r="AE56" i="7"/>
  <c r="AA56" i="7"/>
  <c r="AD56" i="7"/>
  <c r="S57" i="7"/>
  <c r="R58" i="7"/>
  <c r="O58" i="7"/>
  <c r="M59" i="7"/>
  <c r="N59" i="7"/>
  <c r="Y57" i="7"/>
  <c r="A57" i="7" s="1"/>
  <c r="AE50" i="4"/>
  <c r="C50" i="4"/>
  <c r="AA50" i="4"/>
  <c r="AD50" i="4"/>
  <c r="Y50" i="4"/>
  <c r="A50" i="4" s="1"/>
  <c r="P50" i="4"/>
  <c r="M52" i="4"/>
  <c r="R52" i="4" s="1"/>
  <c r="S51" i="4"/>
  <c r="U51" i="4"/>
  <c r="K53" i="4"/>
  <c r="N53" i="4" s="1"/>
  <c r="O51" i="4"/>
  <c r="F54" i="4"/>
  <c r="L54" i="4" s="1"/>
  <c r="S58" i="7" l="1"/>
  <c r="R59" i="7"/>
  <c r="U58" i="7"/>
  <c r="N60" i="7"/>
  <c r="M60" i="7"/>
  <c r="F62" i="7"/>
  <c r="L61" i="7"/>
  <c r="K61" i="7"/>
  <c r="O59" i="7"/>
  <c r="Y58" i="7"/>
  <c r="A58" i="7" s="1"/>
  <c r="AE51" i="4"/>
  <c r="C51" i="4"/>
  <c r="AA51" i="4"/>
  <c r="AD51" i="4"/>
  <c r="Y51" i="4"/>
  <c r="A51" i="4" s="1"/>
  <c r="M53" i="4"/>
  <c r="R53" i="4" s="1"/>
  <c r="S52" i="4"/>
  <c r="U52" i="4"/>
  <c r="K54" i="4"/>
  <c r="N54" i="4" s="1"/>
  <c r="O52" i="4"/>
  <c r="Y52" i="4" s="1"/>
  <c r="A52" i="4" s="1"/>
  <c r="P51" i="4"/>
  <c r="F55" i="4"/>
  <c r="L55" i="4" s="1"/>
  <c r="F63" i="7" l="1"/>
  <c r="L62" i="7"/>
  <c r="K62" i="7"/>
  <c r="O60" i="7"/>
  <c r="S59" i="7"/>
  <c r="R60" i="7"/>
  <c r="Y59" i="7"/>
  <c r="A59" i="7" s="1"/>
  <c r="C58" i="7"/>
  <c r="AE58" i="7"/>
  <c r="AA58" i="7"/>
  <c r="AD58" i="7"/>
  <c r="U59" i="7"/>
  <c r="N61" i="7"/>
  <c r="M61" i="7"/>
  <c r="AE52" i="4"/>
  <c r="C52" i="4"/>
  <c r="AA52" i="4"/>
  <c r="AD52" i="4"/>
  <c r="P52" i="4"/>
  <c r="M54" i="4"/>
  <c r="R54" i="4" s="1"/>
  <c r="S53" i="4"/>
  <c r="U53" i="4"/>
  <c r="K55" i="4"/>
  <c r="N55" i="4" s="1"/>
  <c r="O53" i="4"/>
  <c r="F56" i="4"/>
  <c r="L56" i="4" s="1"/>
  <c r="O61" i="7" l="1"/>
  <c r="Y60" i="7"/>
  <c r="A60" i="7" s="1"/>
  <c r="N62" i="7"/>
  <c r="M62" i="7"/>
  <c r="AA59" i="7"/>
  <c r="AD59" i="7"/>
  <c r="AE59" i="7"/>
  <c r="C59" i="7"/>
  <c r="U60" i="7"/>
  <c r="S60" i="7"/>
  <c r="R61" i="7"/>
  <c r="F64" i="7"/>
  <c r="L63" i="7"/>
  <c r="K63" i="7"/>
  <c r="AE53" i="4"/>
  <c r="C53" i="4"/>
  <c r="AA53" i="4"/>
  <c r="AD53" i="4"/>
  <c r="Y53" i="4"/>
  <c r="A53" i="4" s="1"/>
  <c r="M55" i="4"/>
  <c r="R55" i="4" s="1"/>
  <c r="S54" i="4"/>
  <c r="U54" i="4"/>
  <c r="K56" i="4"/>
  <c r="N56" i="4" s="1"/>
  <c r="O54" i="4"/>
  <c r="P53" i="4"/>
  <c r="F57" i="4"/>
  <c r="L57" i="4" s="1"/>
  <c r="F65" i="7" l="1"/>
  <c r="L64" i="7"/>
  <c r="K64" i="7"/>
  <c r="N63" i="7"/>
  <c r="M63" i="7"/>
  <c r="S61" i="7"/>
  <c r="R62" i="7"/>
  <c r="U61" i="7"/>
  <c r="AE60" i="7"/>
  <c r="C60" i="7"/>
  <c r="AD60" i="7"/>
  <c r="AA60" i="7"/>
  <c r="O62" i="7"/>
  <c r="Y62" i="7" s="1"/>
  <c r="A62" i="7" s="1"/>
  <c r="Y61" i="7"/>
  <c r="A61" i="7" s="1"/>
  <c r="AE54" i="4"/>
  <c r="C54" i="4"/>
  <c r="AA54" i="4"/>
  <c r="AD54" i="4"/>
  <c r="Y54" i="4"/>
  <c r="A54" i="4" s="1"/>
  <c r="P54" i="4"/>
  <c r="M56" i="4"/>
  <c r="R56" i="4" s="1"/>
  <c r="S55" i="4"/>
  <c r="U55" i="4"/>
  <c r="K57" i="4"/>
  <c r="N57" i="4" s="1"/>
  <c r="O55" i="4"/>
  <c r="F58" i="4"/>
  <c r="L58" i="4" s="1"/>
  <c r="AE61" i="7" l="1"/>
  <c r="AA61" i="7"/>
  <c r="C61" i="7"/>
  <c r="AD61" i="7"/>
  <c r="M64" i="7"/>
  <c r="N64" i="7"/>
  <c r="S62" i="7"/>
  <c r="R63" i="7"/>
  <c r="U63" i="7" s="1"/>
  <c r="O63" i="7"/>
  <c r="U62" i="7"/>
  <c r="F66" i="7"/>
  <c r="K65" i="7"/>
  <c r="L65" i="7"/>
  <c r="AE55" i="4"/>
  <c r="C55" i="4"/>
  <c r="AA55" i="4"/>
  <c r="AD55" i="4"/>
  <c r="Y55" i="4"/>
  <c r="A55" i="4" s="1"/>
  <c r="P55" i="4"/>
  <c r="M57" i="4"/>
  <c r="R57" i="4" s="1"/>
  <c r="S56" i="4"/>
  <c r="U56" i="4"/>
  <c r="K58" i="4"/>
  <c r="N58" i="4" s="1"/>
  <c r="O56" i="4"/>
  <c r="F59" i="4"/>
  <c r="L59" i="4" s="1"/>
  <c r="N65" i="7" l="1"/>
  <c r="M65" i="7"/>
  <c r="AD63" i="7"/>
  <c r="C63" i="7"/>
  <c r="AA63" i="7"/>
  <c r="AE63" i="7"/>
  <c r="F67" i="7"/>
  <c r="L66" i="7"/>
  <c r="K66" i="7"/>
  <c r="AA62" i="7"/>
  <c r="AD62" i="7"/>
  <c r="AE62" i="7"/>
  <c r="C62" i="7"/>
  <c r="O64" i="7"/>
  <c r="Y64" i="7" s="1"/>
  <c r="A64" i="7" s="1"/>
  <c r="Y63" i="7"/>
  <c r="A63" i="7" s="1"/>
  <c r="S63" i="7"/>
  <c r="R64" i="7"/>
  <c r="U64" i="7" s="1"/>
  <c r="AE56" i="4"/>
  <c r="C56" i="4"/>
  <c r="AA56" i="4"/>
  <c r="AD56" i="4"/>
  <c r="Y56" i="4"/>
  <c r="A56" i="4" s="1"/>
  <c r="M58" i="4"/>
  <c r="R58" i="4" s="1"/>
  <c r="U58" i="4" s="1"/>
  <c r="S57" i="4"/>
  <c r="U57" i="4"/>
  <c r="K59" i="4"/>
  <c r="N59" i="4" s="1"/>
  <c r="O57" i="4"/>
  <c r="P56" i="4"/>
  <c r="F60" i="4"/>
  <c r="L60" i="4" s="1"/>
  <c r="AA64" i="7" l="1"/>
  <c r="AD64" i="7"/>
  <c r="AE64" i="7"/>
  <c r="C64" i="7"/>
  <c r="S64" i="7"/>
  <c r="R65" i="7"/>
  <c r="F68" i="7"/>
  <c r="K67" i="7"/>
  <c r="L67" i="7"/>
  <c r="O65" i="7"/>
  <c r="M66" i="7"/>
  <c r="N66" i="7"/>
  <c r="AE57" i="4"/>
  <c r="C57" i="4"/>
  <c r="AE58" i="4"/>
  <c r="C58" i="4"/>
  <c r="AA58" i="4"/>
  <c r="AD58" i="4"/>
  <c r="AA57" i="4"/>
  <c r="AD57" i="4"/>
  <c r="Y57" i="4"/>
  <c r="A57" i="4" s="1"/>
  <c r="P57" i="4"/>
  <c r="M59" i="4"/>
  <c r="R59" i="4" s="1"/>
  <c r="U59" i="4" s="1"/>
  <c r="S58" i="4"/>
  <c r="K60" i="4"/>
  <c r="N60" i="4" s="1"/>
  <c r="O58" i="4"/>
  <c r="F61" i="4"/>
  <c r="L61" i="4" s="1"/>
  <c r="F69" i="7" l="1"/>
  <c r="L68" i="7"/>
  <c r="K68" i="7"/>
  <c r="O66" i="7"/>
  <c r="Y66" i="7" s="1"/>
  <c r="A66" i="7" s="1"/>
  <c r="Y65" i="7"/>
  <c r="A65" i="7" s="1"/>
  <c r="S65" i="7"/>
  <c r="R66" i="7"/>
  <c r="U65" i="7"/>
  <c r="N67" i="7"/>
  <c r="M67" i="7"/>
  <c r="AE59" i="4"/>
  <c r="C59" i="4"/>
  <c r="AA59" i="4"/>
  <c r="AD59" i="4"/>
  <c r="Y58" i="4"/>
  <c r="A58" i="4" s="1"/>
  <c r="M60" i="4"/>
  <c r="R60" i="4" s="1"/>
  <c r="S59" i="4"/>
  <c r="K61" i="4"/>
  <c r="N61" i="4" s="1"/>
  <c r="P58" i="4"/>
  <c r="O59" i="4"/>
  <c r="F62" i="4"/>
  <c r="L62" i="4" s="1"/>
  <c r="AD65" i="7" l="1"/>
  <c r="C65" i="7"/>
  <c r="AE65" i="7"/>
  <c r="AA65" i="7"/>
  <c r="S66" i="7"/>
  <c r="R67" i="7"/>
  <c r="N68" i="7"/>
  <c r="M68" i="7"/>
  <c r="O67" i="7"/>
  <c r="U66" i="7"/>
  <c r="F70" i="7"/>
  <c r="L69" i="7"/>
  <c r="K69" i="7"/>
  <c r="Y59" i="4"/>
  <c r="A59" i="4" s="1"/>
  <c r="M61" i="4"/>
  <c r="R61" i="4" s="1"/>
  <c r="S60" i="4"/>
  <c r="U60" i="4"/>
  <c r="K62" i="4"/>
  <c r="N62" i="4" s="1"/>
  <c r="O60" i="4"/>
  <c r="P59" i="4"/>
  <c r="F63" i="4"/>
  <c r="L63" i="4" s="1"/>
  <c r="S67" i="7" l="1"/>
  <c r="R68" i="7"/>
  <c r="U67" i="7"/>
  <c r="F71" i="7"/>
  <c r="L70" i="7"/>
  <c r="K70" i="7"/>
  <c r="AD66" i="7"/>
  <c r="C66" i="7"/>
  <c r="AE66" i="7"/>
  <c r="AA66" i="7"/>
  <c r="O68" i="7"/>
  <c r="Y68" i="7" s="1"/>
  <c r="M69" i="7"/>
  <c r="N69" i="7"/>
  <c r="Y67" i="7"/>
  <c r="A67" i="7" s="1"/>
  <c r="AE60" i="4"/>
  <c r="C60" i="4"/>
  <c r="AA60" i="4"/>
  <c r="AD60" i="4"/>
  <c r="Y60" i="4"/>
  <c r="A60" i="4" s="1"/>
  <c r="P60" i="4"/>
  <c r="M62" i="4"/>
  <c r="R62" i="4" s="1"/>
  <c r="S61" i="4"/>
  <c r="U61" i="4"/>
  <c r="K63" i="4"/>
  <c r="N63" i="4" s="1"/>
  <c r="O61" i="4"/>
  <c r="F64" i="4"/>
  <c r="L64" i="4" s="1"/>
  <c r="A68" i="7" l="1"/>
  <c r="F72" i="7"/>
  <c r="L71" i="7"/>
  <c r="K71" i="7"/>
  <c r="S68" i="7"/>
  <c r="R69" i="7"/>
  <c r="U69" i="7" s="1"/>
  <c r="N70" i="7"/>
  <c r="M70" i="7"/>
  <c r="AD67" i="7"/>
  <c r="AE67" i="7"/>
  <c r="AA67" i="7"/>
  <c r="C67" i="7"/>
  <c r="U68" i="7"/>
  <c r="AL68" i="7" s="1"/>
  <c r="O69" i="7"/>
  <c r="Y69" i="7" s="1"/>
  <c r="A69" i="7" s="1"/>
  <c r="AE61" i="4"/>
  <c r="C61" i="4"/>
  <c r="AA61" i="4"/>
  <c r="AD61" i="4"/>
  <c r="Y61" i="4"/>
  <c r="A61" i="4" s="1"/>
  <c r="M63" i="4"/>
  <c r="R63" i="4" s="1"/>
  <c r="S62" i="4"/>
  <c r="U62" i="4"/>
  <c r="K64" i="4"/>
  <c r="N64" i="4" s="1"/>
  <c r="P61" i="4"/>
  <c r="O62" i="4"/>
  <c r="F65" i="4"/>
  <c r="L65" i="4" s="1"/>
  <c r="F68" i="8"/>
  <c r="H69" i="8" l="1"/>
  <c r="S69" i="7"/>
  <c r="R70" i="7"/>
  <c r="AD68" i="7"/>
  <c r="AE68" i="7"/>
  <c r="C68" i="7"/>
  <c r="AA68" i="7"/>
  <c r="AA69" i="7"/>
  <c r="AD69" i="7"/>
  <c r="AE69" i="7"/>
  <c r="C69" i="7"/>
  <c r="N71" i="7"/>
  <c r="M71" i="7"/>
  <c r="O70" i="7"/>
  <c r="F73" i="7"/>
  <c r="L72" i="7"/>
  <c r="K72" i="7"/>
  <c r="AE62" i="4"/>
  <c r="C62" i="4"/>
  <c r="AA62" i="4"/>
  <c r="AD62" i="4"/>
  <c r="Y62" i="4"/>
  <c r="A62" i="4" s="1"/>
  <c r="M64" i="4"/>
  <c r="R64" i="4" s="1"/>
  <c r="S63" i="4"/>
  <c r="U63" i="4"/>
  <c r="K65" i="4"/>
  <c r="N65" i="4" s="1"/>
  <c r="O63" i="4"/>
  <c r="P62" i="4"/>
  <c r="F66" i="4"/>
  <c r="L66" i="4" s="1"/>
  <c r="N69" i="8"/>
  <c r="M68" i="8"/>
  <c r="L69" i="8"/>
  <c r="K68" i="8"/>
  <c r="F74" i="7" l="1"/>
  <c r="K73" i="7"/>
  <c r="L73" i="7"/>
  <c r="S70" i="7"/>
  <c r="R71" i="7"/>
  <c r="U71" i="7" s="1"/>
  <c r="O71" i="7"/>
  <c r="Y70" i="7"/>
  <c r="A70" i="7" s="1"/>
  <c r="M72" i="7"/>
  <c r="N72" i="7"/>
  <c r="U70" i="7"/>
  <c r="AE63" i="4"/>
  <c r="C63" i="4"/>
  <c r="AA63" i="4"/>
  <c r="AD63" i="4"/>
  <c r="Y63" i="4"/>
  <c r="A63" i="4" s="1"/>
  <c r="O64" i="4"/>
  <c r="O65" i="4" s="1"/>
  <c r="M65" i="4"/>
  <c r="R65" i="4" s="1"/>
  <c r="U65" i="4" s="1"/>
  <c r="S64" i="4"/>
  <c r="U64" i="4"/>
  <c r="K66" i="4"/>
  <c r="N66" i="4" s="1"/>
  <c r="P63" i="4"/>
  <c r="F67" i="4"/>
  <c r="L67" i="4" s="1"/>
  <c r="C71" i="7" l="1"/>
  <c r="AD71" i="7"/>
  <c r="AA71" i="7"/>
  <c r="AE71" i="7"/>
  <c r="S71" i="7"/>
  <c r="R72" i="7"/>
  <c r="U72" i="7" s="1"/>
  <c r="AE70" i="7"/>
  <c r="AD70" i="7"/>
  <c r="C70" i="7"/>
  <c r="AA70" i="7"/>
  <c r="O72" i="7"/>
  <c r="Y72" i="7" s="1"/>
  <c r="A72" i="7" s="1"/>
  <c r="N73" i="7"/>
  <c r="M73" i="7"/>
  <c r="Y71" i="7"/>
  <c r="A71" i="7" s="1"/>
  <c r="F75" i="7"/>
  <c r="L74" i="7"/>
  <c r="K74" i="7"/>
  <c r="AE65" i="4"/>
  <c r="C65" i="4"/>
  <c r="AE64" i="4"/>
  <c r="C64" i="4"/>
  <c r="AA65" i="4"/>
  <c r="AD65" i="4"/>
  <c r="AA64" i="4"/>
  <c r="AD64" i="4"/>
  <c r="P64" i="4"/>
  <c r="Y65" i="4"/>
  <c r="Y64" i="4"/>
  <c r="A64" i="4" s="1"/>
  <c r="M66" i="4"/>
  <c r="R66" i="4" s="1"/>
  <c r="S65" i="4"/>
  <c r="K67" i="4"/>
  <c r="N67" i="4" s="1"/>
  <c r="P65" i="4"/>
  <c r="F68" i="4"/>
  <c r="L68" i="4" s="1"/>
  <c r="AA72" i="7" l="1"/>
  <c r="AE72" i="7"/>
  <c r="C72" i="7"/>
  <c r="AD72" i="7"/>
  <c r="S72" i="7"/>
  <c r="R73" i="7"/>
  <c r="O73" i="7"/>
  <c r="Y73" i="7" s="1"/>
  <c r="A73" i="7" s="1"/>
  <c r="M74" i="7"/>
  <c r="N74" i="7"/>
  <c r="F76" i="7"/>
  <c r="K75" i="7"/>
  <c r="L75" i="7"/>
  <c r="A65" i="4"/>
  <c r="M67" i="4"/>
  <c r="R67" i="4" s="1"/>
  <c r="S66" i="4"/>
  <c r="U66" i="4"/>
  <c r="K68" i="4"/>
  <c r="N68" i="4" s="1"/>
  <c r="O66" i="4"/>
  <c r="F69" i="4"/>
  <c r="L69" i="4" s="1"/>
  <c r="S73" i="7" l="1"/>
  <c r="R74" i="7"/>
  <c r="U73" i="7"/>
  <c r="M75" i="7"/>
  <c r="N75" i="7"/>
  <c r="F77" i="7"/>
  <c r="L76" i="7"/>
  <c r="K76" i="7"/>
  <c r="O74" i="7"/>
  <c r="Y74" i="7" s="1"/>
  <c r="A74" i="7" s="1"/>
  <c r="AE66" i="4"/>
  <c r="C66" i="4"/>
  <c r="AA66" i="4"/>
  <c r="AD66" i="4"/>
  <c r="Y66" i="4"/>
  <c r="A66" i="4" s="1"/>
  <c r="M68" i="4"/>
  <c r="R68" i="4" s="1"/>
  <c r="S67" i="4"/>
  <c r="U67" i="4"/>
  <c r="K69" i="4"/>
  <c r="N69" i="4" s="1"/>
  <c r="P66" i="4"/>
  <c r="O67" i="4"/>
  <c r="F70" i="4"/>
  <c r="L70" i="4" s="1"/>
  <c r="F78" i="7" l="1"/>
  <c r="L77" i="7"/>
  <c r="K77" i="7"/>
  <c r="S74" i="7"/>
  <c r="R75" i="7"/>
  <c r="U75" i="7" s="1"/>
  <c r="AE73" i="7"/>
  <c r="C73" i="7"/>
  <c r="AA73" i="7"/>
  <c r="AD73" i="7"/>
  <c r="U74" i="7"/>
  <c r="O75" i="7"/>
  <c r="M76" i="7"/>
  <c r="N76" i="7"/>
  <c r="AE67" i="4"/>
  <c r="C67" i="4"/>
  <c r="AA67" i="4"/>
  <c r="AD67" i="4"/>
  <c r="Y67" i="4"/>
  <c r="A67" i="4" s="1"/>
  <c r="M69" i="4"/>
  <c r="S68" i="4"/>
  <c r="U68" i="4"/>
  <c r="AL68" i="4" s="1"/>
  <c r="R69" i="4"/>
  <c r="U69" i="4" s="1"/>
  <c r="K70" i="4"/>
  <c r="N70" i="4" s="1"/>
  <c r="P67" i="4"/>
  <c r="O68" i="4"/>
  <c r="F71" i="4"/>
  <c r="L71" i="4" s="1"/>
  <c r="S75" i="7" l="1"/>
  <c r="R76" i="7"/>
  <c r="M77" i="7"/>
  <c r="N77" i="7"/>
  <c r="AE75" i="7"/>
  <c r="C75" i="7"/>
  <c r="AD75" i="7"/>
  <c r="AA75" i="7"/>
  <c r="O76" i="7"/>
  <c r="Y75" i="7"/>
  <c r="A75" i="7" s="1"/>
  <c r="AD74" i="7"/>
  <c r="AE74" i="7"/>
  <c r="AA74" i="7"/>
  <c r="C74" i="7"/>
  <c r="F79" i="7"/>
  <c r="K78" i="7"/>
  <c r="L78" i="7"/>
  <c r="AE68" i="4"/>
  <c r="C68" i="4"/>
  <c r="AE69" i="4"/>
  <c r="C69" i="4"/>
  <c r="AA69" i="4"/>
  <c r="AD69" i="4"/>
  <c r="AA68" i="4"/>
  <c r="AD68" i="4"/>
  <c r="Y68" i="4"/>
  <c r="A68" i="4" s="1"/>
  <c r="M70" i="4"/>
  <c r="S69" i="4"/>
  <c r="R70" i="4"/>
  <c r="U70" i="4" s="1"/>
  <c r="K71" i="4"/>
  <c r="N71" i="4" s="1"/>
  <c r="O69" i="4"/>
  <c r="P68" i="4"/>
  <c r="F72" i="4"/>
  <c r="L72" i="4" s="1"/>
  <c r="O77" i="7" l="1"/>
  <c r="S76" i="7"/>
  <c r="R77" i="7"/>
  <c r="U77" i="7" s="1"/>
  <c r="M78" i="7"/>
  <c r="N78" i="7"/>
  <c r="Y76" i="7"/>
  <c r="A76" i="7" s="1"/>
  <c r="U76" i="7"/>
  <c r="F80" i="7"/>
  <c r="L79" i="7"/>
  <c r="K79" i="7"/>
  <c r="AE70" i="4"/>
  <c r="C70" i="4"/>
  <c r="AA70" i="4"/>
  <c r="AD70" i="4"/>
  <c r="Y69" i="4"/>
  <c r="A69" i="4" s="1"/>
  <c r="P69" i="4"/>
  <c r="M71" i="4"/>
  <c r="S70" i="4"/>
  <c r="R71" i="4"/>
  <c r="K72" i="4"/>
  <c r="N72" i="4" s="1"/>
  <c r="O70" i="4"/>
  <c r="F73" i="4"/>
  <c r="L73" i="4" s="1"/>
  <c r="AE77" i="7" l="1"/>
  <c r="AA77" i="7"/>
  <c r="AD77" i="7"/>
  <c r="C77" i="7"/>
  <c r="S77" i="7"/>
  <c r="R78" i="7"/>
  <c r="F81" i="7"/>
  <c r="L80" i="7"/>
  <c r="K80" i="7"/>
  <c r="O78" i="7"/>
  <c r="Y78" i="7" s="1"/>
  <c r="A78" i="7" s="1"/>
  <c r="N79" i="7"/>
  <c r="M79" i="7"/>
  <c r="AA76" i="7"/>
  <c r="AD76" i="7"/>
  <c r="AE76" i="7"/>
  <c r="C76" i="7"/>
  <c r="Y77" i="7"/>
  <c r="A77" i="7" s="1"/>
  <c r="Y70" i="4"/>
  <c r="A70" i="4" s="1"/>
  <c r="P70" i="4"/>
  <c r="M72" i="4"/>
  <c r="S71" i="4"/>
  <c r="U71" i="4"/>
  <c r="R72" i="4"/>
  <c r="K73" i="4"/>
  <c r="N73" i="4" s="1"/>
  <c r="O71" i="4"/>
  <c r="F74" i="4"/>
  <c r="L74" i="4" s="1"/>
  <c r="F82" i="7" l="1"/>
  <c r="L81" i="7"/>
  <c r="K81" i="7"/>
  <c r="S78" i="7"/>
  <c r="R79" i="7"/>
  <c r="U79" i="7" s="1"/>
  <c r="O79" i="7"/>
  <c r="U78" i="7"/>
  <c r="M80" i="7"/>
  <c r="N80" i="7"/>
  <c r="AE71" i="4"/>
  <c r="C71" i="4"/>
  <c r="AA71" i="4"/>
  <c r="AD71" i="4"/>
  <c r="Y71" i="4"/>
  <c r="A71" i="4" s="1"/>
  <c r="P71" i="4"/>
  <c r="M73" i="4"/>
  <c r="S72" i="4"/>
  <c r="U72" i="4"/>
  <c r="R73" i="4"/>
  <c r="U73" i="4" s="1"/>
  <c r="K74" i="4"/>
  <c r="N74" i="4" s="1"/>
  <c r="O72" i="4"/>
  <c r="F75" i="4"/>
  <c r="L75" i="4" s="1"/>
  <c r="S79" i="7" l="1"/>
  <c r="R80" i="7"/>
  <c r="AE79" i="7"/>
  <c r="C79" i="7"/>
  <c r="AA79" i="7"/>
  <c r="AD79" i="7"/>
  <c r="AE78" i="7"/>
  <c r="C78" i="7"/>
  <c r="AA78" i="7"/>
  <c r="AD78" i="7"/>
  <c r="N81" i="7"/>
  <c r="M81" i="7"/>
  <c r="O80" i="7"/>
  <c r="Y79" i="7"/>
  <c r="A79" i="7" s="1"/>
  <c r="F83" i="7"/>
  <c r="L82" i="7"/>
  <c r="K82" i="7"/>
  <c r="AE73" i="4"/>
  <c r="C73" i="4"/>
  <c r="AE72" i="4"/>
  <c r="C72" i="4"/>
  <c r="AA72" i="4"/>
  <c r="AD72" i="4"/>
  <c r="AA73" i="4"/>
  <c r="AD73" i="4"/>
  <c r="Y72" i="4"/>
  <c r="A72" i="4" s="1"/>
  <c r="P72" i="4"/>
  <c r="M74" i="4"/>
  <c r="S73" i="4"/>
  <c r="R74" i="4"/>
  <c r="K75" i="4"/>
  <c r="N75" i="4" s="1"/>
  <c r="O73" i="4"/>
  <c r="F76" i="4"/>
  <c r="L76" i="4" s="1"/>
  <c r="O81" i="7" l="1"/>
  <c r="M82" i="7"/>
  <c r="N82" i="7"/>
  <c r="S80" i="7"/>
  <c r="R81" i="7"/>
  <c r="U81" i="7" s="1"/>
  <c r="U80" i="7"/>
  <c r="Y80" i="7"/>
  <c r="A80" i="7" s="1"/>
  <c r="F84" i="7"/>
  <c r="K83" i="7"/>
  <c r="L83" i="7"/>
  <c r="Y73" i="4"/>
  <c r="A73" i="4" s="1"/>
  <c r="P73" i="4"/>
  <c r="M75" i="4"/>
  <c r="S74" i="4"/>
  <c r="U74" i="4"/>
  <c r="R75" i="4"/>
  <c r="K76" i="4"/>
  <c r="N76" i="4" s="1"/>
  <c r="O74" i="4"/>
  <c r="F77" i="4"/>
  <c r="L77" i="4" s="1"/>
  <c r="AA81" i="7" l="1"/>
  <c r="AD81" i="7"/>
  <c r="AE81" i="7"/>
  <c r="C81" i="7"/>
  <c r="AE80" i="7"/>
  <c r="C80" i="7"/>
  <c r="AA80" i="7"/>
  <c r="AD80" i="7"/>
  <c r="M83" i="7"/>
  <c r="N83" i="7"/>
  <c r="S81" i="7"/>
  <c r="R82" i="7"/>
  <c r="F85" i="7"/>
  <c r="L84" i="7"/>
  <c r="K84" i="7"/>
  <c r="O82" i="7"/>
  <c r="Y82" i="7" s="1"/>
  <c r="A82" i="7" s="1"/>
  <c r="Y81" i="7"/>
  <c r="A81" i="7" s="1"/>
  <c r="AE74" i="4"/>
  <c r="C74" i="4"/>
  <c r="AA74" i="4"/>
  <c r="AD74" i="4"/>
  <c r="Y74" i="4"/>
  <c r="A74" i="4" s="1"/>
  <c r="P74" i="4"/>
  <c r="M76" i="4"/>
  <c r="S75" i="4"/>
  <c r="U75" i="4"/>
  <c r="R76" i="4"/>
  <c r="K77" i="4"/>
  <c r="N77" i="4" s="1"/>
  <c r="O75" i="4"/>
  <c r="F78" i="4"/>
  <c r="L78" i="4" s="1"/>
  <c r="M84" i="7" l="1"/>
  <c r="N84" i="7"/>
  <c r="F86" i="7"/>
  <c r="L85" i="7"/>
  <c r="K85" i="7"/>
  <c r="S82" i="7"/>
  <c r="R83" i="7"/>
  <c r="O83" i="7"/>
  <c r="Y83" i="7" s="1"/>
  <c r="A83" i="7" s="1"/>
  <c r="U82" i="7"/>
  <c r="AE75" i="4"/>
  <c r="C75" i="4"/>
  <c r="AA75" i="4"/>
  <c r="AD75" i="4"/>
  <c r="Y75" i="4"/>
  <c r="A75" i="4" s="1"/>
  <c r="P75" i="4"/>
  <c r="M77" i="4"/>
  <c r="S76" i="4"/>
  <c r="U76" i="4"/>
  <c r="R77" i="4"/>
  <c r="U77" i="4" s="1"/>
  <c r="K78" i="4"/>
  <c r="N78" i="4" s="1"/>
  <c r="O76" i="4"/>
  <c r="F79" i="4"/>
  <c r="L79" i="4" s="1"/>
  <c r="AD82" i="7" l="1"/>
  <c r="AE82" i="7"/>
  <c r="C82" i="7"/>
  <c r="AA82" i="7"/>
  <c r="F87" i="7"/>
  <c r="K86" i="7"/>
  <c r="L86" i="7"/>
  <c r="M85" i="7"/>
  <c r="N85" i="7"/>
  <c r="S83" i="7"/>
  <c r="R84" i="7"/>
  <c r="O84" i="7"/>
  <c r="U83" i="7"/>
  <c r="AE77" i="4"/>
  <c r="C77" i="4"/>
  <c r="AE76" i="4"/>
  <c r="C76" i="4"/>
  <c r="AA76" i="4"/>
  <c r="AD76" i="4"/>
  <c r="AA77" i="4"/>
  <c r="AD77" i="4"/>
  <c r="Y76" i="4"/>
  <c r="A76" i="4" s="1"/>
  <c r="P76" i="4"/>
  <c r="M78" i="4"/>
  <c r="R78" i="4" s="1"/>
  <c r="S77" i="4"/>
  <c r="K79" i="4"/>
  <c r="N79" i="4" s="1"/>
  <c r="O77" i="4"/>
  <c r="F80" i="4"/>
  <c r="L80" i="4" s="1"/>
  <c r="S84" i="7" l="1"/>
  <c r="R85" i="7"/>
  <c r="M86" i="7"/>
  <c r="N86" i="7"/>
  <c r="U84" i="7"/>
  <c r="F88" i="7"/>
  <c r="K87" i="7"/>
  <c r="L87" i="7"/>
  <c r="O85" i="7"/>
  <c r="Y85" i="7" s="1"/>
  <c r="A85" i="7" s="1"/>
  <c r="Y84" i="7"/>
  <c r="A84" i="7" s="1"/>
  <c r="AE83" i="7"/>
  <c r="C83" i="7"/>
  <c r="AA83" i="7"/>
  <c r="AD83" i="7"/>
  <c r="Y77" i="4"/>
  <c r="A77" i="4" s="1"/>
  <c r="P77" i="4"/>
  <c r="M79" i="4"/>
  <c r="R79" i="4" s="1"/>
  <c r="S78" i="4"/>
  <c r="U78" i="4"/>
  <c r="K80" i="4"/>
  <c r="N80" i="4" s="1"/>
  <c r="O78" i="4"/>
  <c r="F81" i="4"/>
  <c r="L81" i="4" s="1"/>
  <c r="N87" i="7" l="1"/>
  <c r="M87" i="7"/>
  <c r="F89" i="7"/>
  <c r="L88" i="7"/>
  <c r="K88" i="7"/>
  <c r="S85" i="7"/>
  <c r="R86" i="7"/>
  <c r="U85" i="7"/>
  <c r="AD84" i="7"/>
  <c r="AE84" i="7"/>
  <c r="C84" i="7"/>
  <c r="AA84" i="7"/>
  <c r="O86" i="7"/>
  <c r="Y86" i="7" s="1"/>
  <c r="A86" i="7" s="1"/>
  <c r="AE78" i="4"/>
  <c r="C78" i="4"/>
  <c r="AA78" i="4"/>
  <c r="AD78" i="4"/>
  <c r="Y78" i="4"/>
  <c r="A78" i="4" s="1"/>
  <c r="M80" i="4"/>
  <c r="R80" i="4" s="1"/>
  <c r="U80" i="4" s="1"/>
  <c r="S79" i="4"/>
  <c r="U79" i="4"/>
  <c r="K81" i="4"/>
  <c r="N81" i="4" s="1"/>
  <c r="P78" i="4"/>
  <c r="O79" i="4"/>
  <c r="F82" i="4"/>
  <c r="L82" i="4" s="1"/>
  <c r="C85" i="7" l="1"/>
  <c r="AE85" i="7"/>
  <c r="AA85" i="7"/>
  <c r="AD85" i="7"/>
  <c r="F90" i="7"/>
  <c r="L89" i="7"/>
  <c r="K89" i="7"/>
  <c r="N88" i="7"/>
  <c r="M88" i="7"/>
  <c r="S86" i="7"/>
  <c r="R87" i="7"/>
  <c r="O87" i="7"/>
  <c r="Y87" i="7" s="1"/>
  <c r="A87" i="7" s="1"/>
  <c r="U86" i="7"/>
  <c r="AE79" i="4"/>
  <c r="C79" i="4"/>
  <c r="AE80" i="4"/>
  <c r="C80" i="4"/>
  <c r="AA79" i="4"/>
  <c r="AD79" i="4"/>
  <c r="AA80" i="4"/>
  <c r="AD80" i="4"/>
  <c r="Y79" i="4"/>
  <c r="A79" i="4" s="1"/>
  <c r="M81" i="4"/>
  <c r="R81" i="4" s="1"/>
  <c r="S80" i="4"/>
  <c r="K82" i="4"/>
  <c r="N82" i="4" s="1"/>
  <c r="O80" i="4"/>
  <c r="P79" i="4"/>
  <c r="F83" i="4"/>
  <c r="L83" i="4" s="1"/>
  <c r="O88" i="7" l="1"/>
  <c r="S87" i="7"/>
  <c r="R88" i="7"/>
  <c r="U87" i="7"/>
  <c r="M89" i="7"/>
  <c r="N89" i="7"/>
  <c r="F91" i="7"/>
  <c r="L90" i="7"/>
  <c r="K90" i="7"/>
  <c r="AD86" i="7"/>
  <c r="C86" i="7"/>
  <c r="AE86" i="7"/>
  <c r="AA86" i="7"/>
  <c r="Y80" i="4"/>
  <c r="A80" i="4" s="1"/>
  <c r="M82" i="4"/>
  <c r="R82" i="4" s="1"/>
  <c r="S81" i="4"/>
  <c r="U81" i="4"/>
  <c r="K83" i="4"/>
  <c r="N83" i="4" s="1"/>
  <c r="O81" i="4"/>
  <c r="P80" i="4"/>
  <c r="F84" i="4"/>
  <c r="L84" i="4" s="1"/>
  <c r="AA87" i="7" l="1"/>
  <c r="AD87" i="7"/>
  <c r="C87" i="7"/>
  <c r="AE87" i="7"/>
  <c r="S88" i="7"/>
  <c r="R89" i="7"/>
  <c r="U88" i="7"/>
  <c r="M90" i="7"/>
  <c r="N90" i="7"/>
  <c r="O89" i="7"/>
  <c r="F92" i="7"/>
  <c r="K91" i="7"/>
  <c r="L91" i="7"/>
  <c r="Y88" i="7"/>
  <c r="A88" i="7" s="1"/>
  <c r="AE81" i="4"/>
  <c r="C81" i="4"/>
  <c r="AA81" i="4"/>
  <c r="AD81" i="4"/>
  <c r="Y81" i="4"/>
  <c r="A81" i="4" s="1"/>
  <c r="P81" i="4"/>
  <c r="M83" i="4"/>
  <c r="R83" i="4" s="1"/>
  <c r="U83" i="4" s="1"/>
  <c r="S82" i="4"/>
  <c r="U82" i="4"/>
  <c r="K84" i="4"/>
  <c r="N84" i="4" s="1"/>
  <c r="O82" i="4"/>
  <c r="F85" i="4"/>
  <c r="L85" i="4" s="1"/>
  <c r="S89" i="7" l="1"/>
  <c r="R90" i="7"/>
  <c r="U89" i="7"/>
  <c r="AD88" i="7"/>
  <c r="C88" i="7"/>
  <c r="AA88" i="7"/>
  <c r="AE88" i="7"/>
  <c r="O90" i="7"/>
  <c r="Y90" i="7" s="1"/>
  <c r="Y89" i="7"/>
  <c r="A89" i="7" s="1"/>
  <c r="M91" i="7"/>
  <c r="N91" i="7"/>
  <c r="F93" i="7"/>
  <c r="L92" i="7"/>
  <c r="K92" i="7"/>
  <c r="AE83" i="4"/>
  <c r="C83" i="4"/>
  <c r="AE82" i="4"/>
  <c r="C82" i="4"/>
  <c r="AA82" i="4"/>
  <c r="AD82" i="4"/>
  <c r="AA83" i="4"/>
  <c r="AD83" i="4"/>
  <c r="Y82" i="4"/>
  <c r="A82" i="4" s="1"/>
  <c r="M84" i="4"/>
  <c r="R84" i="4" s="1"/>
  <c r="U84" i="4" s="1"/>
  <c r="S83" i="4"/>
  <c r="K85" i="4"/>
  <c r="N85" i="4" s="1"/>
  <c r="P82" i="4"/>
  <c r="O83" i="4"/>
  <c r="F86" i="4"/>
  <c r="L86" i="4" s="1"/>
  <c r="A90" i="7" l="1"/>
  <c r="M92" i="7"/>
  <c r="N92" i="7"/>
  <c r="F94" i="7"/>
  <c r="L93" i="7"/>
  <c r="K93" i="7"/>
  <c r="AD89" i="7"/>
  <c r="AE89" i="7"/>
  <c r="C89" i="7"/>
  <c r="AA89" i="7"/>
  <c r="S90" i="7"/>
  <c r="R91" i="7"/>
  <c r="O91" i="7"/>
  <c r="Y91" i="7" s="1"/>
  <c r="A91" i="7" s="1"/>
  <c r="U90" i="7"/>
  <c r="AE84" i="4"/>
  <c r="C84" i="4"/>
  <c r="AA84" i="4"/>
  <c r="AD84" i="4"/>
  <c r="Y83" i="4"/>
  <c r="A83" i="4" s="1"/>
  <c r="M85" i="4"/>
  <c r="R85" i="4" s="1"/>
  <c r="S84" i="4"/>
  <c r="K86" i="4"/>
  <c r="N86" i="4" s="1"/>
  <c r="O84" i="4"/>
  <c r="P83" i="4"/>
  <c r="F87" i="4"/>
  <c r="L87" i="4" s="1"/>
  <c r="S91" i="7" l="1"/>
  <c r="R92" i="7"/>
  <c r="O92" i="7"/>
  <c r="F95" i="7"/>
  <c r="K94" i="7"/>
  <c r="L94" i="7"/>
  <c r="N93" i="7"/>
  <c r="M93" i="7"/>
  <c r="U91" i="7"/>
  <c r="AD90" i="7"/>
  <c r="C90" i="7"/>
  <c r="AA90" i="7"/>
  <c r="AE90" i="7"/>
  <c r="Y84" i="4"/>
  <c r="A84" i="4" s="1"/>
  <c r="M86" i="4"/>
  <c r="R86" i="4" s="1"/>
  <c r="S85" i="4"/>
  <c r="U85" i="4"/>
  <c r="K87" i="4"/>
  <c r="N87" i="4" s="1"/>
  <c r="O85" i="4"/>
  <c r="P84" i="4"/>
  <c r="F88" i="4"/>
  <c r="L88" i="4" s="1"/>
  <c r="O93" i="7" l="1"/>
  <c r="N94" i="7"/>
  <c r="M94" i="7"/>
  <c r="F96" i="7"/>
  <c r="L95" i="7"/>
  <c r="K95" i="7"/>
  <c r="S92" i="7"/>
  <c r="R93" i="7"/>
  <c r="U93" i="7" s="1"/>
  <c r="AA91" i="7"/>
  <c r="AD91" i="7"/>
  <c r="C91" i="7"/>
  <c r="AE91" i="7"/>
  <c r="U92" i="7"/>
  <c r="Y92" i="7"/>
  <c r="A92" i="7" s="1"/>
  <c r="AE85" i="4"/>
  <c r="C85" i="4"/>
  <c r="AA85" i="4"/>
  <c r="AD85" i="4"/>
  <c r="Y85" i="4"/>
  <c r="A85" i="4" s="1"/>
  <c r="M87" i="4"/>
  <c r="R87" i="4" s="1"/>
  <c r="S86" i="4"/>
  <c r="U86" i="4"/>
  <c r="K88" i="4"/>
  <c r="N88" i="4" s="1"/>
  <c r="O86" i="4"/>
  <c r="P85" i="4"/>
  <c r="F89" i="4"/>
  <c r="L89" i="4" s="1"/>
  <c r="AD93" i="7" l="1"/>
  <c r="AE93" i="7"/>
  <c r="C93" i="7"/>
  <c r="AA93" i="7"/>
  <c r="N95" i="7"/>
  <c r="M95" i="7"/>
  <c r="S93" i="7"/>
  <c r="R94" i="7"/>
  <c r="U94" i="7" s="1"/>
  <c r="F97" i="7"/>
  <c r="L96" i="7"/>
  <c r="K96" i="7"/>
  <c r="O94" i="7"/>
  <c r="AD92" i="7"/>
  <c r="C92" i="7"/>
  <c r="AE92" i="7"/>
  <c r="AA92" i="7"/>
  <c r="Y93" i="7"/>
  <c r="A93" i="7" s="1"/>
  <c r="AE86" i="4"/>
  <c r="C86" i="4"/>
  <c r="AA86" i="4"/>
  <c r="AD86" i="4"/>
  <c r="Y86" i="4"/>
  <c r="A86" i="4" s="1"/>
  <c r="P86" i="4"/>
  <c r="M88" i="4"/>
  <c r="R88" i="4" s="1"/>
  <c r="S87" i="4"/>
  <c r="U87" i="4"/>
  <c r="K89" i="4"/>
  <c r="N89" i="4" s="1"/>
  <c r="O87" i="4"/>
  <c r="F90" i="4"/>
  <c r="L90" i="4" s="1"/>
  <c r="O95" i="7" l="1"/>
  <c r="AE94" i="7"/>
  <c r="AA94" i="7"/>
  <c r="C94" i="7"/>
  <c r="AD94" i="7"/>
  <c r="Y94" i="7"/>
  <c r="A94" i="7" s="1"/>
  <c r="N96" i="7"/>
  <c r="M96" i="7"/>
  <c r="F98" i="7"/>
  <c r="L97" i="7"/>
  <c r="K97" i="7"/>
  <c r="S94" i="7"/>
  <c r="R95" i="7"/>
  <c r="U95" i="7" s="1"/>
  <c r="AE87" i="4"/>
  <c r="C87" i="4"/>
  <c r="AA87" i="4"/>
  <c r="AD87" i="4"/>
  <c r="Y87" i="4"/>
  <c r="A87" i="4" s="1"/>
  <c r="P87" i="4"/>
  <c r="M89" i="4"/>
  <c r="R89" i="4" s="1"/>
  <c r="S88" i="4"/>
  <c r="U88" i="4"/>
  <c r="K90" i="4"/>
  <c r="N90" i="4" s="1"/>
  <c r="O88" i="4"/>
  <c r="F91" i="4"/>
  <c r="L91" i="4" s="1"/>
  <c r="AE95" i="7" l="1"/>
  <c r="C95" i="7"/>
  <c r="AA95" i="7"/>
  <c r="AD95" i="7"/>
  <c r="M97" i="7"/>
  <c r="N97" i="7"/>
  <c r="F99" i="7"/>
  <c r="K98" i="7"/>
  <c r="L98" i="7"/>
  <c r="O96" i="7"/>
  <c r="S95" i="7"/>
  <c r="R96" i="7"/>
  <c r="U96" i="7" s="1"/>
  <c r="Y95" i="7"/>
  <c r="A95" i="7" s="1"/>
  <c r="AE88" i="4"/>
  <c r="C88" i="4"/>
  <c r="AA88" i="4"/>
  <c r="AD88" i="4"/>
  <c r="Y88" i="4"/>
  <c r="A88" i="4" s="1"/>
  <c r="P88" i="4"/>
  <c r="M90" i="4"/>
  <c r="R90" i="4" s="1"/>
  <c r="S89" i="4"/>
  <c r="U89" i="4"/>
  <c r="K91" i="4"/>
  <c r="N91" i="4" s="1"/>
  <c r="O89" i="4"/>
  <c r="F92" i="4"/>
  <c r="L92" i="4" s="1"/>
  <c r="S96" i="7" l="1"/>
  <c r="R97" i="7"/>
  <c r="M98" i="7"/>
  <c r="N98" i="7"/>
  <c r="AA96" i="7"/>
  <c r="AE96" i="7"/>
  <c r="C96" i="7"/>
  <c r="AD96" i="7"/>
  <c r="F100" i="7"/>
  <c r="K99" i="7"/>
  <c r="L99" i="7"/>
  <c r="O97" i="7"/>
  <c r="Y97" i="7" s="1"/>
  <c r="A97" i="7" s="1"/>
  <c r="Y96" i="7"/>
  <c r="A96" i="7" s="1"/>
  <c r="AE89" i="4"/>
  <c r="C89" i="4"/>
  <c r="AA89" i="4"/>
  <c r="AD89" i="4"/>
  <c r="Y89" i="4"/>
  <c r="A89" i="4" s="1"/>
  <c r="M91" i="4"/>
  <c r="R91" i="4" s="1"/>
  <c r="U91" i="4" s="1"/>
  <c r="S90" i="4"/>
  <c r="U90" i="4"/>
  <c r="K92" i="4"/>
  <c r="N92" i="4" s="1"/>
  <c r="P89" i="4"/>
  <c r="O90" i="4"/>
  <c r="F93" i="4"/>
  <c r="L93" i="4" s="1"/>
  <c r="O98" i="7" l="1"/>
  <c r="S97" i="7"/>
  <c r="R98" i="7"/>
  <c r="U98" i="7" s="1"/>
  <c r="M99" i="7"/>
  <c r="N99" i="7"/>
  <c r="F101" i="7"/>
  <c r="L100" i="7"/>
  <c r="K100" i="7"/>
  <c r="U97" i="7"/>
  <c r="AE90" i="4"/>
  <c r="C90" i="4"/>
  <c r="AE91" i="4"/>
  <c r="C91" i="4"/>
  <c r="AA90" i="4"/>
  <c r="AD90" i="4"/>
  <c r="AA91" i="4"/>
  <c r="AD91" i="4"/>
  <c r="Y90" i="4"/>
  <c r="A90" i="4" s="1"/>
  <c r="M92" i="4"/>
  <c r="R92" i="4" s="1"/>
  <c r="S91" i="4"/>
  <c r="K93" i="4"/>
  <c r="N93" i="4" s="1"/>
  <c r="O91" i="4"/>
  <c r="P90" i="4"/>
  <c r="F94" i="4"/>
  <c r="L94" i="4" s="1"/>
  <c r="AD97" i="7" l="1"/>
  <c r="AE97" i="7"/>
  <c r="AA97" i="7"/>
  <c r="C97" i="7"/>
  <c r="S98" i="7"/>
  <c r="R99" i="7"/>
  <c r="U99" i="7" s="1"/>
  <c r="F102" i="7"/>
  <c r="L101" i="7"/>
  <c r="K101" i="7"/>
  <c r="AE98" i="7"/>
  <c r="C98" i="7"/>
  <c r="AA98" i="7"/>
  <c r="AD98" i="7"/>
  <c r="N100" i="7"/>
  <c r="M100" i="7"/>
  <c r="O99" i="7"/>
  <c r="Y98" i="7"/>
  <c r="A98" i="7" s="1"/>
  <c r="Y91" i="4"/>
  <c r="A91" i="4" s="1"/>
  <c r="M93" i="4"/>
  <c r="R93" i="4" s="1"/>
  <c r="S92" i="4"/>
  <c r="U92" i="4"/>
  <c r="K94" i="4"/>
  <c r="N94" i="4" s="1"/>
  <c r="P91" i="4"/>
  <c r="O92" i="4"/>
  <c r="F95" i="4"/>
  <c r="L95" i="4" s="1"/>
  <c r="F103" i="7" l="1"/>
  <c r="K102" i="7"/>
  <c r="L102" i="7"/>
  <c r="S99" i="7"/>
  <c r="R100" i="7"/>
  <c r="AA99" i="7"/>
  <c r="AD99" i="7"/>
  <c r="AE99" i="7"/>
  <c r="C99" i="7"/>
  <c r="O100" i="7"/>
  <c r="Y99" i="7"/>
  <c r="A99" i="7" s="1"/>
  <c r="M101" i="7"/>
  <c r="N101" i="7"/>
  <c r="AE92" i="4"/>
  <c r="C92" i="4"/>
  <c r="AA92" i="4"/>
  <c r="AD92" i="4"/>
  <c r="Y92" i="4"/>
  <c r="A92" i="4" s="1"/>
  <c r="M94" i="4"/>
  <c r="R94" i="4" s="1"/>
  <c r="S93" i="4"/>
  <c r="U93" i="4"/>
  <c r="K95" i="4"/>
  <c r="N95" i="4" s="1"/>
  <c r="O93" i="4"/>
  <c r="P92" i="4"/>
  <c r="F96" i="4"/>
  <c r="L96" i="4" s="1"/>
  <c r="U100" i="7" l="1"/>
  <c r="S100" i="7"/>
  <c r="R101" i="7"/>
  <c r="U101" i="7" s="1"/>
  <c r="M102" i="7"/>
  <c r="N102" i="7"/>
  <c r="O101" i="7"/>
  <c r="Y100" i="7"/>
  <c r="A100" i="7" s="1"/>
  <c r="F104" i="7"/>
  <c r="K103" i="7"/>
  <c r="L103" i="7"/>
  <c r="AE93" i="4"/>
  <c r="C93" i="4"/>
  <c r="AA93" i="4"/>
  <c r="AD93" i="4"/>
  <c r="Y93" i="4"/>
  <c r="A93" i="4" s="1"/>
  <c r="M95" i="4"/>
  <c r="R95" i="4" s="1"/>
  <c r="S94" i="4"/>
  <c r="U94" i="4"/>
  <c r="K96" i="4"/>
  <c r="N96" i="4" s="1"/>
  <c r="O94" i="4"/>
  <c r="P93" i="4"/>
  <c r="F97" i="4"/>
  <c r="L97" i="4" s="1"/>
  <c r="AE101" i="7" l="1"/>
  <c r="AA101" i="7"/>
  <c r="C101" i="7"/>
  <c r="AD101" i="7"/>
  <c r="O102" i="7"/>
  <c r="O103" i="7" s="1"/>
  <c r="Y101" i="7"/>
  <c r="A101" i="7" s="1"/>
  <c r="M103" i="7"/>
  <c r="N103" i="7"/>
  <c r="S101" i="7"/>
  <c r="R102" i="7"/>
  <c r="U102" i="7" s="1"/>
  <c r="F105" i="7"/>
  <c r="K104" i="7"/>
  <c r="L104" i="7"/>
  <c r="C100" i="7"/>
  <c r="AA100" i="7"/>
  <c r="AE100" i="7"/>
  <c r="AD100" i="7"/>
  <c r="AE94" i="4"/>
  <c r="C94" i="4"/>
  <c r="AA94" i="4"/>
  <c r="AD94" i="4"/>
  <c r="Y94" i="4"/>
  <c r="A94" i="4" s="1"/>
  <c r="M96" i="4"/>
  <c r="R96" i="4" s="1"/>
  <c r="S95" i="4"/>
  <c r="U95" i="4"/>
  <c r="K97" i="4"/>
  <c r="N97" i="4" s="1"/>
  <c r="P94" i="4"/>
  <c r="O95" i="4"/>
  <c r="F98" i="4"/>
  <c r="L98" i="4" s="1"/>
  <c r="C102" i="7" l="1"/>
  <c r="AE102" i="7"/>
  <c r="AA102" i="7"/>
  <c r="AD102" i="7"/>
  <c r="Y103" i="7"/>
  <c r="A103" i="7" s="1"/>
  <c r="F106" i="7"/>
  <c r="L105" i="7"/>
  <c r="K105" i="7"/>
  <c r="Y102" i="7"/>
  <c r="A102" i="7" s="1"/>
  <c r="N104" i="7"/>
  <c r="M104" i="7"/>
  <c r="S102" i="7"/>
  <c r="R103" i="7"/>
  <c r="U103" i="7" s="1"/>
  <c r="O104" i="7"/>
  <c r="Y104" i="7" s="1"/>
  <c r="AE95" i="4"/>
  <c r="C95" i="4"/>
  <c r="AA95" i="4"/>
  <c r="AD95" i="4"/>
  <c r="Y95" i="4"/>
  <c r="A95" i="4" s="1"/>
  <c r="M97" i="4"/>
  <c r="R97" i="4" s="1"/>
  <c r="S96" i="4"/>
  <c r="U96" i="4"/>
  <c r="K98" i="4"/>
  <c r="N98" i="4" s="1"/>
  <c r="O96" i="4"/>
  <c r="P95" i="4"/>
  <c r="F99" i="4"/>
  <c r="L99" i="4" s="1"/>
  <c r="A104" i="7" l="1"/>
  <c r="F107" i="7"/>
  <c r="L106" i="7"/>
  <c r="K106" i="7"/>
  <c r="AE103" i="7"/>
  <c r="AA103" i="7"/>
  <c r="AD103" i="7"/>
  <c r="C103" i="7"/>
  <c r="S103" i="7"/>
  <c r="R104" i="7"/>
  <c r="N105" i="7"/>
  <c r="M105" i="7"/>
  <c r="AE96" i="4"/>
  <c r="C96" i="4"/>
  <c r="AA96" i="4"/>
  <c r="AD96" i="4"/>
  <c r="Y96" i="4"/>
  <c r="A96" i="4" s="1"/>
  <c r="M98" i="4"/>
  <c r="R98" i="4" s="1"/>
  <c r="S97" i="4"/>
  <c r="U97" i="4"/>
  <c r="K99" i="4"/>
  <c r="N99" i="4" s="1"/>
  <c r="P96" i="4"/>
  <c r="O97" i="4"/>
  <c r="F100" i="4"/>
  <c r="L100" i="4" s="1"/>
  <c r="O105" i="7" l="1"/>
  <c r="Y105" i="7" s="1"/>
  <c r="A105" i="7" s="1"/>
  <c r="N106" i="7"/>
  <c r="M106" i="7"/>
  <c r="S104" i="7"/>
  <c r="R105" i="7"/>
  <c r="U104" i="7"/>
  <c r="F108" i="7"/>
  <c r="K107" i="7"/>
  <c r="L107" i="7"/>
  <c r="AE97" i="4"/>
  <c r="C97" i="4"/>
  <c r="AA97" i="4"/>
  <c r="AD97" i="4"/>
  <c r="Y97" i="4"/>
  <c r="A97" i="4" s="1"/>
  <c r="M99" i="4"/>
  <c r="R99" i="4" s="1"/>
  <c r="S98" i="4"/>
  <c r="U98" i="4"/>
  <c r="K100" i="4"/>
  <c r="N100" i="4" s="1"/>
  <c r="P97" i="4"/>
  <c r="O98" i="4"/>
  <c r="F101" i="4"/>
  <c r="L101" i="4" s="1"/>
  <c r="O106" i="7" l="1"/>
  <c r="Y106" i="7" s="1"/>
  <c r="A106" i="7" s="1"/>
  <c r="S105" i="7"/>
  <c r="R106" i="7"/>
  <c r="U105" i="7"/>
  <c r="AD104" i="7"/>
  <c r="C104" i="7"/>
  <c r="AE104" i="7"/>
  <c r="AA104" i="7"/>
  <c r="N107" i="7"/>
  <c r="M107" i="7"/>
  <c r="F109" i="7"/>
  <c r="L108" i="7"/>
  <c r="K108" i="7"/>
  <c r="AE98" i="4"/>
  <c r="C98" i="4"/>
  <c r="AA98" i="4"/>
  <c r="AD98" i="4"/>
  <c r="Y98" i="4"/>
  <c r="A98" i="4" s="1"/>
  <c r="M100" i="4"/>
  <c r="R100" i="4" s="1"/>
  <c r="S99" i="4"/>
  <c r="U99" i="4"/>
  <c r="K101" i="4"/>
  <c r="N101" i="4" s="1"/>
  <c r="P98" i="4"/>
  <c r="O99" i="4"/>
  <c r="F102" i="4"/>
  <c r="L102" i="4" s="1"/>
  <c r="O107" i="7" l="1"/>
  <c r="Y107" i="7" s="1"/>
  <c r="A107" i="7" s="1"/>
  <c r="AE105" i="7"/>
  <c r="C105" i="7"/>
  <c r="AA105" i="7"/>
  <c r="AD105" i="7"/>
  <c r="S106" i="7"/>
  <c r="R107" i="7"/>
  <c r="N108" i="7"/>
  <c r="M108" i="7"/>
  <c r="F110" i="7"/>
  <c r="K109" i="7"/>
  <c r="L109" i="7"/>
  <c r="U106" i="7"/>
  <c r="AE99" i="4"/>
  <c r="C99" i="4"/>
  <c r="AA99" i="4"/>
  <c r="AD99" i="4"/>
  <c r="Y99" i="4"/>
  <c r="A99" i="4" s="1"/>
  <c r="M101" i="4"/>
  <c r="R101" i="4" s="1"/>
  <c r="S100" i="4"/>
  <c r="U100" i="4"/>
  <c r="K102" i="4"/>
  <c r="N102" i="4" s="1"/>
  <c r="O100" i="4"/>
  <c r="P99" i="4"/>
  <c r="F103" i="4"/>
  <c r="L103" i="4" s="1"/>
  <c r="O108" i="7" l="1"/>
  <c r="Y108" i="7" s="1"/>
  <c r="A108" i="7" s="1"/>
  <c r="AE106" i="7"/>
  <c r="C106" i="7"/>
  <c r="AA106" i="7"/>
  <c r="AD106" i="7"/>
  <c r="F111" i="7"/>
  <c r="L110" i="7"/>
  <c r="K110" i="7"/>
  <c r="N109" i="7"/>
  <c r="M109" i="7"/>
  <c r="S107" i="7"/>
  <c r="R108" i="7"/>
  <c r="U107" i="7"/>
  <c r="AL107" i="7" s="1"/>
  <c r="AE100" i="4"/>
  <c r="C100" i="4"/>
  <c r="AA100" i="4"/>
  <c r="AD100" i="4"/>
  <c r="Y100" i="4"/>
  <c r="A100" i="4" s="1"/>
  <c r="M102" i="4"/>
  <c r="R102" i="4" s="1"/>
  <c r="S101" i="4"/>
  <c r="U101" i="4"/>
  <c r="K103" i="4"/>
  <c r="N103" i="4" s="1"/>
  <c r="P100" i="4"/>
  <c r="O101" i="4"/>
  <c r="F104" i="4"/>
  <c r="L104" i="4" s="1"/>
  <c r="F107" i="8"/>
  <c r="O109" i="7" l="1"/>
  <c r="O110" i="7" s="1"/>
  <c r="H108" i="8"/>
  <c r="S108" i="7"/>
  <c r="R109" i="7"/>
  <c r="U108" i="7"/>
  <c r="M110" i="7"/>
  <c r="N110" i="7"/>
  <c r="F112" i="7"/>
  <c r="K111" i="7"/>
  <c r="L111" i="7"/>
  <c r="AE107" i="7"/>
  <c r="AA107" i="7"/>
  <c r="AD107" i="7"/>
  <c r="C107" i="7"/>
  <c r="AE101" i="4"/>
  <c r="C101" i="4"/>
  <c r="AA101" i="4"/>
  <c r="AD101" i="4"/>
  <c r="Y101" i="4"/>
  <c r="A101" i="4" s="1"/>
  <c r="M103" i="4"/>
  <c r="R103" i="4" s="1"/>
  <c r="U103" i="4" s="1"/>
  <c r="S102" i="4"/>
  <c r="U102" i="4"/>
  <c r="K104" i="4"/>
  <c r="N104" i="4" s="1"/>
  <c r="O102" i="4"/>
  <c r="P101" i="4"/>
  <c r="F105" i="4"/>
  <c r="L105" i="4" s="1"/>
  <c r="N108" i="8"/>
  <c r="M107" i="8"/>
  <c r="L108" i="8"/>
  <c r="K107" i="8"/>
  <c r="Y109" i="7" l="1"/>
  <c r="A109" i="7" s="1"/>
  <c r="O111" i="7"/>
  <c r="Y111" i="7" s="1"/>
  <c r="A111" i="7" s="1"/>
  <c r="AD108" i="7"/>
  <c r="AE108" i="7"/>
  <c r="AA108" i="7"/>
  <c r="C108" i="7"/>
  <c r="F113" i="7"/>
  <c r="K112" i="7"/>
  <c r="L112" i="7"/>
  <c r="S109" i="7"/>
  <c r="R110" i="7"/>
  <c r="U109" i="7"/>
  <c r="M111" i="7"/>
  <c r="N111" i="7"/>
  <c r="Y110" i="7"/>
  <c r="A110" i="7" s="1"/>
  <c r="AE102" i="4"/>
  <c r="C102" i="4"/>
  <c r="AE103" i="4"/>
  <c r="C103" i="4"/>
  <c r="AA103" i="4"/>
  <c r="AD103" i="4"/>
  <c r="AA102" i="4"/>
  <c r="AD102" i="4"/>
  <c r="Y102" i="4"/>
  <c r="A102" i="4" s="1"/>
  <c r="M104" i="4"/>
  <c r="R104" i="4" s="1"/>
  <c r="S103" i="4"/>
  <c r="K105" i="4"/>
  <c r="N105" i="4" s="1"/>
  <c r="P102" i="4"/>
  <c r="O103" i="4"/>
  <c r="F106" i="4"/>
  <c r="L106" i="4" s="1"/>
  <c r="O112" i="7" l="1"/>
  <c r="Y112" i="7" s="1"/>
  <c r="A112" i="7" s="1"/>
  <c r="S110" i="7"/>
  <c r="R111" i="7"/>
  <c r="F114" i="7"/>
  <c r="K113" i="7"/>
  <c r="L113" i="7"/>
  <c r="U110" i="7"/>
  <c r="N112" i="7"/>
  <c r="M112" i="7"/>
  <c r="AD109" i="7"/>
  <c r="AE109" i="7"/>
  <c r="C109" i="7"/>
  <c r="AA109" i="7"/>
  <c r="Y103" i="4"/>
  <c r="A103" i="4" s="1"/>
  <c r="M105" i="4"/>
  <c r="R105" i="4" s="1"/>
  <c r="S104" i="4"/>
  <c r="U104" i="4"/>
  <c r="K106" i="4"/>
  <c r="N106" i="4" s="1"/>
  <c r="P103" i="4"/>
  <c r="O104" i="4"/>
  <c r="F107" i="4"/>
  <c r="L107" i="4" s="1"/>
  <c r="M113" i="7" l="1"/>
  <c r="N113" i="7"/>
  <c r="F115" i="7"/>
  <c r="L114" i="7"/>
  <c r="K114" i="7"/>
  <c r="S111" i="7"/>
  <c r="R112" i="7"/>
  <c r="U111" i="7"/>
  <c r="AE110" i="7"/>
  <c r="C110" i="7"/>
  <c r="AA110" i="7"/>
  <c r="AD110" i="7"/>
  <c r="AE104" i="4"/>
  <c r="C104" i="4"/>
  <c r="AA104" i="4"/>
  <c r="AD104" i="4"/>
  <c r="Y104" i="4"/>
  <c r="A104" i="4" s="1"/>
  <c r="M106" i="4"/>
  <c r="R106" i="4" s="1"/>
  <c r="S105" i="4"/>
  <c r="U105" i="4"/>
  <c r="K107" i="4"/>
  <c r="N107" i="4" s="1"/>
  <c r="P104" i="4"/>
  <c r="O105" i="4"/>
  <c r="F108" i="4"/>
  <c r="L108" i="4" s="1"/>
  <c r="M114" i="7" l="1"/>
  <c r="N114" i="7"/>
  <c r="AA111" i="7"/>
  <c r="AD111" i="7"/>
  <c r="AE111" i="7"/>
  <c r="C111" i="7"/>
  <c r="F116" i="7"/>
  <c r="K115" i="7"/>
  <c r="L115" i="7"/>
  <c r="S112" i="7"/>
  <c r="R113" i="7"/>
  <c r="U113" i="7" s="1"/>
  <c r="U112" i="7"/>
  <c r="O113" i="7"/>
  <c r="AE105" i="4"/>
  <c r="C105" i="4"/>
  <c r="AA105" i="4"/>
  <c r="AD105" i="4"/>
  <c r="Y105" i="4"/>
  <c r="A105" i="4" s="1"/>
  <c r="M107" i="4"/>
  <c r="R107" i="4" s="1"/>
  <c r="S106" i="4"/>
  <c r="U106" i="4"/>
  <c r="K108" i="4"/>
  <c r="N108" i="4" s="1"/>
  <c r="O106" i="4"/>
  <c r="P105" i="4"/>
  <c r="F109" i="4"/>
  <c r="L109" i="4" s="1"/>
  <c r="AA113" i="7" l="1"/>
  <c r="AD113" i="7"/>
  <c r="AE113" i="7"/>
  <c r="C113" i="7"/>
  <c r="M115" i="7"/>
  <c r="N115" i="7"/>
  <c r="AD112" i="7"/>
  <c r="C112" i="7"/>
  <c r="AA112" i="7"/>
  <c r="AE112" i="7"/>
  <c r="F117" i="7"/>
  <c r="L116" i="7"/>
  <c r="K116" i="7"/>
  <c r="Y113" i="7"/>
  <c r="A113" i="7" s="1"/>
  <c r="O114" i="7"/>
  <c r="Y114" i="7" s="1"/>
  <c r="A114" i="7" s="1"/>
  <c r="S113" i="7"/>
  <c r="R114" i="7"/>
  <c r="AE106" i="4"/>
  <c r="C106" i="4"/>
  <c r="AA106" i="4"/>
  <c r="AD106" i="4"/>
  <c r="Y106" i="4"/>
  <c r="A106" i="4" s="1"/>
  <c r="M108" i="4"/>
  <c r="S107" i="4"/>
  <c r="U107" i="4"/>
  <c r="AL107" i="4" s="1"/>
  <c r="R108" i="4"/>
  <c r="K109" i="4"/>
  <c r="N109" i="4" s="1"/>
  <c r="P106" i="4"/>
  <c r="O107" i="4"/>
  <c r="F110" i="4"/>
  <c r="L110" i="4" s="1"/>
  <c r="S114" i="7" l="1"/>
  <c r="R115" i="7"/>
  <c r="F118" i="7"/>
  <c r="L117" i="7"/>
  <c r="K117" i="7"/>
  <c r="N116" i="7"/>
  <c r="M116" i="7"/>
  <c r="U114" i="7"/>
  <c r="O115" i="7"/>
  <c r="AE107" i="4"/>
  <c r="C107" i="4"/>
  <c r="AA107" i="4"/>
  <c r="AD107" i="4"/>
  <c r="Y107" i="4"/>
  <c r="A107" i="4" s="1"/>
  <c r="M109" i="4"/>
  <c r="S108" i="4"/>
  <c r="U108" i="4"/>
  <c r="R109" i="4"/>
  <c r="K110" i="4"/>
  <c r="N110" i="4" s="1"/>
  <c r="O108" i="4"/>
  <c r="P107" i="4"/>
  <c r="F111" i="4"/>
  <c r="L111" i="4" s="1"/>
  <c r="C114" i="7" l="1"/>
  <c r="AA114" i="7"/>
  <c r="AD114" i="7"/>
  <c r="AE114" i="7"/>
  <c r="S115" i="7"/>
  <c r="R116" i="7"/>
  <c r="O116" i="7"/>
  <c r="Y116" i="7" s="1"/>
  <c r="A116" i="7" s="1"/>
  <c r="Y115" i="7"/>
  <c r="A115" i="7" s="1"/>
  <c r="U115" i="7"/>
  <c r="M117" i="7"/>
  <c r="N117" i="7"/>
  <c r="F119" i="7"/>
  <c r="K118" i="7"/>
  <c r="L118" i="7"/>
  <c r="AE108" i="4"/>
  <c r="C108" i="4"/>
  <c r="AA108" i="4"/>
  <c r="AD108" i="4"/>
  <c r="Y108" i="4"/>
  <c r="A108" i="4" s="1"/>
  <c r="M110" i="4"/>
  <c r="S109" i="4"/>
  <c r="U109" i="4"/>
  <c r="R110" i="4"/>
  <c r="U110" i="4" s="1"/>
  <c r="K111" i="4"/>
  <c r="N111" i="4" s="1"/>
  <c r="O109" i="4"/>
  <c r="P108" i="4"/>
  <c r="F112" i="4"/>
  <c r="L112" i="4" s="1"/>
  <c r="N118" i="7" l="1"/>
  <c r="M118" i="7"/>
  <c r="S116" i="7"/>
  <c r="R117" i="7"/>
  <c r="F120" i="7"/>
  <c r="K119" i="7"/>
  <c r="L119" i="7"/>
  <c r="U116" i="7"/>
  <c r="AA115" i="7"/>
  <c r="AD115" i="7"/>
  <c r="C115" i="7"/>
  <c r="AE115" i="7"/>
  <c r="O117" i="7"/>
  <c r="Y117" i="7" s="1"/>
  <c r="A117" i="7" s="1"/>
  <c r="AE109" i="4"/>
  <c r="C109" i="4"/>
  <c r="AE110" i="4"/>
  <c r="C110" i="4"/>
  <c r="AA110" i="4"/>
  <c r="AD110" i="4"/>
  <c r="AA109" i="4"/>
  <c r="AD109" i="4"/>
  <c r="Y109" i="4"/>
  <c r="A109" i="4" s="1"/>
  <c r="P109" i="4"/>
  <c r="M111" i="4"/>
  <c r="S110" i="4"/>
  <c r="R111" i="4"/>
  <c r="K112" i="4"/>
  <c r="N112" i="4" s="1"/>
  <c r="O110" i="4"/>
  <c r="F113" i="4"/>
  <c r="L113" i="4" s="1"/>
  <c r="N119" i="7" l="1"/>
  <c r="M119" i="7"/>
  <c r="F121" i="7"/>
  <c r="K120" i="7"/>
  <c r="L120" i="7"/>
  <c r="C116" i="7"/>
  <c r="AE116" i="7"/>
  <c r="AA116" i="7"/>
  <c r="AD116" i="7"/>
  <c r="S117" i="7"/>
  <c r="R118" i="7"/>
  <c r="U117" i="7"/>
  <c r="O118" i="7"/>
  <c r="Y118" i="7" s="1"/>
  <c r="A118" i="7" s="1"/>
  <c r="Y110" i="4"/>
  <c r="A110" i="4" s="1"/>
  <c r="O111" i="4"/>
  <c r="M112" i="4"/>
  <c r="S111" i="4"/>
  <c r="U111" i="4"/>
  <c r="R112" i="4"/>
  <c r="K113" i="4"/>
  <c r="N113" i="4" s="1"/>
  <c r="P110" i="4"/>
  <c r="F114" i="4"/>
  <c r="L114" i="4" s="1"/>
  <c r="S118" i="7" l="1"/>
  <c r="R119" i="7"/>
  <c r="U118" i="7"/>
  <c r="AA117" i="7"/>
  <c r="AE117" i="7"/>
  <c r="C117" i="7"/>
  <c r="AD117" i="7"/>
  <c r="M120" i="7"/>
  <c r="N120" i="7"/>
  <c r="F122" i="7"/>
  <c r="K121" i="7"/>
  <c r="L121" i="7"/>
  <c r="O119" i="7"/>
  <c r="Y119" i="7" s="1"/>
  <c r="A119" i="7" s="1"/>
  <c r="AE111" i="4"/>
  <c r="C111" i="4"/>
  <c r="AA111" i="4"/>
  <c r="AD111" i="4"/>
  <c r="P111" i="4"/>
  <c r="O112" i="4"/>
  <c r="Y111" i="4"/>
  <c r="A111" i="4" s="1"/>
  <c r="M113" i="4"/>
  <c r="R113" i="4" s="1"/>
  <c r="S112" i="4"/>
  <c r="U112" i="4"/>
  <c r="K114" i="4"/>
  <c r="N114" i="4" s="1"/>
  <c r="F115" i="4"/>
  <c r="L115" i="4" s="1"/>
  <c r="N121" i="7" l="1"/>
  <c r="M121" i="7"/>
  <c r="S119" i="7"/>
  <c r="R120" i="7"/>
  <c r="AE118" i="7"/>
  <c r="AA118" i="7"/>
  <c r="C118" i="7"/>
  <c r="AD118" i="7"/>
  <c r="F123" i="7"/>
  <c r="K122" i="7"/>
  <c r="L122" i="7"/>
  <c r="U119" i="7"/>
  <c r="O120" i="7"/>
  <c r="Y120" i="7" s="1"/>
  <c r="A120" i="7" s="1"/>
  <c r="AE112" i="4"/>
  <c r="C112" i="4"/>
  <c r="AA112" i="4"/>
  <c r="AD112" i="4"/>
  <c r="P112" i="4"/>
  <c r="Y112" i="4"/>
  <c r="A112" i="4" s="1"/>
  <c r="M114" i="4"/>
  <c r="R114" i="4" s="1"/>
  <c r="S113" i="4"/>
  <c r="U113" i="4"/>
  <c r="K115" i="4"/>
  <c r="N115" i="4" s="1"/>
  <c r="O113" i="4"/>
  <c r="F116" i="4"/>
  <c r="L116" i="4" s="1"/>
  <c r="AE119" i="7" l="1"/>
  <c r="C119" i="7"/>
  <c r="AA119" i="7"/>
  <c r="AD119" i="7"/>
  <c r="S120" i="7"/>
  <c r="R121" i="7"/>
  <c r="U120" i="7"/>
  <c r="N122" i="7"/>
  <c r="M122" i="7"/>
  <c r="F124" i="7"/>
  <c r="K123" i="7"/>
  <c r="L123" i="7"/>
  <c r="O121" i="7"/>
  <c r="Y121" i="7" s="1"/>
  <c r="A121" i="7" s="1"/>
  <c r="AE113" i="4"/>
  <c r="C113" i="4"/>
  <c r="AA113" i="4"/>
  <c r="AD113" i="4"/>
  <c r="Y113" i="4"/>
  <c r="A113" i="4" s="1"/>
  <c r="P113" i="4"/>
  <c r="M115" i="4"/>
  <c r="R115" i="4" s="1"/>
  <c r="S114" i="4"/>
  <c r="U114" i="4"/>
  <c r="K116" i="4"/>
  <c r="N116" i="4" s="1"/>
  <c r="O114" i="4"/>
  <c r="F117" i="4"/>
  <c r="L117" i="4" s="1"/>
  <c r="S121" i="7" l="1"/>
  <c r="R122" i="7"/>
  <c r="U121" i="7"/>
  <c r="C120" i="7"/>
  <c r="AE120" i="7"/>
  <c r="AA120" i="7"/>
  <c r="AD120" i="7"/>
  <c r="F125" i="7"/>
  <c r="L124" i="7"/>
  <c r="K124" i="7"/>
  <c r="M123" i="7"/>
  <c r="N123" i="7"/>
  <c r="O122" i="7"/>
  <c r="Y122" i="7" s="1"/>
  <c r="A122" i="7" s="1"/>
  <c r="AE114" i="4"/>
  <c r="C114" i="4"/>
  <c r="AA114" i="4"/>
  <c r="AD114" i="4"/>
  <c r="Y114" i="4"/>
  <c r="A114" i="4" s="1"/>
  <c r="P114" i="4"/>
  <c r="M116" i="4"/>
  <c r="R116" i="4" s="1"/>
  <c r="U116" i="4" s="1"/>
  <c r="S115" i="4"/>
  <c r="U115" i="4"/>
  <c r="K117" i="4"/>
  <c r="N117" i="4" s="1"/>
  <c r="O115" i="4"/>
  <c r="F118" i="4"/>
  <c r="L118" i="4" s="1"/>
  <c r="AE121" i="7" l="1"/>
  <c r="AD121" i="7"/>
  <c r="C121" i="7"/>
  <c r="AA121" i="7"/>
  <c r="S122" i="7"/>
  <c r="R123" i="7"/>
  <c r="U123" i="7" s="1"/>
  <c r="N124" i="7"/>
  <c r="M124" i="7"/>
  <c r="U122" i="7"/>
  <c r="O123" i="7"/>
  <c r="Y123" i="7" s="1"/>
  <c r="A123" i="7" s="1"/>
  <c r="F126" i="7"/>
  <c r="L125" i="7"/>
  <c r="K125" i="7"/>
  <c r="AE116" i="4"/>
  <c r="C116" i="4"/>
  <c r="AE115" i="4"/>
  <c r="C115" i="4"/>
  <c r="AA115" i="4"/>
  <c r="AD115" i="4"/>
  <c r="AA116" i="4"/>
  <c r="AD116" i="4"/>
  <c r="Y115" i="4"/>
  <c r="A115" i="4" s="1"/>
  <c r="M117" i="4"/>
  <c r="R117" i="4" s="1"/>
  <c r="S116" i="4"/>
  <c r="K118" i="4"/>
  <c r="N118" i="4" s="1"/>
  <c r="O116" i="4"/>
  <c r="P115" i="4"/>
  <c r="F119" i="4"/>
  <c r="L119" i="4" s="1"/>
  <c r="AE123" i="7" l="1"/>
  <c r="C123" i="7"/>
  <c r="AA123" i="7"/>
  <c r="AD123" i="7"/>
  <c r="M125" i="7"/>
  <c r="N125" i="7"/>
  <c r="S123" i="7"/>
  <c r="R124" i="7"/>
  <c r="U124" i="7" s="1"/>
  <c r="O124" i="7"/>
  <c r="F127" i="7"/>
  <c r="L126" i="7"/>
  <c r="K126" i="7"/>
  <c r="C122" i="7"/>
  <c r="AA122" i="7"/>
  <c r="AD122" i="7"/>
  <c r="AE122" i="7"/>
  <c r="Y116" i="4"/>
  <c r="A116" i="4" s="1"/>
  <c r="P116" i="4"/>
  <c r="M118" i="4"/>
  <c r="R118" i="4" s="1"/>
  <c r="S117" i="4"/>
  <c r="U117" i="4"/>
  <c r="K119" i="4"/>
  <c r="N119" i="4" s="1"/>
  <c r="O117" i="4"/>
  <c r="F120" i="4"/>
  <c r="L120" i="4" s="1"/>
  <c r="AD124" i="7" l="1"/>
  <c r="AE124" i="7"/>
  <c r="C124" i="7"/>
  <c r="AA124" i="7"/>
  <c r="N126" i="7"/>
  <c r="M126" i="7"/>
  <c r="F128" i="7"/>
  <c r="K127" i="7"/>
  <c r="L127" i="7"/>
  <c r="O125" i="7"/>
  <c r="Y124" i="7"/>
  <c r="A124" i="7" s="1"/>
  <c r="S124" i="7"/>
  <c r="R125" i="7"/>
  <c r="U125" i="7" s="1"/>
  <c r="AE117" i="4"/>
  <c r="C117" i="4"/>
  <c r="AA117" i="4"/>
  <c r="AD117" i="4"/>
  <c r="Y117" i="4"/>
  <c r="A117" i="4" s="1"/>
  <c r="M119" i="4"/>
  <c r="R119" i="4" s="1"/>
  <c r="S118" i="4"/>
  <c r="U118" i="4"/>
  <c r="K120" i="4"/>
  <c r="N120" i="4" s="1"/>
  <c r="O118" i="4"/>
  <c r="P117" i="4"/>
  <c r="F121" i="4"/>
  <c r="L121" i="4" s="1"/>
  <c r="AD125" i="7" l="1"/>
  <c r="C125" i="7"/>
  <c r="AE125" i="7"/>
  <c r="AA125" i="7"/>
  <c r="N127" i="7"/>
  <c r="M127" i="7"/>
  <c r="F129" i="7"/>
  <c r="K128" i="7"/>
  <c r="L128" i="7"/>
  <c r="O126" i="7"/>
  <c r="Y125" i="7"/>
  <c r="A125" i="7" s="1"/>
  <c r="S125" i="7"/>
  <c r="R126" i="7"/>
  <c r="U126" i="7" s="1"/>
  <c r="AE118" i="4"/>
  <c r="C118" i="4"/>
  <c r="AA118" i="4"/>
  <c r="AD118" i="4"/>
  <c r="Y118" i="4"/>
  <c r="A118" i="4" s="1"/>
  <c r="P118" i="4"/>
  <c r="M120" i="4"/>
  <c r="R120" i="4" s="1"/>
  <c r="S119" i="4"/>
  <c r="U119" i="4"/>
  <c r="K121" i="4"/>
  <c r="N121" i="4" s="1"/>
  <c r="O119" i="4"/>
  <c r="F122" i="4"/>
  <c r="L122" i="4" s="1"/>
  <c r="C126" i="7" l="1"/>
  <c r="AD126" i="7"/>
  <c r="AE126" i="7"/>
  <c r="AA126" i="7"/>
  <c r="M128" i="7"/>
  <c r="N128" i="7"/>
  <c r="F130" i="7"/>
  <c r="K129" i="7"/>
  <c r="L129" i="7"/>
  <c r="O127" i="7"/>
  <c r="Y127" i="7" s="1"/>
  <c r="A127" i="7" s="1"/>
  <c r="Y126" i="7"/>
  <c r="A126" i="7" s="1"/>
  <c r="S126" i="7"/>
  <c r="R127" i="7"/>
  <c r="U127" i="7" s="1"/>
  <c r="AE119" i="4"/>
  <c r="C119" i="4"/>
  <c r="AA119" i="4"/>
  <c r="AD119" i="4"/>
  <c r="Y119" i="4"/>
  <c r="A119" i="4" s="1"/>
  <c r="M121" i="4"/>
  <c r="R121" i="4" s="1"/>
  <c r="S120" i="4"/>
  <c r="U120" i="4"/>
  <c r="K122" i="4"/>
  <c r="N122" i="4" s="1"/>
  <c r="P119" i="4"/>
  <c r="O120" i="4"/>
  <c r="F123" i="4"/>
  <c r="L123" i="4" s="1"/>
  <c r="AE127" i="7" l="1"/>
  <c r="C127" i="7"/>
  <c r="AA127" i="7"/>
  <c r="AD127" i="7"/>
  <c r="N129" i="7"/>
  <c r="M129" i="7"/>
  <c r="F131" i="7"/>
  <c r="K130" i="7"/>
  <c r="L130" i="7"/>
  <c r="O128" i="7"/>
  <c r="S127" i="7"/>
  <c r="R128" i="7"/>
  <c r="U128" i="7" s="1"/>
  <c r="AE120" i="4"/>
  <c r="C120" i="4"/>
  <c r="AA120" i="4"/>
  <c r="AD120" i="4"/>
  <c r="Y120" i="4"/>
  <c r="A120" i="4" s="1"/>
  <c r="M122" i="4"/>
  <c r="R122" i="4" s="1"/>
  <c r="U122" i="4" s="1"/>
  <c r="S121" i="4"/>
  <c r="U121" i="4"/>
  <c r="K123" i="4"/>
  <c r="N123" i="4" s="1"/>
  <c r="O121" i="4"/>
  <c r="P120" i="4"/>
  <c r="F124" i="4"/>
  <c r="L124" i="4" s="1"/>
  <c r="S128" i="7" l="1"/>
  <c r="R129" i="7"/>
  <c r="M130" i="7"/>
  <c r="N130" i="7"/>
  <c r="AE128" i="7"/>
  <c r="AA128" i="7"/>
  <c r="C128" i="7"/>
  <c r="AD128" i="7"/>
  <c r="O129" i="7"/>
  <c r="F132" i="7"/>
  <c r="K131" i="7"/>
  <c r="L131" i="7"/>
  <c r="Y128" i="7"/>
  <c r="A128" i="7" s="1"/>
  <c r="AE121" i="4"/>
  <c r="C121" i="4"/>
  <c r="AE122" i="4"/>
  <c r="C122" i="4"/>
  <c r="AA122" i="4"/>
  <c r="AD122" i="4"/>
  <c r="AA121" i="4"/>
  <c r="AD121" i="4"/>
  <c r="Y121" i="4"/>
  <c r="A121" i="4" s="1"/>
  <c r="M123" i="4"/>
  <c r="R123" i="4" s="1"/>
  <c r="S122" i="4"/>
  <c r="K124" i="4"/>
  <c r="N124" i="4" s="1"/>
  <c r="P121" i="4"/>
  <c r="O122" i="4"/>
  <c r="F125" i="4"/>
  <c r="L125" i="4" s="1"/>
  <c r="O130" i="7" l="1"/>
  <c r="S129" i="7"/>
  <c r="R130" i="7"/>
  <c r="Y129" i="7"/>
  <c r="A129" i="7" s="1"/>
  <c r="U129" i="7"/>
  <c r="N131" i="7"/>
  <c r="M131" i="7"/>
  <c r="F133" i="7"/>
  <c r="L132" i="7"/>
  <c r="K132" i="7"/>
  <c r="Y122" i="4"/>
  <c r="A122" i="4" s="1"/>
  <c r="M124" i="4"/>
  <c r="R124" i="4" s="1"/>
  <c r="S123" i="4"/>
  <c r="U123" i="4"/>
  <c r="K125" i="4"/>
  <c r="N125" i="4" s="1"/>
  <c r="O123" i="4"/>
  <c r="P122" i="4"/>
  <c r="F126" i="4"/>
  <c r="L126" i="4" s="1"/>
  <c r="AE129" i="7" l="1"/>
  <c r="C129" i="7"/>
  <c r="AA129" i="7"/>
  <c r="AD129" i="7"/>
  <c r="O131" i="7"/>
  <c r="S130" i="7"/>
  <c r="R131" i="7"/>
  <c r="U131" i="7" s="1"/>
  <c r="AL131" i="7" s="1"/>
  <c r="N132" i="7"/>
  <c r="M132" i="7"/>
  <c r="U130" i="7"/>
  <c r="F134" i="7"/>
  <c r="L133" i="7"/>
  <c r="K133" i="7"/>
  <c r="Y130" i="7"/>
  <c r="A130" i="7" s="1"/>
  <c r="AE123" i="4"/>
  <c r="C123" i="4"/>
  <c r="AA123" i="4"/>
  <c r="AD123" i="4"/>
  <c r="Y123" i="4"/>
  <c r="A123" i="4" s="1"/>
  <c r="P123" i="4"/>
  <c r="M125" i="4"/>
  <c r="R125" i="4" s="1"/>
  <c r="S124" i="4"/>
  <c r="U124" i="4"/>
  <c r="K126" i="4"/>
  <c r="N126" i="4" s="1"/>
  <c r="O124" i="4"/>
  <c r="F127" i="4"/>
  <c r="L127" i="4" s="1"/>
  <c r="F131" i="8"/>
  <c r="H132" i="8" l="1"/>
  <c r="F135" i="7"/>
  <c r="L134" i="7"/>
  <c r="K134" i="7"/>
  <c r="AE131" i="7"/>
  <c r="AA131" i="7"/>
  <c r="AD131" i="7"/>
  <c r="C131" i="7"/>
  <c r="M133" i="7"/>
  <c r="N133" i="7"/>
  <c r="O132" i="7"/>
  <c r="Y131" i="7"/>
  <c r="A131" i="7" s="1"/>
  <c r="AA130" i="7"/>
  <c r="AE130" i="7"/>
  <c r="C130" i="7"/>
  <c r="AD130" i="7"/>
  <c r="S131" i="7"/>
  <c r="R132" i="7"/>
  <c r="U132" i="7" s="1"/>
  <c r="AE124" i="4"/>
  <c r="C124" i="4"/>
  <c r="AA124" i="4"/>
  <c r="AD124" i="4"/>
  <c r="Y124" i="4"/>
  <c r="A124" i="4" s="1"/>
  <c r="M126" i="4"/>
  <c r="R126" i="4" s="1"/>
  <c r="S125" i="4"/>
  <c r="U125" i="4"/>
  <c r="K127" i="4"/>
  <c r="N127" i="4" s="1"/>
  <c r="O125" i="4"/>
  <c r="P124" i="4"/>
  <c r="F128" i="4"/>
  <c r="L128" i="4" s="1"/>
  <c r="N132" i="8"/>
  <c r="M131" i="8"/>
  <c r="L132" i="8"/>
  <c r="K131" i="8"/>
  <c r="AA132" i="7" l="1"/>
  <c r="AE132" i="7"/>
  <c r="C132" i="7"/>
  <c r="AD132" i="7"/>
  <c r="N134" i="7"/>
  <c r="M134" i="7"/>
  <c r="S132" i="7"/>
  <c r="R133" i="7"/>
  <c r="U133" i="7" s="1"/>
  <c r="O133" i="7"/>
  <c r="Y132" i="7"/>
  <c r="A132" i="7" s="1"/>
  <c r="F136" i="7"/>
  <c r="L135" i="7"/>
  <c r="K135" i="7"/>
  <c r="AE125" i="4"/>
  <c r="C125" i="4"/>
  <c r="AA125" i="4"/>
  <c r="AD125" i="4"/>
  <c r="Y125" i="4"/>
  <c r="A125" i="4" s="1"/>
  <c r="P125" i="4"/>
  <c r="M127" i="4"/>
  <c r="R127" i="4" s="1"/>
  <c r="S126" i="4"/>
  <c r="U126" i="4"/>
  <c r="K128" i="4"/>
  <c r="N128" i="4" s="1"/>
  <c r="O126" i="4"/>
  <c r="F129" i="4"/>
  <c r="L129" i="4" s="1"/>
  <c r="N135" i="7" l="1"/>
  <c r="M135" i="7"/>
  <c r="C133" i="7"/>
  <c r="AA133" i="7"/>
  <c r="AE133" i="7"/>
  <c r="AD133" i="7"/>
  <c r="O134" i="7"/>
  <c r="Y134" i="7" s="1"/>
  <c r="A134" i="7" s="1"/>
  <c r="Y133" i="7"/>
  <c r="A133" i="7" s="1"/>
  <c r="F137" i="7"/>
  <c r="K136" i="7"/>
  <c r="L136" i="7"/>
  <c r="S133" i="7"/>
  <c r="R134" i="7"/>
  <c r="U134" i="7" s="1"/>
  <c r="AE126" i="4"/>
  <c r="C126" i="4"/>
  <c r="AA126" i="4"/>
  <c r="AD126" i="4"/>
  <c r="Y126" i="4"/>
  <c r="A126" i="4" s="1"/>
  <c r="P126" i="4"/>
  <c r="M128" i="4"/>
  <c r="R128" i="4" s="1"/>
  <c r="U128" i="4" s="1"/>
  <c r="S127" i="4"/>
  <c r="U127" i="4"/>
  <c r="K129" i="4"/>
  <c r="N129" i="4" s="1"/>
  <c r="O127" i="4"/>
  <c r="F130" i="4"/>
  <c r="L130" i="4" s="1"/>
  <c r="AE134" i="7" l="1"/>
  <c r="C134" i="7"/>
  <c r="AA134" i="7"/>
  <c r="AD134" i="7"/>
  <c r="O135" i="7"/>
  <c r="M136" i="7"/>
  <c r="N136" i="7"/>
  <c r="F138" i="7"/>
  <c r="K137" i="7"/>
  <c r="L137" i="7"/>
  <c r="S134" i="7"/>
  <c r="R135" i="7"/>
  <c r="U135" i="7" s="1"/>
  <c r="AE128" i="4"/>
  <c r="C128" i="4"/>
  <c r="AE127" i="4"/>
  <c r="C127" i="4"/>
  <c r="AA128" i="4"/>
  <c r="AD128" i="4"/>
  <c r="AA127" i="4"/>
  <c r="AD127" i="4"/>
  <c r="Y127" i="4"/>
  <c r="A127" i="4" s="1"/>
  <c r="P127" i="4"/>
  <c r="M129" i="4"/>
  <c r="R129" i="4" s="1"/>
  <c r="S128" i="4"/>
  <c r="K130" i="4"/>
  <c r="N130" i="4" s="1"/>
  <c r="O128" i="4"/>
  <c r="F131" i="4"/>
  <c r="L131" i="4" s="1"/>
  <c r="S135" i="7" l="1"/>
  <c r="R136" i="7"/>
  <c r="AE135" i="7"/>
  <c r="AA135" i="7"/>
  <c r="C135" i="7"/>
  <c r="AD135" i="7"/>
  <c r="O136" i="7"/>
  <c r="Y136" i="7" s="1"/>
  <c r="A136" i="7" s="1"/>
  <c r="N137" i="7"/>
  <c r="M137" i="7"/>
  <c r="Y135" i="7"/>
  <c r="A135" i="7" s="1"/>
  <c r="F139" i="7"/>
  <c r="K138" i="7"/>
  <c r="L138" i="7"/>
  <c r="Y128" i="4"/>
  <c r="A128" i="4" s="1"/>
  <c r="P128" i="4"/>
  <c r="M130" i="4"/>
  <c r="R130" i="4" s="1"/>
  <c r="S129" i="4"/>
  <c r="U129" i="4"/>
  <c r="K131" i="4"/>
  <c r="N131" i="4" s="1"/>
  <c r="O129" i="4"/>
  <c r="F132" i="4"/>
  <c r="L132" i="4" s="1"/>
  <c r="M138" i="7" l="1"/>
  <c r="N138" i="7"/>
  <c r="S136" i="7"/>
  <c r="R137" i="7"/>
  <c r="U136" i="7"/>
  <c r="F140" i="7"/>
  <c r="K139" i="7"/>
  <c r="L139" i="7"/>
  <c r="O137" i="7"/>
  <c r="Y137" i="7" s="1"/>
  <c r="A137" i="7" s="1"/>
  <c r="AE129" i="4"/>
  <c r="C129" i="4"/>
  <c r="AA129" i="4"/>
  <c r="AD129" i="4"/>
  <c r="Y129" i="4"/>
  <c r="A129" i="4" s="1"/>
  <c r="P129" i="4"/>
  <c r="M131" i="4"/>
  <c r="R131" i="4" s="1"/>
  <c r="S130" i="4"/>
  <c r="U130" i="4"/>
  <c r="K132" i="4"/>
  <c r="N132" i="4" s="1"/>
  <c r="O130" i="4"/>
  <c r="F133" i="4"/>
  <c r="L133" i="4" s="1"/>
  <c r="M139" i="7" l="1"/>
  <c r="N139" i="7"/>
  <c r="F141" i="7"/>
  <c r="L140" i="7"/>
  <c r="K140" i="7"/>
  <c r="S137" i="7"/>
  <c r="R138" i="7"/>
  <c r="AE136" i="7"/>
  <c r="C136" i="7"/>
  <c r="AD136" i="7"/>
  <c r="AA136" i="7"/>
  <c r="O138" i="7"/>
  <c r="Y138" i="7" s="1"/>
  <c r="A138" i="7" s="1"/>
  <c r="U137" i="7"/>
  <c r="AE130" i="4"/>
  <c r="C130" i="4"/>
  <c r="AA130" i="4"/>
  <c r="AD130" i="4"/>
  <c r="Y130" i="4"/>
  <c r="A130" i="4" s="1"/>
  <c r="P130" i="4"/>
  <c r="M132" i="4"/>
  <c r="S131" i="4"/>
  <c r="U131" i="4"/>
  <c r="AL131" i="4" s="1"/>
  <c r="R132" i="4"/>
  <c r="K133" i="4"/>
  <c r="N133" i="4" s="1"/>
  <c r="O131" i="4"/>
  <c r="F134" i="4"/>
  <c r="L134" i="4" s="1"/>
  <c r="M140" i="7" l="1"/>
  <c r="N140" i="7"/>
  <c r="O139" i="7"/>
  <c r="F142" i="7"/>
  <c r="K141" i="7"/>
  <c r="L141" i="7"/>
  <c r="S138" i="7"/>
  <c r="R139" i="7"/>
  <c r="AE137" i="7"/>
  <c r="C137" i="7"/>
  <c r="AD137" i="7"/>
  <c r="AA137" i="7"/>
  <c r="U138" i="7"/>
  <c r="AE131" i="4"/>
  <c r="C131" i="4"/>
  <c r="AA131" i="4"/>
  <c r="AD131" i="4"/>
  <c r="Y131" i="4"/>
  <c r="A131" i="4" s="1"/>
  <c r="M133" i="4"/>
  <c r="S132" i="4"/>
  <c r="U132" i="4"/>
  <c r="R133" i="4"/>
  <c r="K134" i="4"/>
  <c r="N134" i="4" s="1"/>
  <c r="P131" i="4"/>
  <c r="O132" i="4"/>
  <c r="F135" i="4"/>
  <c r="L135" i="4" s="1"/>
  <c r="N141" i="7" l="1"/>
  <c r="M141" i="7"/>
  <c r="F143" i="7"/>
  <c r="L142" i="7"/>
  <c r="K142" i="7"/>
  <c r="S139" i="7"/>
  <c r="R140" i="7"/>
  <c r="O140" i="7"/>
  <c r="Y140" i="7" s="1"/>
  <c r="A140" i="7" s="1"/>
  <c r="U139" i="7"/>
  <c r="Y139" i="7"/>
  <c r="A139" i="7" s="1"/>
  <c r="AE138" i="7"/>
  <c r="C138" i="7"/>
  <c r="AA138" i="7"/>
  <c r="AD138" i="7"/>
  <c r="AE132" i="4"/>
  <c r="C132" i="4"/>
  <c r="AA132" i="4"/>
  <c r="AD132" i="4"/>
  <c r="Y132" i="4"/>
  <c r="A132" i="4" s="1"/>
  <c r="M134" i="4"/>
  <c r="S133" i="4"/>
  <c r="U133" i="4"/>
  <c r="R134" i="4"/>
  <c r="U134" i="4" s="1"/>
  <c r="K135" i="4"/>
  <c r="N135" i="4" s="1"/>
  <c r="O133" i="4"/>
  <c r="P132" i="4"/>
  <c r="F136" i="4"/>
  <c r="L136" i="4" s="1"/>
  <c r="F144" i="7" l="1"/>
  <c r="L143" i="7"/>
  <c r="K143" i="7"/>
  <c r="AE139" i="7"/>
  <c r="AD139" i="7"/>
  <c r="C139" i="7"/>
  <c r="AA139" i="7"/>
  <c r="S140" i="7"/>
  <c r="R141" i="7"/>
  <c r="M142" i="7"/>
  <c r="N142" i="7"/>
  <c r="O141" i="7"/>
  <c r="Y141" i="7" s="1"/>
  <c r="A141" i="7" s="1"/>
  <c r="U140" i="7"/>
  <c r="AE133" i="4"/>
  <c r="C133" i="4"/>
  <c r="AE134" i="4"/>
  <c r="C134" i="4"/>
  <c r="AA133" i="4"/>
  <c r="AD133" i="4"/>
  <c r="AA134" i="4"/>
  <c r="AD134" i="4"/>
  <c r="Y133" i="4"/>
  <c r="A133" i="4" s="1"/>
  <c r="P133" i="4"/>
  <c r="M135" i="4"/>
  <c r="S134" i="4"/>
  <c r="R135" i="4"/>
  <c r="K136" i="4"/>
  <c r="N136" i="4" s="1"/>
  <c r="O134" i="4"/>
  <c r="F137" i="4"/>
  <c r="L137" i="4" s="1"/>
  <c r="S141" i="7" l="1"/>
  <c r="R142" i="7"/>
  <c r="O142" i="7"/>
  <c r="U141" i="7"/>
  <c r="N143" i="7"/>
  <c r="M143" i="7"/>
  <c r="AA140" i="7"/>
  <c r="AD140" i="7"/>
  <c r="AE140" i="7"/>
  <c r="C140" i="7"/>
  <c r="F145" i="7"/>
  <c r="L144" i="7"/>
  <c r="K144" i="7"/>
  <c r="Y134" i="4"/>
  <c r="A134" i="4" s="1"/>
  <c r="P134" i="4"/>
  <c r="M136" i="4"/>
  <c r="S135" i="4"/>
  <c r="U135" i="4"/>
  <c r="R136" i="4"/>
  <c r="K137" i="4"/>
  <c r="N137" i="4" s="1"/>
  <c r="O135" i="4"/>
  <c r="F138" i="4"/>
  <c r="L138" i="4" s="1"/>
  <c r="F146" i="7" l="1"/>
  <c r="K145" i="7"/>
  <c r="L145" i="7"/>
  <c r="O143" i="7"/>
  <c r="Y142" i="7"/>
  <c r="A142" i="7" s="1"/>
  <c r="AD141" i="7"/>
  <c r="C141" i="7"/>
  <c r="AA141" i="7"/>
  <c r="AE141" i="7"/>
  <c r="S142" i="7"/>
  <c r="R143" i="7"/>
  <c r="U143" i="7" s="1"/>
  <c r="M144" i="7"/>
  <c r="N144" i="7"/>
  <c r="U142" i="7"/>
  <c r="AE135" i="4"/>
  <c r="C135" i="4"/>
  <c r="AA135" i="4"/>
  <c r="AD135" i="4"/>
  <c r="Y135" i="4"/>
  <c r="A135" i="4" s="1"/>
  <c r="P135" i="4"/>
  <c r="M137" i="4"/>
  <c r="S136" i="4"/>
  <c r="U136" i="4"/>
  <c r="R137" i="4"/>
  <c r="K138" i="4"/>
  <c r="N138" i="4" s="1"/>
  <c r="O136" i="4"/>
  <c r="F139" i="4"/>
  <c r="L139" i="4" s="1"/>
  <c r="AE143" i="7" l="1"/>
  <c r="C143" i="7"/>
  <c r="AA143" i="7"/>
  <c r="AD143" i="7"/>
  <c r="O144" i="7"/>
  <c r="Y144" i="7" s="1"/>
  <c r="S143" i="7"/>
  <c r="R144" i="7"/>
  <c r="U144" i="7" s="1"/>
  <c r="Y143" i="7"/>
  <c r="A143" i="7" s="1"/>
  <c r="AD142" i="7"/>
  <c r="AA142" i="7"/>
  <c r="AE142" i="7"/>
  <c r="C142" i="7"/>
  <c r="N145" i="7"/>
  <c r="M145" i="7"/>
  <c r="F147" i="7"/>
  <c r="K146" i="7"/>
  <c r="L146" i="7"/>
  <c r="AE136" i="4"/>
  <c r="C136" i="4"/>
  <c r="AA136" i="4"/>
  <c r="AD136" i="4"/>
  <c r="Y136" i="4"/>
  <c r="A136" i="4" s="1"/>
  <c r="P136" i="4"/>
  <c r="M138" i="4"/>
  <c r="S137" i="4"/>
  <c r="U137" i="4"/>
  <c r="R138" i="4"/>
  <c r="U138" i="4" s="1"/>
  <c r="K139" i="4"/>
  <c r="N139" i="4" s="1"/>
  <c r="O137" i="4"/>
  <c r="F140" i="4"/>
  <c r="L140" i="4" s="1"/>
  <c r="A144" i="7" l="1"/>
  <c r="AA144" i="7"/>
  <c r="AE144" i="7"/>
  <c r="AD144" i="7"/>
  <c r="C144" i="7"/>
  <c r="M146" i="7"/>
  <c r="N146" i="7"/>
  <c r="O145" i="7"/>
  <c r="Y145" i="7" s="1"/>
  <c r="A145" i="7" s="1"/>
  <c r="F148" i="7"/>
  <c r="K147" i="7"/>
  <c r="L147" i="7"/>
  <c r="S144" i="7"/>
  <c r="R145" i="7"/>
  <c r="U145" i="7" s="1"/>
  <c r="AE138" i="4"/>
  <c r="C138" i="4"/>
  <c r="AE137" i="4"/>
  <c r="C137" i="4"/>
  <c r="AA138" i="4"/>
  <c r="AD138" i="4"/>
  <c r="AA137" i="4"/>
  <c r="AD137" i="4"/>
  <c r="Y137" i="4"/>
  <c r="A137" i="4" s="1"/>
  <c r="P137" i="4"/>
  <c r="M139" i="4"/>
  <c r="S138" i="4"/>
  <c r="R139" i="4"/>
  <c r="K140" i="4"/>
  <c r="N140" i="4" s="1"/>
  <c r="O138" i="4"/>
  <c r="F141" i="4"/>
  <c r="L141" i="4" s="1"/>
  <c r="S145" i="7" l="1"/>
  <c r="R146" i="7"/>
  <c r="O146" i="7"/>
  <c r="AE145" i="7"/>
  <c r="C145" i="7"/>
  <c r="AA145" i="7"/>
  <c r="AD145" i="7"/>
  <c r="M147" i="7"/>
  <c r="N147" i="7"/>
  <c r="F149" i="7"/>
  <c r="L148" i="7"/>
  <c r="K148" i="7"/>
  <c r="Y138" i="4"/>
  <c r="A138" i="4" s="1"/>
  <c r="P138" i="4"/>
  <c r="M140" i="4"/>
  <c r="S139" i="4"/>
  <c r="U139" i="4"/>
  <c r="R140" i="4"/>
  <c r="K141" i="4"/>
  <c r="N141" i="4" s="1"/>
  <c r="O139" i="4"/>
  <c r="F142" i="4"/>
  <c r="L142" i="4" s="1"/>
  <c r="M148" i="7" l="1"/>
  <c r="N148" i="7"/>
  <c r="O147" i="7"/>
  <c r="Y147" i="7" s="1"/>
  <c r="A147" i="7" s="1"/>
  <c r="Y146" i="7"/>
  <c r="A146" i="7" s="1"/>
  <c r="S146" i="7"/>
  <c r="R147" i="7"/>
  <c r="U147" i="7" s="1"/>
  <c r="U146" i="7"/>
  <c r="F150" i="7"/>
  <c r="K149" i="7"/>
  <c r="L149" i="7"/>
  <c r="AE139" i="4"/>
  <c r="C139" i="4"/>
  <c r="AA139" i="4"/>
  <c r="AD139" i="4"/>
  <c r="Y139" i="4"/>
  <c r="A139" i="4" s="1"/>
  <c r="P139" i="4"/>
  <c r="M141" i="4"/>
  <c r="S140" i="4"/>
  <c r="U140" i="4"/>
  <c r="R141" i="4"/>
  <c r="K142" i="4"/>
  <c r="N142" i="4" s="1"/>
  <c r="O140" i="4"/>
  <c r="F143" i="4"/>
  <c r="L143" i="4" s="1"/>
  <c r="S147" i="7" l="1"/>
  <c r="R148" i="7"/>
  <c r="M149" i="7"/>
  <c r="N149" i="7"/>
  <c r="O148" i="7"/>
  <c r="F151" i="7"/>
  <c r="K150" i="7"/>
  <c r="L150" i="7"/>
  <c r="AD147" i="7"/>
  <c r="C147" i="7"/>
  <c r="AA147" i="7"/>
  <c r="AE147" i="7"/>
  <c r="AA146" i="7"/>
  <c r="AE146" i="7"/>
  <c r="AD146" i="7"/>
  <c r="C146" i="7"/>
  <c r="AE140" i="4"/>
  <c r="C140" i="4"/>
  <c r="AA140" i="4"/>
  <c r="AD140" i="4"/>
  <c r="Y140" i="4"/>
  <c r="A140" i="4" s="1"/>
  <c r="M142" i="4"/>
  <c r="S141" i="4"/>
  <c r="U141" i="4"/>
  <c r="R142" i="4"/>
  <c r="O141" i="4"/>
  <c r="K143" i="4"/>
  <c r="N143" i="4" s="1"/>
  <c r="P140" i="4"/>
  <c r="F144" i="4"/>
  <c r="L144" i="4" s="1"/>
  <c r="O149" i="7" l="1"/>
  <c r="F152" i="7"/>
  <c r="L151" i="7"/>
  <c r="K151" i="7"/>
  <c r="S148" i="7"/>
  <c r="R149" i="7"/>
  <c r="U148" i="7"/>
  <c r="Y148" i="7"/>
  <c r="A148" i="7" s="1"/>
  <c r="N150" i="7"/>
  <c r="M150" i="7"/>
  <c r="AE141" i="4"/>
  <c r="C141" i="4"/>
  <c r="AA141" i="4"/>
  <c r="AD141" i="4"/>
  <c r="Y141" i="4"/>
  <c r="A141" i="4" s="1"/>
  <c r="O142" i="4"/>
  <c r="P142" i="4" s="1"/>
  <c r="M143" i="4"/>
  <c r="S142" i="4"/>
  <c r="U142" i="4"/>
  <c r="R143" i="4"/>
  <c r="P141" i="4"/>
  <c r="K144" i="4"/>
  <c r="N144" i="4" s="1"/>
  <c r="F145" i="4"/>
  <c r="L145" i="4" s="1"/>
  <c r="N151" i="7" l="1"/>
  <c r="M151" i="7"/>
  <c r="AE148" i="7"/>
  <c r="C148" i="7"/>
  <c r="AA148" i="7"/>
  <c r="AD148" i="7"/>
  <c r="F153" i="7"/>
  <c r="L152" i="7"/>
  <c r="K152" i="7"/>
  <c r="O150" i="7"/>
  <c r="S149" i="7"/>
  <c r="R150" i="7"/>
  <c r="U150" i="7" s="1"/>
  <c r="U149" i="7"/>
  <c r="Y149" i="7"/>
  <c r="A149" i="7" s="1"/>
  <c r="AE142" i="4"/>
  <c r="C142" i="4"/>
  <c r="AA142" i="4"/>
  <c r="AD142" i="4"/>
  <c r="Y142" i="4"/>
  <c r="A142" i="4" s="1"/>
  <c r="M144" i="4"/>
  <c r="S143" i="4"/>
  <c r="U143" i="4"/>
  <c r="R144" i="4"/>
  <c r="O143" i="4"/>
  <c r="K145" i="4"/>
  <c r="N145" i="4" s="1"/>
  <c r="F146" i="4"/>
  <c r="L146" i="4" s="1"/>
  <c r="S150" i="7" l="1"/>
  <c r="R151" i="7"/>
  <c r="AE150" i="7"/>
  <c r="AD150" i="7"/>
  <c r="C150" i="7"/>
  <c r="AA150" i="7"/>
  <c r="F154" i="7"/>
  <c r="L153" i="7"/>
  <c r="K153" i="7"/>
  <c r="O151" i="7"/>
  <c r="Y151" i="7" s="1"/>
  <c r="A151" i="7" s="1"/>
  <c r="Y150" i="7"/>
  <c r="A150" i="7" s="1"/>
  <c r="AE149" i="7"/>
  <c r="C149" i="7"/>
  <c r="AD149" i="7"/>
  <c r="AA149" i="7"/>
  <c r="N152" i="7"/>
  <c r="M152" i="7"/>
  <c r="AE143" i="4"/>
  <c r="C143" i="4"/>
  <c r="AA143" i="4"/>
  <c r="AD143" i="4"/>
  <c r="Y143" i="4"/>
  <c r="A143" i="4" s="1"/>
  <c r="M145" i="4"/>
  <c r="R145" i="4" s="1"/>
  <c r="S144" i="4"/>
  <c r="U144" i="4"/>
  <c r="P143" i="4"/>
  <c r="O144" i="4"/>
  <c r="K146" i="4"/>
  <c r="N146" i="4" s="1"/>
  <c r="F147" i="4"/>
  <c r="L147" i="4" s="1"/>
  <c r="F155" i="7" l="1"/>
  <c r="K154" i="7"/>
  <c r="L154" i="7"/>
  <c r="S151" i="7"/>
  <c r="R152" i="7"/>
  <c r="U152" i="7" s="1"/>
  <c r="O152" i="7"/>
  <c r="N153" i="7"/>
  <c r="M153" i="7"/>
  <c r="U151" i="7"/>
  <c r="AE144" i="4"/>
  <c r="C144" i="4"/>
  <c r="AA144" i="4"/>
  <c r="AD144" i="4"/>
  <c r="Y144" i="4"/>
  <c r="A144" i="4" s="1"/>
  <c r="P144" i="4"/>
  <c r="M146" i="4"/>
  <c r="R146" i="4" s="1"/>
  <c r="S145" i="4"/>
  <c r="U145" i="4"/>
  <c r="K147" i="4"/>
  <c r="N147" i="4" s="1"/>
  <c r="O145" i="4"/>
  <c r="F148" i="4"/>
  <c r="L148" i="4" s="1"/>
  <c r="S152" i="7" l="1"/>
  <c r="R153" i="7"/>
  <c r="AE152" i="7"/>
  <c r="C152" i="7"/>
  <c r="AA152" i="7"/>
  <c r="AD152" i="7"/>
  <c r="AA151" i="7"/>
  <c r="AE151" i="7"/>
  <c r="AD151" i="7"/>
  <c r="C151" i="7"/>
  <c r="O153" i="7"/>
  <c r="M154" i="7"/>
  <c r="N154" i="7"/>
  <c r="Y152" i="7"/>
  <c r="A152" i="7" s="1"/>
  <c r="F156" i="7"/>
  <c r="K155" i="7"/>
  <c r="L155" i="7"/>
  <c r="AE145" i="4"/>
  <c r="C145" i="4"/>
  <c r="AA145" i="4"/>
  <c r="AD145" i="4"/>
  <c r="Y145" i="4"/>
  <c r="A145" i="4" s="1"/>
  <c r="P145" i="4"/>
  <c r="M147" i="4"/>
  <c r="R147" i="4" s="1"/>
  <c r="S146" i="4"/>
  <c r="U146" i="4"/>
  <c r="K148" i="4"/>
  <c r="N148" i="4" s="1"/>
  <c r="O146" i="4"/>
  <c r="F149" i="4"/>
  <c r="L149" i="4" s="1"/>
  <c r="O154" i="7" l="1"/>
  <c r="S153" i="7"/>
  <c r="R154" i="7"/>
  <c r="U153" i="7"/>
  <c r="Y153" i="7"/>
  <c r="A153" i="7" s="1"/>
  <c r="M155" i="7"/>
  <c r="N155" i="7"/>
  <c r="F157" i="7"/>
  <c r="L156" i="7"/>
  <c r="K156" i="7"/>
  <c r="AE146" i="4"/>
  <c r="C146" i="4"/>
  <c r="AA146" i="4"/>
  <c r="AD146" i="4"/>
  <c r="Y146" i="4"/>
  <c r="A146" i="4" s="1"/>
  <c r="P146" i="4"/>
  <c r="M148" i="4"/>
  <c r="R148" i="4" s="1"/>
  <c r="S147" i="4"/>
  <c r="U147" i="4"/>
  <c r="K149" i="4"/>
  <c r="N149" i="4" s="1"/>
  <c r="O147" i="4"/>
  <c r="F150" i="4"/>
  <c r="L150" i="4" s="1"/>
  <c r="AE153" i="7" l="1"/>
  <c r="AA153" i="7"/>
  <c r="AD153" i="7"/>
  <c r="C153" i="7"/>
  <c r="M156" i="7"/>
  <c r="N156" i="7"/>
  <c r="S154" i="7"/>
  <c r="R155" i="7"/>
  <c r="U155" i="7" s="1"/>
  <c r="U154" i="7"/>
  <c r="AL154" i="7" s="1"/>
  <c r="F158" i="7"/>
  <c r="K157" i="7"/>
  <c r="L157" i="7"/>
  <c r="O155" i="7"/>
  <c r="Y155" i="7" s="1"/>
  <c r="A155" i="7" s="1"/>
  <c r="Y154" i="7"/>
  <c r="A154" i="7" s="1"/>
  <c r="AE147" i="4"/>
  <c r="C147" i="4"/>
  <c r="AA147" i="4"/>
  <c r="AD147" i="4"/>
  <c r="Y147" i="4"/>
  <c r="A147" i="4" s="1"/>
  <c r="M149" i="4"/>
  <c r="R149" i="4" s="1"/>
  <c r="S148" i="4"/>
  <c r="U148" i="4"/>
  <c r="K150" i="4"/>
  <c r="N150" i="4" s="1"/>
  <c r="O148" i="4"/>
  <c r="P147" i="4"/>
  <c r="F151" i="4"/>
  <c r="L151" i="4" s="1"/>
  <c r="F154" i="8"/>
  <c r="H155" i="8" l="1"/>
  <c r="AE155" i="7"/>
  <c r="C155" i="7"/>
  <c r="AA155" i="7"/>
  <c r="AD155" i="7"/>
  <c r="M157" i="7"/>
  <c r="N157" i="7"/>
  <c r="F159" i="7"/>
  <c r="K158" i="7"/>
  <c r="L158" i="7"/>
  <c r="AD154" i="7"/>
  <c r="C154" i="7"/>
  <c r="AE154" i="7"/>
  <c r="AA154" i="7"/>
  <c r="O156" i="7"/>
  <c r="Y156" i="7" s="1"/>
  <c r="A156" i="7" s="1"/>
  <c r="S155" i="7"/>
  <c r="R156" i="7"/>
  <c r="U156" i="7" s="1"/>
  <c r="AE148" i="4"/>
  <c r="C148" i="4"/>
  <c r="AA148" i="4"/>
  <c r="AD148" i="4"/>
  <c r="Y148" i="4"/>
  <c r="A148" i="4" s="1"/>
  <c r="M150" i="4"/>
  <c r="R150" i="4" s="1"/>
  <c r="U150" i="4" s="1"/>
  <c r="S149" i="4"/>
  <c r="U149" i="4"/>
  <c r="K151" i="4"/>
  <c r="N151" i="4" s="1"/>
  <c r="P148" i="4"/>
  <c r="O149" i="4"/>
  <c r="F152" i="4"/>
  <c r="L152" i="4" s="1"/>
  <c r="N155" i="8"/>
  <c r="M154" i="8"/>
  <c r="L155" i="8"/>
  <c r="K154" i="8"/>
  <c r="AE156" i="7" l="1"/>
  <c r="C156" i="7"/>
  <c r="AA156" i="7"/>
  <c r="AD156" i="7"/>
  <c r="N158" i="7"/>
  <c r="M158" i="7"/>
  <c r="F160" i="7"/>
  <c r="K159" i="7"/>
  <c r="L159" i="7"/>
  <c r="S156" i="7"/>
  <c r="R157" i="7"/>
  <c r="O157" i="7"/>
  <c r="Y157" i="7" s="1"/>
  <c r="A157" i="7" s="1"/>
  <c r="AE149" i="4"/>
  <c r="C149" i="4"/>
  <c r="AE150" i="4"/>
  <c r="C150" i="4"/>
  <c r="AA149" i="4"/>
  <c r="AD149" i="4"/>
  <c r="AA150" i="4"/>
  <c r="AD150" i="4"/>
  <c r="Y149" i="4"/>
  <c r="A149" i="4" s="1"/>
  <c r="M151" i="4"/>
  <c r="R151" i="4" s="1"/>
  <c r="U151" i="4" s="1"/>
  <c r="S150" i="4"/>
  <c r="K152" i="4"/>
  <c r="N152" i="4" s="1"/>
  <c r="O150" i="4"/>
  <c r="P149" i="4"/>
  <c r="F153" i="4"/>
  <c r="L153" i="4" s="1"/>
  <c r="O158" i="7" l="1"/>
  <c r="N159" i="7"/>
  <c r="M159" i="7"/>
  <c r="F161" i="7"/>
  <c r="L160" i="7"/>
  <c r="K160" i="7"/>
  <c r="S157" i="7"/>
  <c r="R158" i="7"/>
  <c r="U158" i="7" s="1"/>
  <c r="U157" i="7"/>
  <c r="AE151" i="4"/>
  <c r="C151" i="4"/>
  <c r="AA151" i="4"/>
  <c r="AD151" i="4"/>
  <c r="Y150" i="4"/>
  <c r="A150" i="4" s="1"/>
  <c r="P150" i="4"/>
  <c r="M152" i="4"/>
  <c r="R152" i="4" s="1"/>
  <c r="U152" i="4" s="1"/>
  <c r="S151" i="4"/>
  <c r="K153" i="4"/>
  <c r="N153" i="4" s="1"/>
  <c r="O151" i="4"/>
  <c r="F154" i="4"/>
  <c r="L154" i="4" s="1"/>
  <c r="AA158" i="7" l="1"/>
  <c r="AE158" i="7"/>
  <c r="C158" i="7"/>
  <c r="AD158" i="7"/>
  <c r="N160" i="7"/>
  <c r="M160" i="7"/>
  <c r="AA157" i="7"/>
  <c r="AD157" i="7"/>
  <c r="AE157" i="7"/>
  <c r="C157" i="7"/>
  <c r="O159" i="7"/>
  <c r="F162" i="7"/>
  <c r="L161" i="7"/>
  <c r="K161" i="7"/>
  <c r="S158" i="7"/>
  <c r="R159" i="7"/>
  <c r="U159" i="7" s="1"/>
  <c r="Y158" i="7"/>
  <c r="A158" i="7" s="1"/>
  <c r="AE152" i="4"/>
  <c r="C152" i="4"/>
  <c r="AA152" i="4"/>
  <c r="AD152" i="4"/>
  <c r="Y151" i="4"/>
  <c r="A151" i="4" s="1"/>
  <c r="P151" i="4"/>
  <c r="M153" i="4"/>
  <c r="R153" i="4" s="1"/>
  <c r="S152" i="4"/>
  <c r="K154" i="4"/>
  <c r="N154" i="4" s="1"/>
  <c r="O152" i="4"/>
  <c r="F155" i="4"/>
  <c r="L155" i="4" s="1"/>
  <c r="AA159" i="7" l="1"/>
  <c r="AD159" i="7"/>
  <c r="AE159" i="7"/>
  <c r="C159" i="7"/>
  <c r="F163" i="7"/>
  <c r="L162" i="7"/>
  <c r="K162" i="7"/>
  <c r="O160" i="7"/>
  <c r="M161" i="7"/>
  <c r="N161" i="7"/>
  <c r="Y159" i="7"/>
  <c r="A159" i="7" s="1"/>
  <c r="S159" i="7"/>
  <c r="R160" i="7"/>
  <c r="U160" i="7" s="1"/>
  <c r="Y152" i="4"/>
  <c r="A152" i="4" s="1"/>
  <c r="P152" i="4"/>
  <c r="M154" i="4"/>
  <c r="R154" i="4" s="1"/>
  <c r="S153" i="4"/>
  <c r="U153" i="4"/>
  <c r="K155" i="4"/>
  <c r="N155" i="4" s="1"/>
  <c r="O153" i="4"/>
  <c r="F156" i="4"/>
  <c r="L156" i="4" s="1"/>
  <c r="AA160" i="7" l="1"/>
  <c r="AD160" i="7"/>
  <c r="AE160" i="7"/>
  <c r="C160" i="7"/>
  <c r="M162" i="7"/>
  <c r="N162" i="7"/>
  <c r="F164" i="7"/>
  <c r="K163" i="7"/>
  <c r="L163" i="7"/>
  <c r="O161" i="7"/>
  <c r="Y160" i="7"/>
  <c r="A160" i="7" s="1"/>
  <c r="S160" i="7"/>
  <c r="R161" i="7"/>
  <c r="U161" i="7" s="1"/>
  <c r="AE153" i="4"/>
  <c r="C153" i="4"/>
  <c r="AA153" i="4"/>
  <c r="AD153" i="4"/>
  <c r="Y153" i="4"/>
  <c r="A153" i="4" s="1"/>
  <c r="P153" i="4"/>
  <c r="M155" i="4"/>
  <c r="S154" i="4"/>
  <c r="U154" i="4"/>
  <c r="AL154" i="4" s="1"/>
  <c r="R155" i="4"/>
  <c r="K156" i="4"/>
  <c r="N156" i="4" s="1"/>
  <c r="O154" i="4"/>
  <c r="F157" i="4"/>
  <c r="L157" i="4" s="1"/>
  <c r="F165" i="7" l="1"/>
  <c r="L164" i="7"/>
  <c r="K164" i="7"/>
  <c r="AD161" i="7"/>
  <c r="AE161" i="7"/>
  <c r="C161" i="7"/>
  <c r="AA161" i="7"/>
  <c r="M163" i="7"/>
  <c r="N163" i="7"/>
  <c r="O162" i="7"/>
  <c r="Y161" i="7"/>
  <c r="A161" i="7" s="1"/>
  <c r="S161" i="7"/>
  <c r="R162" i="7"/>
  <c r="U162" i="7" s="1"/>
  <c r="AE154" i="4"/>
  <c r="C154" i="4"/>
  <c r="AA154" i="4"/>
  <c r="AD154" i="4"/>
  <c r="Y154" i="4"/>
  <c r="A154" i="4" s="1"/>
  <c r="P154" i="4"/>
  <c r="M156" i="4"/>
  <c r="S155" i="4"/>
  <c r="U155" i="4"/>
  <c r="R156" i="4"/>
  <c r="U156" i="4" s="1"/>
  <c r="K157" i="4"/>
  <c r="N157" i="4" s="1"/>
  <c r="O155" i="4"/>
  <c r="F158" i="4"/>
  <c r="L158" i="4" s="1"/>
  <c r="AD162" i="7" l="1"/>
  <c r="C162" i="7"/>
  <c r="AE162" i="7"/>
  <c r="AA162" i="7"/>
  <c r="N164" i="7"/>
  <c r="M164" i="7"/>
  <c r="O163" i="7"/>
  <c r="Y162" i="7"/>
  <c r="A162" i="7" s="1"/>
  <c r="S162" i="7"/>
  <c r="R163" i="7"/>
  <c r="U163" i="7" s="1"/>
  <c r="F166" i="7"/>
  <c r="K165" i="7"/>
  <c r="L165" i="7"/>
  <c r="C156" i="4"/>
  <c r="AE155" i="4"/>
  <c r="C155" i="4"/>
  <c r="AD156" i="4"/>
  <c r="AE156" i="4"/>
  <c r="AA155" i="4"/>
  <c r="AD155" i="4"/>
  <c r="AA156" i="4"/>
  <c r="Y155" i="4"/>
  <c r="A155" i="4" s="1"/>
  <c r="M157" i="4"/>
  <c r="R157" i="4" s="1"/>
  <c r="S156" i="4"/>
  <c r="K158" i="4"/>
  <c r="N158" i="4" s="1"/>
  <c r="O156" i="4"/>
  <c r="P155" i="4"/>
  <c r="F159" i="4"/>
  <c r="L159" i="4" s="1"/>
  <c r="AD163" i="7" l="1"/>
  <c r="C163" i="7"/>
  <c r="AA163" i="7"/>
  <c r="AE163" i="7"/>
  <c r="O164" i="7"/>
  <c r="Y164" i="7" s="1"/>
  <c r="Y163" i="7"/>
  <c r="A163" i="7" s="1"/>
  <c r="N165" i="7"/>
  <c r="M165" i="7"/>
  <c r="F167" i="7"/>
  <c r="K166" i="7"/>
  <c r="L166" i="7"/>
  <c r="S163" i="7"/>
  <c r="R164" i="7"/>
  <c r="U164" i="7" s="1"/>
  <c r="AL164" i="7" s="1"/>
  <c r="Y156" i="4"/>
  <c r="A156" i="4" s="1"/>
  <c r="P156" i="4"/>
  <c r="M158" i="4"/>
  <c r="R158" i="4" s="1"/>
  <c r="S157" i="4"/>
  <c r="U157" i="4"/>
  <c r="K159" i="4"/>
  <c r="N159" i="4" s="1"/>
  <c r="O157" i="4"/>
  <c r="F160" i="4"/>
  <c r="L160" i="4" s="1"/>
  <c r="F164" i="8"/>
  <c r="H165" i="8" l="1"/>
  <c r="A164" i="7"/>
  <c r="AA164" i="7"/>
  <c r="AD164" i="7"/>
  <c r="AE164" i="7"/>
  <c r="C164" i="7"/>
  <c r="M166" i="7"/>
  <c r="N166" i="7"/>
  <c r="F168" i="7"/>
  <c r="K167" i="7"/>
  <c r="L167" i="7"/>
  <c r="O165" i="7"/>
  <c r="S164" i="7"/>
  <c r="R165" i="7"/>
  <c r="U165" i="7" s="1"/>
  <c r="AE157" i="4"/>
  <c r="C157" i="4"/>
  <c r="AA157" i="4"/>
  <c r="AD157" i="4"/>
  <c r="Y157" i="4"/>
  <c r="A157" i="4" s="1"/>
  <c r="M159" i="4"/>
  <c r="R159" i="4" s="1"/>
  <c r="S158" i="4"/>
  <c r="U158" i="4"/>
  <c r="K160" i="4"/>
  <c r="N160" i="4" s="1"/>
  <c r="O158" i="4"/>
  <c r="P157" i="4"/>
  <c r="F161" i="4"/>
  <c r="L161" i="4" s="1"/>
  <c r="N165" i="8"/>
  <c r="M164" i="8"/>
  <c r="L165" i="8"/>
  <c r="K164" i="8"/>
  <c r="O166" i="7" l="1"/>
  <c r="S165" i="7"/>
  <c r="R166" i="7"/>
  <c r="M167" i="7"/>
  <c r="N167" i="7"/>
  <c r="AA165" i="7"/>
  <c r="AD165" i="7"/>
  <c r="C165" i="7"/>
  <c r="AE165" i="7"/>
  <c r="Y165" i="7"/>
  <c r="A165" i="7" s="1"/>
  <c r="F169" i="7"/>
  <c r="L168" i="7"/>
  <c r="K168" i="7"/>
  <c r="AE158" i="4"/>
  <c r="C158" i="4"/>
  <c r="AA158" i="4"/>
  <c r="AD158" i="4"/>
  <c r="Y158" i="4"/>
  <c r="A158" i="4" s="1"/>
  <c r="P158" i="4"/>
  <c r="M160" i="4"/>
  <c r="R160" i="4" s="1"/>
  <c r="S159" i="4"/>
  <c r="U159" i="4"/>
  <c r="K161" i="4"/>
  <c r="N161" i="4" s="1"/>
  <c r="O159" i="4"/>
  <c r="F162" i="4"/>
  <c r="L162" i="4" s="1"/>
  <c r="N168" i="7" l="1"/>
  <c r="M168" i="7"/>
  <c r="U166" i="7"/>
  <c r="S166" i="7"/>
  <c r="R167" i="7"/>
  <c r="O167" i="7"/>
  <c r="Y167" i="7" s="1"/>
  <c r="A167" i="7" s="1"/>
  <c r="F170" i="7"/>
  <c r="L169" i="7"/>
  <c r="K169" i="7"/>
  <c r="Y166" i="7"/>
  <c r="A166" i="7" s="1"/>
  <c r="AE159" i="4"/>
  <c r="C159" i="4"/>
  <c r="AA159" i="4"/>
  <c r="AD159" i="4"/>
  <c r="Y159" i="4"/>
  <c r="A159" i="4" s="1"/>
  <c r="M161" i="4"/>
  <c r="R161" i="4" s="1"/>
  <c r="S160" i="4"/>
  <c r="U160" i="4"/>
  <c r="K162" i="4"/>
  <c r="N162" i="4" s="1"/>
  <c r="O160" i="4"/>
  <c r="P159" i="4"/>
  <c r="F163" i="4"/>
  <c r="L163" i="4" s="1"/>
  <c r="S167" i="7" l="1"/>
  <c r="R168" i="7"/>
  <c r="U167" i="7"/>
  <c r="N169" i="7"/>
  <c r="M169" i="7"/>
  <c r="C166" i="7"/>
  <c r="AA166" i="7"/>
  <c r="AE166" i="7"/>
  <c r="AD166" i="7"/>
  <c r="O168" i="7"/>
  <c r="F171" i="7"/>
  <c r="L170" i="7"/>
  <c r="K170" i="7"/>
  <c r="AE160" i="4"/>
  <c r="C160" i="4"/>
  <c r="AA160" i="4"/>
  <c r="AD160" i="4"/>
  <c r="Y160" i="4"/>
  <c r="A160" i="4" s="1"/>
  <c r="P160" i="4"/>
  <c r="M162" i="4"/>
  <c r="R162" i="4" s="1"/>
  <c r="S161" i="4"/>
  <c r="U161" i="4"/>
  <c r="K163" i="4"/>
  <c r="N163" i="4" s="1"/>
  <c r="O161" i="4"/>
  <c r="F164" i="4"/>
  <c r="L164" i="4" s="1"/>
  <c r="S168" i="7" l="1"/>
  <c r="R169" i="7"/>
  <c r="N170" i="7"/>
  <c r="M170" i="7"/>
  <c r="O169" i="7"/>
  <c r="Y169" i="7" s="1"/>
  <c r="A169" i="7" s="1"/>
  <c r="U168" i="7"/>
  <c r="F172" i="7"/>
  <c r="K171" i="7"/>
  <c r="L171" i="7"/>
  <c r="AE167" i="7"/>
  <c r="C167" i="7"/>
  <c r="AA167" i="7"/>
  <c r="AD167" i="7"/>
  <c r="Y168" i="7"/>
  <c r="A168" i="7" s="1"/>
  <c r="AE161" i="4"/>
  <c r="C161" i="4"/>
  <c r="AA161" i="4"/>
  <c r="AD161" i="4"/>
  <c r="Y161" i="4"/>
  <c r="A161" i="4" s="1"/>
  <c r="M163" i="4"/>
  <c r="R163" i="4" s="1"/>
  <c r="S162" i="4"/>
  <c r="U162" i="4"/>
  <c r="K164" i="4"/>
  <c r="N164" i="4" s="1"/>
  <c r="O162" i="4"/>
  <c r="P161" i="4"/>
  <c r="F165" i="4"/>
  <c r="L165" i="4" s="1"/>
  <c r="AD168" i="7" l="1"/>
  <c r="AE168" i="7"/>
  <c r="C168" i="7"/>
  <c r="AA168" i="7"/>
  <c r="S169" i="7"/>
  <c r="R170" i="7"/>
  <c r="U170" i="7" s="1"/>
  <c r="M171" i="7"/>
  <c r="N171" i="7"/>
  <c r="U169" i="7"/>
  <c r="O170" i="7"/>
  <c r="Y170" i="7" s="1"/>
  <c r="A170" i="7" s="1"/>
  <c r="F173" i="7"/>
  <c r="L172" i="7"/>
  <c r="K172" i="7"/>
  <c r="AE162" i="4"/>
  <c r="C162" i="4"/>
  <c r="AA162" i="4"/>
  <c r="AD162" i="4"/>
  <c r="Y162" i="4"/>
  <c r="A162" i="4" s="1"/>
  <c r="P162" i="4"/>
  <c r="M164" i="4"/>
  <c r="R164" i="4" s="1"/>
  <c r="U164" i="4" s="1"/>
  <c r="AL164" i="4" s="1"/>
  <c r="S163" i="4"/>
  <c r="U163" i="4"/>
  <c r="K165" i="4"/>
  <c r="N165" i="4" s="1"/>
  <c r="O163" i="4"/>
  <c r="F166" i="4"/>
  <c r="L166" i="4" s="1"/>
  <c r="AE170" i="7" l="1"/>
  <c r="C170" i="7"/>
  <c r="AA170" i="7"/>
  <c r="AD170" i="7"/>
  <c r="N172" i="7"/>
  <c r="M172" i="7"/>
  <c r="F174" i="7"/>
  <c r="K173" i="7"/>
  <c r="L173" i="7"/>
  <c r="AD169" i="7"/>
  <c r="AE169" i="7"/>
  <c r="AA169" i="7"/>
  <c r="C169" i="7"/>
  <c r="S170" i="7"/>
  <c r="R171" i="7"/>
  <c r="O171" i="7"/>
  <c r="AE164" i="4"/>
  <c r="C164" i="4"/>
  <c r="AE163" i="4"/>
  <c r="C163" i="4"/>
  <c r="AA163" i="4"/>
  <c r="AD163" i="4"/>
  <c r="AA164" i="4"/>
  <c r="AD164" i="4"/>
  <c r="Y163" i="4"/>
  <c r="A163" i="4" s="1"/>
  <c r="M165" i="4"/>
  <c r="S164" i="4"/>
  <c r="R165" i="4"/>
  <c r="K166" i="4"/>
  <c r="N166" i="4" s="1"/>
  <c r="O164" i="4"/>
  <c r="P163" i="4"/>
  <c r="F167" i="4"/>
  <c r="L167" i="4" s="1"/>
  <c r="F175" i="7" l="1"/>
  <c r="K174" i="7"/>
  <c r="L174" i="7"/>
  <c r="O172" i="7"/>
  <c r="M173" i="7"/>
  <c r="N173" i="7"/>
  <c r="Y171" i="7"/>
  <c r="A171" i="7" s="1"/>
  <c r="S171" i="7"/>
  <c r="R172" i="7"/>
  <c r="U171" i="7"/>
  <c r="Y164" i="4"/>
  <c r="A164" i="4" s="1"/>
  <c r="P164" i="4"/>
  <c r="M166" i="4"/>
  <c r="S165" i="4"/>
  <c r="U165" i="4"/>
  <c r="R166" i="4"/>
  <c r="K167" i="4"/>
  <c r="N167" i="4" s="1"/>
  <c r="O165" i="4"/>
  <c r="F168" i="4"/>
  <c r="L168" i="4" s="1"/>
  <c r="O173" i="7" l="1"/>
  <c r="AE171" i="7"/>
  <c r="C171" i="7"/>
  <c r="AA171" i="7"/>
  <c r="AD171" i="7"/>
  <c r="Y172" i="7"/>
  <c r="A172" i="7" s="1"/>
  <c r="S172" i="7"/>
  <c r="R173" i="7"/>
  <c r="M174" i="7"/>
  <c r="N174" i="7"/>
  <c r="U172" i="7"/>
  <c r="F176" i="7"/>
  <c r="K175" i="7"/>
  <c r="L175" i="7"/>
  <c r="AE165" i="4"/>
  <c r="C165" i="4"/>
  <c r="AA165" i="4"/>
  <c r="AD165" i="4"/>
  <c r="Y165" i="4"/>
  <c r="A165" i="4" s="1"/>
  <c r="M167" i="4"/>
  <c r="S166" i="4"/>
  <c r="U166" i="4"/>
  <c r="R167" i="4"/>
  <c r="U167" i="4" s="1"/>
  <c r="K168" i="4"/>
  <c r="N168" i="4" s="1"/>
  <c r="P165" i="4"/>
  <c r="O166" i="4"/>
  <c r="F169" i="4"/>
  <c r="L169" i="4" s="1"/>
  <c r="F177" i="7" l="1"/>
  <c r="K176" i="7"/>
  <c r="L176" i="7"/>
  <c r="M175" i="7"/>
  <c r="N175" i="7"/>
  <c r="O174" i="7"/>
  <c r="Y174" i="7" s="1"/>
  <c r="A174" i="7" s="1"/>
  <c r="AE172" i="7"/>
  <c r="C172" i="7"/>
  <c r="AA172" i="7"/>
  <c r="AD172" i="7"/>
  <c r="S173" i="7"/>
  <c r="R174" i="7"/>
  <c r="U174" i="7" s="1"/>
  <c r="U173" i="7"/>
  <c r="Y173" i="7"/>
  <c r="A173" i="7" s="1"/>
  <c r="AE166" i="4"/>
  <c r="C166" i="4"/>
  <c r="AE167" i="4"/>
  <c r="C167" i="4"/>
  <c r="AA167" i="4"/>
  <c r="AD167" i="4"/>
  <c r="AA166" i="4"/>
  <c r="AD166" i="4"/>
  <c r="Y166" i="4"/>
  <c r="A166" i="4" s="1"/>
  <c r="M168" i="4"/>
  <c r="S167" i="4"/>
  <c r="R168" i="4"/>
  <c r="K169" i="4"/>
  <c r="N169" i="4" s="1"/>
  <c r="O167" i="4"/>
  <c r="P166" i="4"/>
  <c r="F170" i="4"/>
  <c r="L170" i="4" s="1"/>
  <c r="S174" i="7" l="1"/>
  <c r="R175" i="7"/>
  <c r="AE174" i="7"/>
  <c r="C174" i="7"/>
  <c r="AA174" i="7"/>
  <c r="AD174" i="7"/>
  <c r="N176" i="7"/>
  <c r="M176" i="7"/>
  <c r="AE173" i="7"/>
  <c r="AA173" i="7"/>
  <c r="AD173" i="7"/>
  <c r="C173" i="7"/>
  <c r="O175" i="7"/>
  <c r="F178" i="7"/>
  <c r="L177" i="7"/>
  <c r="K177" i="7"/>
  <c r="Y167" i="4"/>
  <c r="A167" i="4" s="1"/>
  <c r="M169" i="4"/>
  <c r="S168" i="4"/>
  <c r="U168" i="4"/>
  <c r="R169" i="4"/>
  <c r="K170" i="4"/>
  <c r="N170" i="4" s="1"/>
  <c r="O168" i="4"/>
  <c r="P167" i="4"/>
  <c r="F171" i="4"/>
  <c r="L171" i="4" s="1"/>
  <c r="F179" i="7" l="1"/>
  <c r="L178" i="7"/>
  <c r="K178" i="7"/>
  <c r="O176" i="7"/>
  <c r="Y176" i="7" s="1"/>
  <c r="A176" i="7" s="1"/>
  <c r="Y175" i="7"/>
  <c r="A175" i="7" s="1"/>
  <c r="S175" i="7"/>
  <c r="R176" i="7"/>
  <c r="U176" i="7" s="1"/>
  <c r="M177" i="7"/>
  <c r="N177" i="7"/>
  <c r="U175" i="7"/>
  <c r="AE168" i="4"/>
  <c r="C168" i="4"/>
  <c r="AA168" i="4"/>
  <c r="AD168" i="4"/>
  <c r="Y168" i="4"/>
  <c r="A168" i="4" s="1"/>
  <c r="M170" i="4"/>
  <c r="S169" i="4"/>
  <c r="U169" i="4"/>
  <c r="R170" i="4"/>
  <c r="U170" i="4" s="1"/>
  <c r="K171" i="4"/>
  <c r="N171" i="4" s="1"/>
  <c r="P168" i="4"/>
  <c r="O169" i="4"/>
  <c r="F172" i="4"/>
  <c r="L172" i="4" s="1"/>
  <c r="S176" i="7" l="1"/>
  <c r="R177" i="7"/>
  <c r="M178" i="7"/>
  <c r="N178" i="7"/>
  <c r="O177" i="7"/>
  <c r="Y177" i="7" s="1"/>
  <c r="A177" i="7" s="1"/>
  <c r="AE176" i="7"/>
  <c r="C176" i="7"/>
  <c r="AD176" i="7"/>
  <c r="AA176" i="7"/>
  <c r="AE175" i="7"/>
  <c r="AD175" i="7"/>
  <c r="C175" i="7"/>
  <c r="AA175" i="7"/>
  <c r="F180" i="7"/>
  <c r="K179" i="7"/>
  <c r="L179" i="7"/>
  <c r="AE169" i="4"/>
  <c r="C169" i="4"/>
  <c r="AE170" i="4"/>
  <c r="C170" i="4"/>
  <c r="AA169" i="4"/>
  <c r="AD169" i="4"/>
  <c r="AA170" i="4"/>
  <c r="AD170" i="4"/>
  <c r="Y169" i="4"/>
  <c r="A169" i="4" s="1"/>
  <c r="M171" i="4"/>
  <c r="R171" i="4" s="1"/>
  <c r="S170" i="4"/>
  <c r="K172" i="4"/>
  <c r="N172" i="4" s="1"/>
  <c r="O170" i="4"/>
  <c r="P169" i="4"/>
  <c r="F173" i="4"/>
  <c r="L173" i="4" s="1"/>
  <c r="F181" i="7" l="1"/>
  <c r="L180" i="7"/>
  <c r="K180" i="7"/>
  <c r="S177" i="7"/>
  <c r="R178" i="7"/>
  <c r="U177" i="7"/>
  <c r="O178" i="7"/>
  <c r="Y178" i="7" s="1"/>
  <c r="A178" i="7" s="1"/>
  <c r="M179" i="7"/>
  <c r="N179" i="7"/>
  <c r="Y170" i="4"/>
  <c r="A170" i="4" s="1"/>
  <c r="M172" i="4"/>
  <c r="R172" i="4" s="1"/>
  <c r="S171" i="4"/>
  <c r="U171" i="4"/>
  <c r="K173" i="4"/>
  <c r="N173" i="4" s="1"/>
  <c r="O171" i="4"/>
  <c r="P170" i="4"/>
  <c r="F174" i="4"/>
  <c r="L174" i="4" s="1"/>
  <c r="S178" i="7" l="1"/>
  <c r="R179" i="7"/>
  <c r="U178" i="7"/>
  <c r="O179" i="7"/>
  <c r="N180" i="7"/>
  <c r="M180" i="7"/>
  <c r="AA177" i="7"/>
  <c r="AD177" i="7"/>
  <c r="C177" i="7"/>
  <c r="AE177" i="7"/>
  <c r="F182" i="7"/>
  <c r="L181" i="7"/>
  <c r="K181" i="7"/>
  <c r="AE171" i="4"/>
  <c r="C171" i="4"/>
  <c r="AA171" i="4"/>
  <c r="AD171" i="4"/>
  <c r="Y171" i="4"/>
  <c r="A171" i="4" s="1"/>
  <c r="M173" i="4"/>
  <c r="R173" i="4" s="1"/>
  <c r="S172" i="4"/>
  <c r="U172" i="4"/>
  <c r="K174" i="4"/>
  <c r="N174" i="4" s="1"/>
  <c r="P171" i="4"/>
  <c r="O172" i="4"/>
  <c r="F175" i="4"/>
  <c r="L175" i="4" s="1"/>
  <c r="O180" i="7" l="1"/>
  <c r="F183" i="7"/>
  <c r="L182" i="7"/>
  <c r="K182" i="7"/>
  <c r="M181" i="7"/>
  <c r="N181" i="7"/>
  <c r="Y179" i="7"/>
  <c r="A179" i="7" s="1"/>
  <c r="C178" i="7"/>
  <c r="AA178" i="7"/>
  <c r="AE178" i="7"/>
  <c r="AD178" i="7"/>
  <c r="S179" i="7"/>
  <c r="R180" i="7"/>
  <c r="U180" i="7" s="1"/>
  <c r="U179" i="7"/>
  <c r="AE172" i="4"/>
  <c r="C172" i="4"/>
  <c r="AA172" i="4"/>
  <c r="AD172" i="4"/>
  <c r="Y172" i="4"/>
  <c r="A172" i="4" s="1"/>
  <c r="M174" i="4"/>
  <c r="R174" i="4" s="1"/>
  <c r="S173" i="4"/>
  <c r="U173" i="4"/>
  <c r="K175" i="4"/>
  <c r="N175" i="4" s="1"/>
  <c r="P172" i="4"/>
  <c r="O173" i="4"/>
  <c r="F176" i="4"/>
  <c r="L176" i="4" s="1"/>
  <c r="AE180" i="7" l="1"/>
  <c r="C180" i="7"/>
  <c r="AD180" i="7"/>
  <c r="AA180" i="7"/>
  <c r="N182" i="7"/>
  <c r="M182" i="7"/>
  <c r="F184" i="7"/>
  <c r="K183" i="7"/>
  <c r="L183" i="7"/>
  <c r="O181" i="7"/>
  <c r="C179" i="7"/>
  <c r="AE179" i="7"/>
  <c r="AD179" i="7"/>
  <c r="AA179" i="7"/>
  <c r="S180" i="7"/>
  <c r="R181" i="7"/>
  <c r="U181" i="7" s="1"/>
  <c r="AL181" i="7" s="1"/>
  <c r="Y180" i="7"/>
  <c r="A180" i="7" s="1"/>
  <c r="AE173" i="4"/>
  <c r="C173" i="4"/>
  <c r="AA173" i="4"/>
  <c r="AD173" i="4"/>
  <c r="Y173" i="4"/>
  <c r="A173" i="4" s="1"/>
  <c r="M175" i="4"/>
  <c r="R175" i="4" s="1"/>
  <c r="S174" i="4"/>
  <c r="U174" i="4"/>
  <c r="K176" i="4"/>
  <c r="N176" i="4" s="1"/>
  <c r="P173" i="4"/>
  <c r="O174" i="4"/>
  <c r="F177" i="4"/>
  <c r="L177" i="4" s="1"/>
  <c r="F181" i="8"/>
  <c r="H182" i="8" l="1"/>
  <c r="AE181" i="7"/>
  <c r="C181" i="7"/>
  <c r="AD181" i="7"/>
  <c r="AA181" i="7"/>
  <c r="M183" i="7"/>
  <c r="N183" i="7"/>
  <c r="F185" i="7"/>
  <c r="K184" i="7"/>
  <c r="L184" i="7"/>
  <c r="O182" i="7"/>
  <c r="Y182" i="7" s="1"/>
  <c r="A182" i="7" s="1"/>
  <c r="S181" i="7"/>
  <c r="R182" i="7"/>
  <c r="U182" i="7" s="1"/>
  <c r="Y181" i="7"/>
  <c r="A181" i="7" s="1"/>
  <c r="AE174" i="4"/>
  <c r="C174" i="4"/>
  <c r="AA174" i="4"/>
  <c r="AD174" i="4"/>
  <c r="Y174" i="4"/>
  <c r="A174" i="4" s="1"/>
  <c r="M176" i="4"/>
  <c r="R176" i="4" s="1"/>
  <c r="S175" i="4"/>
  <c r="U175" i="4"/>
  <c r="K177" i="4"/>
  <c r="N177" i="4" s="1"/>
  <c r="O175" i="4"/>
  <c r="P174" i="4"/>
  <c r="F178" i="4"/>
  <c r="L178" i="4" s="1"/>
  <c r="N182" i="8"/>
  <c r="M181" i="8"/>
  <c r="L182" i="8"/>
  <c r="K181" i="8"/>
  <c r="S182" i="7" l="1"/>
  <c r="R183" i="7"/>
  <c r="M184" i="7"/>
  <c r="N184" i="7"/>
  <c r="F186" i="7"/>
  <c r="K185" i="7"/>
  <c r="L185" i="7"/>
  <c r="AA182" i="7"/>
  <c r="AD182" i="7"/>
  <c r="AE182" i="7"/>
  <c r="C182" i="7"/>
  <c r="O183" i="7"/>
  <c r="Y183" i="7" s="1"/>
  <c r="A183" i="7" s="1"/>
  <c r="AE175" i="4"/>
  <c r="C175" i="4"/>
  <c r="AA175" i="4"/>
  <c r="AD175" i="4"/>
  <c r="Y175" i="4"/>
  <c r="A175" i="4" s="1"/>
  <c r="M177" i="4"/>
  <c r="R177" i="4" s="1"/>
  <c r="S176" i="4"/>
  <c r="U176" i="4"/>
  <c r="K178" i="4"/>
  <c r="N178" i="4" s="1"/>
  <c r="P175" i="4"/>
  <c r="O176" i="4"/>
  <c r="F179" i="4"/>
  <c r="L179" i="4" s="1"/>
  <c r="O184" i="7" l="1"/>
  <c r="F187" i="7"/>
  <c r="L186" i="7"/>
  <c r="K186" i="7"/>
  <c r="S183" i="7"/>
  <c r="R184" i="7"/>
  <c r="N185" i="7"/>
  <c r="M185" i="7"/>
  <c r="U183" i="7"/>
  <c r="AE176" i="4"/>
  <c r="C176" i="4"/>
  <c r="AA176" i="4"/>
  <c r="AD176" i="4"/>
  <c r="Y176" i="4"/>
  <c r="A176" i="4" s="1"/>
  <c r="M178" i="4"/>
  <c r="R178" i="4" s="1"/>
  <c r="S177" i="4"/>
  <c r="U177" i="4"/>
  <c r="K179" i="4"/>
  <c r="N179" i="4" s="1"/>
  <c r="P176" i="4"/>
  <c r="O177" i="4"/>
  <c r="F180" i="4"/>
  <c r="L180" i="4" s="1"/>
  <c r="N186" i="7" l="1"/>
  <c r="M186" i="7"/>
  <c r="F188" i="7"/>
  <c r="K187" i="7"/>
  <c r="L187" i="7"/>
  <c r="C183" i="7"/>
  <c r="AD183" i="7"/>
  <c r="AE183" i="7"/>
  <c r="AA183" i="7"/>
  <c r="O185" i="7"/>
  <c r="S184" i="7"/>
  <c r="R185" i="7"/>
  <c r="U185" i="7" s="1"/>
  <c r="U184" i="7"/>
  <c r="Y184" i="7"/>
  <c r="A184" i="7" s="1"/>
  <c r="AE177" i="4"/>
  <c r="C177" i="4"/>
  <c r="AA177" i="4"/>
  <c r="AD177" i="4"/>
  <c r="Y177" i="4"/>
  <c r="A177" i="4" s="1"/>
  <c r="M179" i="4"/>
  <c r="R179" i="4" s="1"/>
  <c r="S178" i="4"/>
  <c r="U178" i="4"/>
  <c r="K180" i="4"/>
  <c r="N180" i="4" s="1"/>
  <c r="P177" i="4"/>
  <c r="O178" i="4"/>
  <c r="F181" i="4"/>
  <c r="L181" i="4" s="1"/>
  <c r="C185" i="7" l="1"/>
  <c r="AE185" i="7"/>
  <c r="AA185" i="7"/>
  <c r="AD185" i="7"/>
  <c r="S185" i="7"/>
  <c r="R186" i="7"/>
  <c r="U186" i="7" s="1"/>
  <c r="F189" i="7"/>
  <c r="L188" i="7"/>
  <c r="K188" i="7"/>
  <c r="O186" i="7"/>
  <c r="Y186" i="7" s="1"/>
  <c r="Y185" i="7"/>
  <c r="A185" i="7" s="1"/>
  <c r="M187" i="7"/>
  <c r="N187" i="7"/>
  <c r="AE184" i="7"/>
  <c r="C184" i="7"/>
  <c r="AD184" i="7"/>
  <c r="AA184" i="7"/>
  <c r="AE178" i="4"/>
  <c r="C178" i="4"/>
  <c r="AA178" i="4"/>
  <c r="AD178" i="4"/>
  <c r="Y178" i="4"/>
  <c r="A178" i="4" s="1"/>
  <c r="M180" i="4"/>
  <c r="R180" i="4" s="1"/>
  <c r="S179" i="4"/>
  <c r="U179" i="4"/>
  <c r="K181" i="4"/>
  <c r="N181" i="4" s="1"/>
  <c r="P178" i="4"/>
  <c r="O179" i="4"/>
  <c r="F182" i="4"/>
  <c r="L182" i="4" s="1"/>
  <c r="A186" i="7" l="1"/>
  <c r="S186" i="7"/>
  <c r="R187" i="7"/>
  <c r="U187" i="7" s="1"/>
  <c r="F190" i="7"/>
  <c r="L189" i="7"/>
  <c r="K189" i="7"/>
  <c r="AA186" i="7"/>
  <c r="AD186" i="7"/>
  <c r="C186" i="7"/>
  <c r="AE186" i="7"/>
  <c r="N188" i="7"/>
  <c r="M188" i="7"/>
  <c r="O187" i="7"/>
  <c r="Y187" i="7" s="1"/>
  <c r="A187" i="7" s="1"/>
  <c r="AE179" i="4"/>
  <c r="C179" i="4"/>
  <c r="AA179" i="4"/>
  <c r="AD179" i="4"/>
  <c r="Y179" i="4"/>
  <c r="A179" i="4" s="1"/>
  <c r="M181" i="4"/>
  <c r="R181" i="4" s="1"/>
  <c r="U181" i="4" s="1"/>
  <c r="AL181" i="4" s="1"/>
  <c r="S180" i="4"/>
  <c r="U180" i="4"/>
  <c r="K182" i="4"/>
  <c r="N182" i="4" s="1"/>
  <c r="P179" i="4"/>
  <c r="O180" i="4"/>
  <c r="F183" i="4"/>
  <c r="L183" i="4" s="1"/>
  <c r="O188" i="7" l="1"/>
  <c r="N189" i="7"/>
  <c r="M189" i="7"/>
  <c r="F191" i="7"/>
  <c r="L190" i="7"/>
  <c r="K190" i="7"/>
  <c r="S187" i="7"/>
  <c r="R188" i="7"/>
  <c r="AE187" i="7"/>
  <c r="C187" i="7"/>
  <c r="AA187" i="7"/>
  <c r="AD187" i="7"/>
  <c r="C181" i="4"/>
  <c r="AE180" i="4"/>
  <c r="C180" i="4"/>
  <c r="AD181" i="4"/>
  <c r="AE181" i="4"/>
  <c r="AA180" i="4"/>
  <c r="AD180" i="4"/>
  <c r="AA181" i="4"/>
  <c r="Y180" i="4"/>
  <c r="A180" i="4" s="1"/>
  <c r="M182" i="4"/>
  <c r="S181" i="4"/>
  <c r="R182" i="4"/>
  <c r="K183" i="4"/>
  <c r="N183" i="4" s="1"/>
  <c r="O181" i="4"/>
  <c r="P180" i="4"/>
  <c r="F184" i="4"/>
  <c r="L184" i="4" s="1"/>
  <c r="N190" i="7" l="1"/>
  <c r="M190" i="7"/>
  <c r="F192" i="7"/>
  <c r="L191" i="7"/>
  <c r="K191" i="7"/>
  <c r="S188" i="7"/>
  <c r="R189" i="7"/>
  <c r="U188" i="7"/>
  <c r="O189" i="7"/>
  <c r="Y189" i="7" s="1"/>
  <c r="A189" i="7" s="1"/>
  <c r="Y188" i="7"/>
  <c r="A188" i="7" s="1"/>
  <c r="Y181" i="4"/>
  <c r="A181" i="4" s="1"/>
  <c r="M183" i="4"/>
  <c r="S182" i="4"/>
  <c r="U182" i="4"/>
  <c r="R183" i="4"/>
  <c r="K184" i="4"/>
  <c r="N184" i="4" s="1"/>
  <c r="O182" i="4"/>
  <c r="P181" i="4"/>
  <c r="F185" i="4"/>
  <c r="L185" i="4" s="1"/>
  <c r="N191" i="7" l="1"/>
  <c r="M191" i="7"/>
  <c r="AD188" i="7"/>
  <c r="AA188" i="7"/>
  <c r="AE188" i="7"/>
  <c r="C188" i="7"/>
  <c r="F193" i="7"/>
  <c r="K192" i="7"/>
  <c r="L192" i="7"/>
  <c r="S189" i="7"/>
  <c r="R190" i="7"/>
  <c r="O190" i="7"/>
  <c r="Y190" i="7" s="1"/>
  <c r="A190" i="7" s="1"/>
  <c r="U189" i="7"/>
  <c r="AE182" i="4"/>
  <c r="C182" i="4"/>
  <c r="AA182" i="4"/>
  <c r="AD182" i="4"/>
  <c r="Y182" i="4"/>
  <c r="A182" i="4" s="1"/>
  <c r="M184" i="4"/>
  <c r="S183" i="4"/>
  <c r="U183" i="4"/>
  <c r="R184" i="4"/>
  <c r="K185" i="4"/>
  <c r="N185" i="4" s="1"/>
  <c r="P182" i="4"/>
  <c r="O183" i="4"/>
  <c r="F186" i="4"/>
  <c r="L186" i="4" s="1"/>
  <c r="O191" i="7" l="1"/>
  <c r="M192" i="7"/>
  <c r="N192" i="7"/>
  <c r="F194" i="7"/>
  <c r="K193" i="7"/>
  <c r="L193" i="7"/>
  <c r="S190" i="7"/>
  <c r="R191" i="7"/>
  <c r="U190" i="7"/>
  <c r="AE189" i="7"/>
  <c r="C189" i="7"/>
  <c r="AD189" i="7"/>
  <c r="AA189" i="7"/>
  <c r="AE183" i="4"/>
  <c r="C183" i="4"/>
  <c r="AA183" i="4"/>
  <c r="AD183" i="4"/>
  <c r="Y183" i="4"/>
  <c r="A183" i="4" s="1"/>
  <c r="M185" i="4"/>
  <c r="S184" i="4"/>
  <c r="U184" i="4"/>
  <c r="R185" i="4"/>
  <c r="K186" i="4"/>
  <c r="N186" i="4" s="1"/>
  <c r="P183" i="4"/>
  <c r="O184" i="4"/>
  <c r="F187" i="4"/>
  <c r="L187" i="4" s="1"/>
  <c r="C190" i="7" l="1"/>
  <c r="AA190" i="7"/>
  <c r="AE190" i="7"/>
  <c r="AD190" i="7"/>
  <c r="S191" i="7"/>
  <c r="R192" i="7"/>
  <c r="U192" i="7" s="1"/>
  <c r="U191" i="7"/>
  <c r="N193" i="7"/>
  <c r="M193" i="7"/>
  <c r="F195" i="7"/>
  <c r="K194" i="7"/>
  <c r="L194" i="7"/>
  <c r="O192" i="7"/>
  <c r="Y192" i="7" s="1"/>
  <c r="Y191" i="7"/>
  <c r="A191" i="7" s="1"/>
  <c r="AE184" i="4"/>
  <c r="C184" i="4"/>
  <c r="AA184" i="4"/>
  <c r="AD184" i="4"/>
  <c r="Y184" i="4"/>
  <c r="A184" i="4" s="1"/>
  <c r="M186" i="4"/>
  <c r="S185" i="4"/>
  <c r="U185" i="4"/>
  <c r="R186" i="4"/>
  <c r="K187" i="4"/>
  <c r="N187" i="4" s="1"/>
  <c r="O185" i="4"/>
  <c r="P184" i="4"/>
  <c r="F188" i="4"/>
  <c r="L188" i="4" s="1"/>
  <c r="A192" i="7" l="1"/>
  <c r="AD191" i="7"/>
  <c r="AE191" i="7"/>
  <c r="C191" i="7"/>
  <c r="AA191" i="7"/>
  <c r="S192" i="7"/>
  <c r="R193" i="7"/>
  <c r="U193" i="7" s="1"/>
  <c r="F196" i="7"/>
  <c r="L195" i="7"/>
  <c r="K195" i="7"/>
  <c r="AA192" i="7"/>
  <c r="C192" i="7"/>
  <c r="AE192" i="7"/>
  <c r="AD192" i="7"/>
  <c r="M194" i="7"/>
  <c r="N194" i="7"/>
  <c r="O193" i="7"/>
  <c r="Y193" i="7" s="1"/>
  <c r="A193" i="7" s="1"/>
  <c r="AE185" i="4"/>
  <c r="C185" i="4"/>
  <c r="AA185" i="4"/>
  <c r="AD185" i="4"/>
  <c r="Y185" i="4"/>
  <c r="A185" i="4" s="1"/>
  <c r="M187" i="4"/>
  <c r="R187" i="4" s="1"/>
  <c r="S186" i="4"/>
  <c r="U186" i="4"/>
  <c r="K188" i="4"/>
  <c r="N188" i="4" s="1"/>
  <c r="P185" i="4"/>
  <c r="O186" i="4"/>
  <c r="F189" i="4"/>
  <c r="L189" i="4" s="1"/>
  <c r="F197" i="7" l="1"/>
  <c r="L196" i="7"/>
  <c r="K196" i="7"/>
  <c r="S193" i="7"/>
  <c r="R194" i="7"/>
  <c r="U194" i="7" s="1"/>
  <c r="AE193" i="7"/>
  <c r="C193" i="7"/>
  <c r="AA193" i="7"/>
  <c r="AD193" i="7"/>
  <c r="O194" i="7"/>
  <c r="N195" i="7"/>
  <c r="M195" i="7"/>
  <c r="AE186" i="4"/>
  <c r="C186" i="4"/>
  <c r="AA186" i="4"/>
  <c r="AD186" i="4"/>
  <c r="Y186" i="4"/>
  <c r="A186" i="4" s="1"/>
  <c r="M188" i="4"/>
  <c r="R188" i="4" s="1"/>
  <c r="S187" i="4"/>
  <c r="U187" i="4"/>
  <c r="K189" i="4"/>
  <c r="N189" i="4" s="1"/>
  <c r="P186" i="4"/>
  <c r="O187" i="4"/>
  <c r="F190" i="4"/>
  <c r="L190" i="4" s="1"/>
  <c r="O195" i="7" l="1"/>
  <c r="S194" i="7"/>
  <c r="R195" i="7"/>
  <c r="AD194" i="7"/>
  <c r="C194" i="7"/>
  <c r="AE194" i="7"/>
  <c r="AA194" i="7"/>
  <c r="N196" i="7"/>
  <c r="M196" i="7"/>
  <c r="Y194" i="7"/>
  <c r="A194" i="7" s="1"/>
  <c r="F198" i="7"/>
  <c r="L197" i="7"/>
  <c r="K197" i="7"/>
  <c r="AE187" i="4"/>
  <c r="C187" i="4"/>
  <c r="AA187" i="4"/>
  <c r="AD187" i="4"/>
  <c r="Y187" i="4"/>
  <c r="A187" i="4" s="1"/>
  <c r="M189" i="4"/>
  <c r="R189" i="4" s="1"/>
  <c r="S188" i="4"/>
  <c r="U188" i="4"/>
  <c r="K190" i="4"/>
  <c r="N190" i="4" s="1"/>
  <c r="P187" i="4"/>
  <c r="O188" i="4"/>
  <c r="F191" i="4"/>
  <c r="L191" i="4" s="1"/>
  <c r="F199" i="7" l="1"/>
  <c r="L198" i="7"/>
  <c r="K198" i="7"/>
  <c r="S195" i="7"/>
  <c r="R196" i="7"/>
  <c r="U196" i="7" s="1"/>
  <c r="U195" i="7"/>
  <c r="AL195" i="7" s="1"/>
  <c r="M197" i="7"/>
  <c r="N197" i="7"/>
  <c r="O196" i="7"/>
  <c r="Y195" i="7"/>
  <c r="A195" i="7" s="1"/>
  <c r="AE188" i="4"/>
  <c r="C188" i="4"/>
  <c r="AA188" i="4"/>
  <c r="AD188" i="4"/>
  <c r="Y188" i="4"/>
  <c r="A188" i="4" s="1"/>
  <c r="M190" i="4"/>
  <c r="R190" i="4" s="1"/>
  <c r="S189" i="4"/>
  <c r="U189" i="4"/>
  <c r="K191" i="4"/>
  <c r="N191" i="4" s="1"/>
  <c r="P188" i="4"/>
  <c r="O189" i="4"/>
  <c r="F192" i="4"/>
  <c r="L192" i="4" s="1"/>
  <c r="F195" i="8"/>
  <c r="H196" i="8" l="1"/>
  <c r="S196" i="7"/>
  <c r="R197" i="7"/>
  <c r="N198" i="7"/>
  <c r="M198" i="7"/>
  <c r="AD196" i="7"/>
  <c r="AE196" i="7"/>
  <c r="AA196" i="7"/>
  <c r="C196" i="7"/>
  <c r="O197" i="7"/>
  <c r="Y196" i="7"/>
  <c r="A196" i="7" s="1"/>
  <c r="AE195" i="7"/>
  <c r="C195" i="7"/>
  <c r="AA195" i="7"/>
  <c r="AD195" i="7"/>
  <c r="F200" i="7"/>
  <c r="L199" i="7"/>
  <c r="K199" i="7"/>
  <c r="AE189" i="4"/>
  <c r="C189" i="4"/>
  <c r="AA189" i="4"/>
  <c r="AD189" i="4"/>
  <c r="Y189" i="4"/>
  <c r="A189" i="4" s="1"/>
  <c r="M191" i="4"/>
  <c r="R191" i="4" s="1"/>
  <c r="S190" i="4"/>
  <c r="U190" i="4"/>
  <c r="K192" i="4"/>
  <c r="N192" i="4" s="1"/>
  <c r="O190" i="4"/>
  <c r="P189" i="4"/>
  <c r="F193" i="4"/>
  <c r="L193" i="4" s="1"/>
  <c r="N196" i="8"/>
  <c r="M195" i="8"/>
  <c r="L196" i="8"/>
  <c r="K195" i="8"/>
  <c r="O198" i="7" l="1"/>
  <c r="S197" i="7"/>
  <c r="R198" i="7"/>
  <c r="U198" i="7" s="1"/>
  <c r="N199" i="7"/>
  <c r="M199" i="7"/>
  <c r="Y197" i="7"/>
  <c r="A197" i="7" s="1"/>
  <c r="U197" i="7"/>
  <c r="F201" i="7"/>
  <c r="L200" i="7"/>
  <c r="K200" i="7"/>
  <c r="AE190" i="4"/>
  <c r="C190" i="4"/>
  <c r="AA190" i="4"/>
  <c r="AD190" i="4"/>
  <c r="Y190" i="4"/>
  <c r="A190" i="4" s="1"/>
  <c r="M192" i="4"/>
  <c r="R192" i="4" s="1"/>
  <c r="S191" i="4"/>
  <c r="U191" i="4"/>
  <c r="K193" i="4"/>
  <c r="N193" i="4" s="1"/>
  <c r="O191" i="4"/>
  <c r="P190" i="4"/>
  <c r="F194" i="4"/>
  <c r="L194" i="4" s="1"/>
  <c r="AE198" i="7" l="1"/>
  <c r="C198" i="7"/>
  <c r="AA198" i="7"/>
  <c r="AD198" i="7"/>
  <c r="O199" i="7"/>
  <c r="S198" i="7"/>
  <c r="R199" i="7"/>
  <c r="U199" i="7" s="1"/>
  <c r="M200" i="7"/>
  <c r="N200" i="7"/>
  <c r="F202" i="7"/>
  <c r="K201" i="7"/>
  <c r="L201" i="7"/>
  <c r="AE197" i="7"/>
  <c r="C197" i="7"/>
  <c r="AA197" i="7"/>
  <c r="AD197" i="7"/>
  <c r="Y198" i="7"/>
  <c r="A198" i="7" s="1"/>
  <c r="AE191" i="4"/>
  <c r="C191" i="4"/>
  <c r="AA191" i="4"/>
  <c r="AD191" i="4"/>
  <c r="Y191" i="4"/>
  <c r="A191" i="4" s="1"/>
  <c r="M193" i="4"/>
  <c r="R193" i="4" s="1"/>
  <c r="S192" i="4"/>
  <c r="U192" i="4"/>
  <c r="K194" i="4"/>
  <c r="N194" i="4" s="1"/>
  <c r="P191" i="4"/>
  <c r="O192" i="4"/>
  <c r="F195" i="4"/>
  <c r="L195" i="4" s="1"/>
  <c r="O200" i="7" l="1"/>
  <c r="AE199" i="7"/>
  <c r="C199" i="7"/>
  <c r="AA199" i="7"/>
  <c r="AD199" i="7"/>
  <c r="N201" i="7"/>
  <c r="M201" i="7"/>
  <c r="F203" i="7"/>
  <c r="K202" i="7"/>
  <c r="L202" i="7"/>
  <c r="Y199" i="7"/>
  <c r="A199" i="7" s="1"/>
  <c r="S199" i="7"/>
  <c r="R200" i="7"/>
  <c r="AE192" i="4"/>
  <c r="C192" i="4"/>
  <c r="AA192" i="4"/>
  <c r="AD192" i="4"/>
  <c r="Y192" i="4"/>
  <c r="A192" i="4" s="1"/>
  <c r="M194" i="4"/>
  <c r="R194" i="4" s="1"/>
  <c r="S193" i="4"/>
  <c r="U193" i="4"/>
  <c r="K195" i="4"/>
  <c r="N195" i="4" s="1"/>
  <c r="O193" i="4"/>
  <c r="P192" i="4"/>
  <c r="F196" i="4"/>
  <c r="L196" i="4" s="1"/>
  <c r="U200" i="7" l="1"/>
  <c r="S200" i="7"/>
  <c r="R201" i="7"/>
  <c r="M202" i="7"/>
  <c r="N202" i="7"/>
  <c r="O201" i="7"/>
  <c r="Y201" i="7" s="1"/>
  <c r="A201" i="7" s="1"/>
  <c r="F204" i="7"/>
  <c r="L203" i="7"/>
  <c r="K203" i="7"/>
  <c r="Y200" i="7"/>
  <c r="A200" i="7" s="1"/>
  <c r="AE193" i="4"/>
  <c r="C193" i="4"/>
  <c r="AA193" i="4"/>
  <c r="AD193" i="4"/>
  <c r="Y193" i="4"/>
  <c r="A193" i="4" s="1"/>
  <c r="M195" i="4"/>
  <c r="R195" i="4" s="1"/>
  <c r="S194" i="4"/>
  <c r="U194" i="4"/>
  <c r="K196" i="4"/>
  <c r="N196" i="4" s="1"/>
  <c r="P193" i="4"/>
  <c r="O194" i="4"/>
  <c r="F197" i="4"/>
  <c r="L197" i="4" s="1"/>
  <c r="O202" i="7" l="1"/>
  <c r="S201" i="7"/>
  <c r="R202" i="7"/>
  <c r="U201" i="7"/>
  <c r="M203" i="7"/>
  <c r="N203" i="7"/>
  <c r="F205" i="7"/>
  <c r="L204" i="7"/>
  <c r="K204" i="7"/>
  <c r="AE200" i="7"/>
  <c r="AA200" i="7"/>
  <c r="C200" i="7"/>
  <c r="AD200" i="7"/>
  <c r="AE194" i="4"/>
  <c r="C194" i="4"/>
  <c r="AA194" i="4"/>
  <c r="AD194" i="4"/>
  <c r="Y194" i="4"/>
  <c r="A194" i="4" s="1"/>
  <c r="M196" i="4"/>
  <c r="S195" i="4"/>
  <c r="U195" i="4"/>
  <c r="AL195" i="4" s="1"/>
  <c r="R196" i="4"/>
  <c r="K197" i="4"/>
  <c r="N197" i="4" s="1"/>
  <c r="P194" i="4"/>
  <c r="O195" i="4"/>
  <c r="F198" i="4"/>
  <c r="L198" i="4" s="1"/>
  <c r="AA201" i="7" l="1"/>
  <c r="AE201" i="7"/>
  <c r="AD201" i="7"/>
  <c r="C201" i="7"/>
  <c r="S202" i="7"/>
  <c r="R203" i="7"/>
  <c r="U203" i="7" s="1"/>
  <c r="U202" i="7"/>
  <c r="M204" i="7"/>
  <c r="N204" i="7"/>
  <c r="O203" i="7"/>
  <c r="F206" i="7"/>
  <c r="L205" i="7"/>
  <c r="K205" i="7"/>
  <c r="Y202" i="7"/>
  <c r="A202" i="7" s="1"/>
  <c r="AE195" i="4"/>
  <c r="C195" i="4"/>
  <c r="AA195" i="4"/>
  <c r="AD195" i="4"/>
  <c r="Y195" i="4"/>
  <c r="A195" i="4" s="1"/>
  <c r="M197" i="4"/>
  <c r="S196" i="4"/>
  <c r="U196" i="4"/>
  <c r="R197" i="4"/>
  <c r="K198" i="4"/>
  <c r="N198" i="4" s="1"/>
  <c r="O196" i="4"/>
  <c r="P195" i="4"/>
  <c r="F199" i="4"/>
  <c r="L199" i="4" s="1"/>
  <c r="AA203" i="7" l="1"/>
  <c r="AD203" i="7"/>
  <c r="AE203" i="7"/>
  <c r="C203" i="7"/>
  <c r="F207" i="7"/>
  <c r="L206" i="7"/>
  <c r="K206" i="7"/>
  <c r="O204" i="7"/>
  <c r="Y203" i="7"/>
  <c r="A203" i="7" s="1"/>
  <c r="M205" i="7"/>
  <c r="N205" i="7"/>
  <c r="S203" i="7"/>
  <c r="R204" i="7"/>
  <c r="U204" i="7" s="1"/>
  <c r="AE202" i="7"/>
  <c r="AA202" i="7"/>
  <c r="AD202" i="7"/>
  <c r="C202" i="7"/>
  <c r="AE196" i="4"/>
  <c r="C196" i="4"/>
  <c r="AA196" i="4"/>
  <c r="AD196" i="4"/>
  <c r="Y196" i="4"/>
  <c r="A196" i="4" s="1"/>
  <c r="M198" i="4"/>
  <c r="S197" i="4"/>
  <c r="U197" i="4"/>
  <c r="R198" i="4"/>
  <c r="K199" i="4"/>
  <c r="N199" i="4" s="1"/>
  <c r="O197" i="4"/>
  <c r="P196" i="4"/>
  <c r="F200" i="4"/>
  <c r="L200" i="4" s="1"/>
  <c r="F208" i="7" l="1"/>
  <c r="L207" i="7"/>
  <c r="K207" i="7"/>
  <c r="AE204" i="7"/>
  <c r="C204" i="7"/>
  <c r="AD204" i="7"/>
  <c r="AA204" i="7"/>
  <c r="O205" i="7"/>
  <c r="M206" i="7"/>
  <c r="N206" i="7"/>
  <c r="Y204" i="7"/>
  <c r="A204" i="7" s="1"/>
  <c r="S204" i="7"/>
  <c r="R205" i="7"/>
  <c r="AE197" i="4"/>
  <c r="C197" i="4"/>
  <c r="AA197" i="4"/>
  <c r="AD197" i="4"/>
  <c r="Y197" i="4"/>
  <c r="A197" i="4" s="1"/>
  <c r="M199" i="4"/>
  <c r="S198" i="4"/>
  <c r="U198" i="4"/>
  <c r="R199" i="4"/>
  <c r="K200" i="4"/>
  <c r="N200" i="4" s="1"/>
  <c r="O198" i="4"/>
  <c r="P197" i="4"/>
  <c r="F201" i="4"/>
  <c r="L201" i="4" s="1"/>
  <c r="S205" i="7" l="1"/>
  <c r="R206" i="7"/>
  <c r="U205" i="7"/>
  <c r="O206" i="7"/>
  <c r="N207" i="7"/>
  <c r="M207" i="7"/>
  <c r="Y205" i="7"/>
  <c r="A205" i="7" s="1"/>
  <c r="F209" i="7"/>
  <c r="L208" i="7"/>
  <c r="K208" i="7"/>
  <c r="AE198" i="4"/>
  <c r="C198" i="4"/>
  <c r="AA198" i="4"/>
  <c r="AD198" i="4"/>
  <c r="Y198" i="4"/>
  <c r="A198" i="4" s="1"/>
  <c r="P198" i="4"/>
  <c r="M200" i="4"/>
  <c r="S199" i="4"/>
  <c r="U199" i="4"/>
  <c r="R200" i="4"/>
  <c r="U200" i="4" s="1"/>
  <c r="K201" i="4"/>
  <c r="N201" i="4" s="1"/>
  <c r="O199" i="4"/>
  <c r="F202" i="4"/>
  <c r="L202" i="4" s="1"/>
  <c r="AD205" i="7" l="1"/>
  <c r="AE205" i="7"/>
  <c r="C205" i="7"/>
  <c r="AA205" i="7"/>
  <c r="O207" i="7"/>
  <c r="Y206" i="7"/>
  <c r="A206" i="7" s="1"/>
  <c r="U206" i="7"/>
  <c r="AL206" i="7" s="1"/>
  <c r="S206" i="7"/>
  <c r="R207" i="7"/>
  <c r="M208" i="7"/>
  <c r="N208" i="7"/>
  <c r="F210" i="7"/>
  <c r="K209" i="7"/>
  <c r="L209" i="7"/>
  <c r="AE200" i="4"/>
  <c r="C200" i="4"/>
  <c r="AE199" i="4"/>
  <c r="C199" i="4"/>
  <c r="AA200" i="4"/>
  <c r="AD200" i="4"/>
  <c r="AA199" i="4"/>
  <c r="AD199" i="4"/>
  <c r="Y199" i="4"/>
  <c r="A199" i="4" s="1"/>
  <c r="P199" i="4"/>
  <c r="M201" i="4"/>
  <c r="S200" i="4"/>
  <c r="R201" i="4"/>
  <c r="K202" i="4"/>
  <c r="N202" i="4" s="1"/>
  <c r="O200" i="4"/>
  <c r="F203" i="4"/>
  <c r="L203" i="4" s="1"/>
  <c r="F206" i="8"/>
  <c r="H207" i="8" l="1"/>
  <c r="AE206" i="7"/>
  <c r="C206" i="7"/>
  <c r="AD206" i="7"/>
  <c r="AA206" i="7"/>
  <c r="N209" i="7"/>
  <c r="M209" i="7"/>
  <c r="S207" i="7"/>
  <c r="R208" i="7"/>
  <c r="U208" i="7" s="1"/>
  <c r="F211" i="7"/>
  <c r="K210" i="7"/>
  <c r="L210" i="7"/>
  <c r="U207" i="7"/>
  <c r="O208" i="7"/>
  <c r="Y208" i="7" s="1"/>
  <c r="A208" i="7" s="1"/>
  <c r="Y207" i="7"/>
  <c r="A207" i="7" s="1"/>
  <c r="Y200" i="4"/>
  <c r="A200" i="4" s="1"/>
  <c r="P200" i="4"/>
  <c r="M202" i="4"/>
  <c r="S201" i="4"/>
  <c r="U201" i="4"/>
  <c r="R202" i="4"/>
  <c r="K203" i="4"/>
  <c r="N203" i="4" s="1"/>
  <c r="O201" i="4"/>
  <c r="F204" i="4"/>
  <c r="L204" i="4" s="1"/>
  <c r="N207" i="8"/>
  <c r="M206" i="8"/>
  <c r="L207" i="8"/>
  <c r="K206" i="8"/>
  <c r="AA208" i="7" l="1"/>
  <c r="AD208" i="7"/>
  <c r="AE208" i="7"/>
  <c r="C208" i="7"/>
  <c r="AD207" i="7"/>
  <c r="C207" i="7"/>
  <c r="AA207" i="7"/>
  <c r="AE207" i="7"/>
  <c r="N210" i="7"/>
  <c r="M210" i="7"/>
  <c r="F212" i="7"/>
  <c r="L211" i="7"/>
  <c r="K211" i="7"/>
  <c r="O209" i="7"/>
  <c r="Y209" i="7" s="1"/>
  <c r="A209" i="7" s="1"/>
  <c r="S208" i="7"/>
  <c r="R209" i="7"/>
  <c r="U209" i="7" s="1"/>
  <c r="AE201" i="4"/>
  <c r="C201" i="4"/>
  <c r="AA201" i="4"/>
  <c r="AD201" i="4"/>
  <c r="Y201" i="4"/>
  <c r="A201" i="4" s="1"/>
  <c r="P201" i="4"/>
  <c r="M203" i="4"/>
  <c r="S202" i="4"/>
  <c r="U202" i="4"/>
  <c r="R203" i="4"/>
  <c r="K204" i="4"/>
  <c r="N204" i="4" s="1"/>
  <c r="O202" i="4"/>
  <c r="F205" i="4"/>
  <c r="L205" i="4" s="1"/>
  <c r="AD209" i="7" l="1"/>
  <c r="AE209" i="7"/>
  <c r="C209" i="7"/>
  <c r="AA209" i="7"/>
  <c r="M211" i="7"/>
  <c r="N211" i="7"/>
  <c r="F213" i="7"/>
  <c r="L212" i="7"/>
  <c r="K212" i="7"/>
  <c r="S209" i="7"/>
  <c r="R210" i="7"/>
  <c r="U210" i="7" s="1"/>
  <c r="O210" i="7"/>
  <c r="Y210" i="7" s="1"/>
  <c r="A210" i="7" s="1"/>
  <c r="AE202" i="4"/>
  <c r="C202" i="4"/>
  <c r="AA202" i="4"/>
  <c r="AD202" i="4"/>
  <c r="Y202" i="4"/>
  <c r="A202" i="4" s="1"/>
  <c r="P202" i="4"/>
  <c r="M204" i="4"/>
  <c r="S203" i="4"/>
  <c r="U203" i="4"/>
  <c r="R204" i="4"/>
  <c r="U204" i="4" s="1"/>
  <c r="K205" i="4"/>
  <c r="N205" i="4" s="1"/>
  <c r="O203" i="4"/>
  <c r="F206" i="4"/>
  <c r="L206" i="4" s="1"/>
  <c r="AE210" i="7" l="1"/>
  <c r="C210" i="7"/>
  <c r="AD210" i="7"/>
  <c r="AA210" i="7"/>
  <c r="F214" i="7"/>
  <c r="L213" i="7"/>
  <c r="K213" i="7"/>
  <c r="O211" i="7"/>
  <c r="S210" i="7"/>
  <c r="R211" i="7"/>
  <c r="M212" i="7"/>
  <c r="N212" i="7"/>
  <c r="AE204" i="4"/>
  <c r="C204" i="4"/>
  <c r="AE203" i="4"/>
  <c r="C203" i="4"/>
  <c r="AA203" i="4"/>
  <c r="AD203" i="4"/>
  <c r="AA204" i="4"/>
  <c r="AD204" i="4"/>
  <c r="Y203" i="4"/>
  <c r="A203" i="4" s="1"/>
  <c r="P203" i="4"/>
  <c r="M205" i="4"/>
  <c r="R205" i="4" s="1"/>
  <c r="S204" i="4"/>
  <c r="K206" i="4"/>
  <c r="N206" i="4" s="1"/>
  <c r="O204" i="4"/>
  <c r="F207" i="4"/>
  <c r="L207" i="4" s="1"/>
  <c r="O212" i="7" l="1"/>
  <c r="M213" i="7"/>
  <c r="N213" i="7"/>
  <c r="Y211" i="7"/>
  <c r="A211" i="7" s="1"/>
  <c r="S211" i="7"/>
  <c r="R212" i="7"/>
  <c r="U211" i="7"/>
  <c r="F215" i="7"/>
  <c r="L214" i="7"/>
  <c r="K214" i="7"/>
  <c r="Y204" i="4"/>
  <c r="A204" i="4" s="1"/>
  <c r="P204" i="4"/>
  <c r="M206" i="4"/>
  <c r="R206" i="4" s="1"/>
  <c r="U206" i="4" s="1"/>
  <c r="AL206" i="4" s="1"/>
  <c r="S205" i="4"/>
  <c r="U205" i="4"/>
  <c r="K207" i="4"/>
  <c r="N207" i="4" s="1"/>
  <c r="O205" i="4"/>
  <c r="F208" i="4"/>
  <c r="L208" i="4" s="1"/>
  <c r="S212" i="7" l="1"/>
  <c r="R213" i="7"/>
  <c r="U212" i="7"/>
  <c r="M214" i="7"/>
  <c r="N214" i="7"/>
  <c r="O213" i="7"/>
  <c r="F216" i="7"/>
  <c r="L215" i="7"/>
  <c r="K215" i="7"/>
  <c r="AA211" i="7"/>
  <c r="AD211" i="7"/>
  <c r="AE211" i="7"/>
  <c r="C211" i="7"/>
  <c r="Y212" i="7"/>
  <c r="A212" i="7" s="1"/>
  <c r="AE206" i="4"/>
  <c r="C206" i="4"/>
  <c r="AE205" i="4"/>
  <c r="C205" i="4"/>
  <c r="AA205" i="4"/>
  <c r="AD205" i="4"/>
  <c r="AA206" i="4"/>
  <c r="AD206" i="4"/>
  <c r="Y205" i="4"/>
  <c r="A205" i="4" s="1"/>
  <c r="P205" i="4"/>
  <c r="M207" i="4"/>
  <c r="S206" i="4"/>
  <c r="R207" i="4"/>
  <c r="K208" i="4"/>
  <c r="N208" i="4" s="1"/>
  <c r="O206" i="4"/>
  <c r="F209" i="4"/>
  <c r="L209" i="4" s="1"/>
  <c r="O214" i="7" l="1"/>
  <c r="Y213" i="7"/>
  <c r="A213" i="7" s="1"/>
  <c r="AE212" i="7"/>
  <c r="C212" i="7"/>
  <c r="AA212" i="7"/>
  <c r="AD212" i="7"/>
  <c r="N215" i="7"/>
  <c r="M215" i="7"/>
  <c r="S213" i="7"/>
  <c r="R214" i="7"/>
  <c r="U213" i="7"/>
  <c r="F217" i="7"/>
  <c r="L216" i="7"/>
  <c r="K216" i="7"/>
  <c r="Y206" i="4"/>
  <c r="A206" i="4" s="1"/>
  <c r="P206" i="4"/>
  <c r="M208" i="4"/>
  <c r="R208" i="4" s="1"/>
  <c r="S207" i="4"/>
  <c r="U207" i="4"/>
  <c r="K209" i="4"/>
  <c r="N209" i="4" s="1"/>
  <c r="O207" i="4"/>
  <c r="F210" i="4"/>
  <c r="L210" i="4" s="1"/>
  <c r="N216" i="7" l="1"/>
  <c r="M216" i="7"/>
  <c r="S214" i="7"/>
  <c r="R215" i="7"/>
  <c r="U214" i="7"/>
  <c r="O215" i="7"/>
  <c r="Y215" i="7" s="1"/>
  <c r="A215" i="7" s="1"/>
  <c r="F218" i="7"/>
  <c r="L217" i="7"/>
  <c r="K217" i="7"/>
  <c r="C213" i="7"/>
  <c r="AD213" i="7"/>
  <c r="AE213" i="7"/>
  <c r="AA213" i="7"/>
  <c r="Y214" i="7"/>
  <c r="A214" i="7" s="1"/>
  <c r="AE207" i="4"/>
  <c r="C207" i="4"/>
  <c r="AA207" i="4"/>
  <c r="AD207" i="4"/>
  <c r="Y207" i="4"/>
  <c r="A207" i="4" s="1"/>
  <c r="M209" i="4"/>
  <c r="R209" i="4" s="1"/>
  <c r="S208" i="4"/>
  <c r="U208" i="4"/>
  <c r="K210" i="4"/>
  <c r="N210" i="4" s="1"/>
  <c r="P207" i="4"/>
  <c r="O208" i="4"/>
  <c r="F211" i="4"/>
  <c r="L211" i="4" s="1"/>
  <c r="O216" i="7" l="1"/>
  <c r="AD214" i="7"/>
  <c r="AE214" i="7"/>
  <c r="C214" i="7"/>
  <c r="AA214" i="7"/>
  <c r="S215" i="7"/>
  <c r="R216" i="7"/>
  <c r="U216" i="7" s="1"/>
  <c r="M217" i="7"/>
  <c r="N217" i="7"/>
  <c r="U215" i="7"/>
  <c r="F219" i="7"/>
  <c r="K218" i="7"/>
  <c r="L218" i="7"/>
  <c r="AE208" i="4"/>
  <c r="C208" i="4"/>
  <c r="AA208" i="4"/>
  <c r="AD208" i="4"/>
  <c r="Y208" i="4"/>
  <c r="A208" i="4" s="1"/>
  <c r="M210" i="4"/>
  <c r="R210" i="4" s="1"/>
  <c r="S209" i="4"/>
  <c r="U209" i="4"/>
  <c r="K211" i="4"/>
  <c r="N211" i="4" s="1"/>
  <c r="O209" i="4"/>
  <c r="P208" i="4"/>
  <c r="F212" i="4"/>
  <c r="L212" i="4" s="1"/>
  <c r="AD216" i="7" l="1"/>
  <c r="AE216" i="7"/>
  <c r="C216" i="7"/>
  <c r="AA216" i="7"/>
  <c r="M218" i="7"/>
  <c r="N218" i="7"/>
  <c r="AE215" i="7"/>
  <c r="AD215" i="7"/>
  <c r="C215" i="7"/>
  <c r="AA215" i="7"/>
  <c r="O217" i="7"/>
  <c r="F220" i="7"/>
  <c r="K219" i="7"/>
  <c r="L219" i="7"/>
  <c r="S216" i="7"/>
  <c r="R217" i="7"/>
  <c r="U217" i="7" s="1"/>
  <c r="AL217" i="7" s="1"/>
  <c r="Y216" i="7"/>
  <c r="A216" i="7" s="1"/>
  <c r="AE209" i="4"/>
  <c r="C209" i="4"/>
  <c r="AA209" i="4"/>
  <c r="AD209" i="4"/>
  <c r="Y209" i="4"/>
  <c r="A209" i="4" s="1"/>
  <c r="M211" i="4"/>
  <c r="R211" i="4" s="1"/>
  <c r="S210" i="4"/>
  <c r="U210" i="4"/>
  <c r="K212" i="4"/>
  <c r="N212" i="4" s="1"/>
  <c r="O210" i="4"/>
  <c r="P209" i="4"/>
  <c r="F213" i="4"/>
  <c r="L213" i="4" s="1"/>
  <c r="F217" i="8"/>
  <c r="H218" i="8" l="1"/>
  <c r="C217" i="7"/>
  <c r="AA217" i="7"/>
  <c r="AE217" i="7"/>
  <c r="AD217" i="7"/>
  <c r="M219" i="7"/>
  <c r="N219" i="7"/>
  <c r="O218" i="7"/>
  <c r="Y218" i="7" s="1"/>
  <c r="A218" i="7" s="1"/>
  <c r="Y217" i="7"/>
  <c r="A217" i="7" s="1"/>
  <c r="F221" i="7"/>
  <c r="L220" i="7"/>
  <c r="K220" i="7"/>
  <c r="S217" i="7"/>
  <c r="R218" i="7"/>
  <c r="AE210" i="4"/>
  <c r="C210" i="4"/>
  <c r="AA210" i="4"/>
  <c r="AD210" i="4"/>
  <c r="Y210" i="4"/>
  <c r="A210" i="4" s="1"/>
  <c r="P210" i="4"/>
  <c r="M212" i="4"/>
  <c r="R212" i="4" s="1"/>
  <c r="U212" i="4" s="1"/>
  <c r="S211" i="4"/>
  <c r="U211" i="4"/>
  <c r="K213" i="4"/>
  <c r="N213" i="4" s="1"/>
  <c r="O211" i="4"/>
  <c r="F214" i="4"/>
  <c r="L214" i="4" s="1"/>
  <c r="N218" i="8"/>
  <c r="M217" i="8"/>
  <c r="L218" i="8"/>
  <c r="K217" i="8"/>
  <c r="S218" i="7" l="1"/>
  <c r="R219" i="7"/>
  <c r="U218" i="7"/>
  <c r="O219" i="7"/>
  <c r="M220" i="7"/>
  <c r="N220" i="7"/>
  <c r="F222" i="7"/>
  <c r="K221" i="7"/>
  <c r="L221" i="7"/>
  <c r="AE212" i="4"/>
  <c r="C212" i="4"/>
  <c r="AE211" i="4"/>
  <c r="C211" i="4"/>
  <c r="AA212" i="4"/>
  <c r="AD212" i="4"/>
  <c r="AA211" i="4"/>
  <c r="AD211" i="4"/>
  <c r="Y211" i="4"/>
  <c r="A211" i="4" s="1"/>
  <c r="M213" i="4"/>
  <c r="R213" i="4" s="1"/>
  <c r="S212" i="4"/>
  <c r="K214" i="4"/>
  <c r="N214" i="4" s="1"/>
  <c r="P211" i="4"/>
  <c r="O212" i="4"/>
  <c r="F215" i="4"/>
  <c r="L215" i="4" s="1"/>
  <c r="O220" i="7" l="1"/>
  <c r="Y219" i="7"/>
  <c r="A219" i="7" s="1"/>
  <c r="AE218" i="7"/>
  <c r="C218" i="7"/>
  <c r="AA218" i="7"/>
  <c r="AD218" i="7"/>
  <c r="S219" i="7"/>
  <c r="R220" i="7"/>
  <c r="U219" i="7"/>
  <c r="N221" i="7"/>
  <c r="M221" i="7"/>
  <c r="F223" i="7"/>
  <c r="K222" i="7"/>
  <c r="L222" i="7"/>
  <c r="Y212" i="4"/>
  <c r="A212" i="4" s="1"/>
  <c r="M214" i="4"/>
  <c r="R214" i="4" s="1"/>
  <c r="S213" i="4"/>
  <c r="U213" i="4"/>
  <c r="K215" i="4"/>
  <c r="N215" i="4" s="1"/>
  <c r="P212" i="4"/>
  <c r="O213" i="4"/>
  <c r="F216" i="4"/>
  <c r="L216" i="4" s="1"/>
  <c r="AE219" i="7" l="1"/>
  <c r="C219" i="7"/>
  <c r="AA219" i="7"/>
  <c r="AD219" i="7"/>
  <c r="S220" i="7"/>
  <c r="R221" i="7"/>
  <c r="U221" i="7" s="1"/>
  <c r="O221" i="7"/>
  <c r="Y221" i="7" s="1"/>
  <c r="A221" i="7" s="1"/>
  <c r="N222" i="7"/>
  <c r="M222" i="7"/>
  <c r="F224" i="7"/>
  <c r="L223" i="7"/>
  <c r="K223" i="7"/>
  <c r="U220" i="7"/>
  <c r="Y220" i="7"/>
  <c r="A220" i="7" s="1"/>
  <c r="AE213" i="4"/>
  <c r="C213" i="4"/>
  <c r="AA213" i="4"/>
  <c r="AD213" i="4"/>
  <c r="Y213" i="4"/>
  <c r="A213" i="4" s="1"/>
  <c r="M215" i="4"/>
  <c r="R215" i="4" s="1"/>
  <c r="U215" i="4" s="1"/>
  <c r="S214" i="4"/>
  <c r="U214" i="4"/>
  <c r="K216" i="4"/>
  <c r="N216" i="4" s="1"/>
  <c r="P213" i="4"/>
  <c r="O214" i="4"/>
  <c r="F217" i="4"/>
  <c r="L217" i="4" s="1"/>
  <c r="AE221" i="7" l="1"/>
  <c r="AA221" i="7"/>
  <c r="C221" i="7"/>
  <c r="AD221" i="7"/>
  <c r="N223" i="7"/>
  <c r="M223" i="7"/>
  <c r="F225" i="7"/>
  <c r="L224" i="7"/>
  <c r="K224" i="7"/>
  <c r="S221" i="7"/>
  <c r="R222" i="7"/>
  <c r="AE220" i="7"/>
  <c r="C220" i="7"/>
  <c r="AA220" i="7"/>
  <c r="AD220" i="7"/>
  <c r="O222" i="7"/>
  <c r="AE215" i="4"/>
  <c r="C215" i="4"/>
  <c r="AE214" i="4"/>
  <c r="C214" i="4"/>
  <c r="AA214" i="4"/>
  <c r="AD214" i="4"/>
  <c r="AA215" i="4"/>
  <c r="AD215" i="4"/>
  <c r="Y214" i="4"/>
  <c r="A214" i="4" s="1"/>
  <c r="O215" i="4"/>
  <c r="M216" i="4"/>
  <c r="R216" i="4" s="1"/>
  <c r="S215" i="4"/>
  <c r="K217" i="4"/>
  <c r="N217" i="4" s="1"/>
  <c r="P214" i="4"/>
  <c r="F218" i="4"/>
  <c r="L218" i="4" s="1"/>
  <c r="F226" i="7" l="1"/>
  <c r="L225" i="7"/>
  <c r="K225" i="7"/>
  <c r="S222" i="7"/>
  <c r="R223" i="7"/>
  <c r="U223" i="7" s="1"/>
  <c r="O223" i="7"/>
  <c r="Y222" i="7"/>
  <c r="A222" i="7" s="1"/>
  <c r="U222" i="7"/>
  <c r="N224" i="7"/>
  <c r="M224" i="7"/>
  <c r="Y215" i="4"/>
  <c r="A215" i="4" s="1"/>
  <c r="P215" i="4"/>
  <c r="O216" i="4"/>
  <c r="M217" i="4"/>
  <c r="R217" i="4" s="1"/>
  <c r="S216" i="4"/>
  <c r="U216" i="4"/>
  <c r="K218" i="4"/>
  <c r="N218" i="4" s="1"/>
  <c r="F219" i="4"/>
  <c r="L219" i="4" s="1"/>
  <c r="AA222" i="7" l="1"/>
  <c r="AD222" i="7"/>
  <c r="AE222" i="7"/>
  <c r="C222" i="7"/>
  <c r="S223" i="7"/>
  <c r="R224" i="7"/>
  <c r="U224" i="7" s="1"/>
  <c r="N225" i="7"/>
  <c r="M225" i="7"/>
  <c r="AE223" i="7"/>
  <c r="C223" i="7"/>
  <c r="AA223" i="7"/>
  <c r="AD223" i="7"/>
  <c r="O224" i="7"/>
  <c r="Y223" i="7"/>
  <c r="A223" i="7" s="1"/>
  <c r="F227" i="7"/>
  <c r="K226" i="7"/>
  <c r="L226" i="7"/>
  <c r="AE216" i="4"/>
  <c r="C216" i="4"/>
  <c r="AA216" i="4"/>
  <c r="AD216" i="4"/>
  <c r="P216" i="4"/>
  <c r="Y216" i="4"/>
  <c r="A216" i="4" s="1"/>
  <c r="M218" i="4"/>
  <c r="S217" i="4"/>
  <c r="U217" i="4"/>
  <c r="AL217" i="4" s="1"/>
  <c r="R218" i="4"/>
  <c r="K219" i="4"/>
  <c r="N219" i="4" s="1"/>
  <c r="O217" i="4"/>
  <c r="F220" i="4"/>
  <c r="L220" i="4" s="1"/>
  <c r="C224" i="7" l="1"/>
  <c r="AA224" i="7"/>
  <c r="AE224" i="7"/>
  <c r="AD224" i="7"/>
  <c r="O225" i="7"/>
  <c r="Y224" i="7"/>
  <c r="A224" i="7" s="1"/>
  <c r="S224" i="7"/>
  <c r="R225" i="7"/>
  <c r="M226" i="7"/>
  <c r="N226" i="7"/>
  <c r="F228" i="7"/>
  <c r="K227" i="7"/>
  <c r="L227" i="7"/>
  <c r="AE217" i="4"/>
  <c r="C217" i="4"/>
  <c r="AA217" i="4"/>
  <c r="AD217" i="4"/>
  <c r="Y217" i="4"/>
  <c r="A217" i="4" s="1"/>
  <c r="P217" i="4"/>
  <c r="M219" i="4"/>
  <c r="S218" i="4"/>
  <c r="U218" i="4"/>
  <c r="R219" i="4"/>
  <c r="K220" i="4"/>
  <c r="N220" i="4" s="1"/>
  <c r="O218" i="4"/>
  <c r="F221" i="4"/>
  <c r="L221" i="4" s="1"/>
  <c r="M227" i="7" l="1"/>
  <c r="N227" i="7"/>
  <c r="O226" i="7"/>
  <c r="Y226" i="7" s="1"/>
  <c r="A226" i="7" s="1"/>
  <c r="F229" i="7"/>
  <c r="L228" i="7"/>
  <c r="K228" i="7"/>
  <c r="Y225" i="7"/>
  <c r="A225" i="7" s="1"/>
  <c r="S225" i="7"/>
  <c r="R226" i="7"/>
  <c r="U226" i="7" s="1"/>
  <c r="U225" i="7"/>
  <c r="AE218" i="4"/>
  <c r="C218" i="4"/>
  <c r="AA218" i="4"/>
  <c r="AD218" i="4"/>
  <c r="Y218" i="4"/>
  <c r="A218" i="4" s="1"/>
  <c r="M220" i="4"/>
  <c r="S219" i="4"/>
  <c r="U219" i="4"/>
  <c r="R220" i="4"/>
  <c r="K221" i="4"/>
  <c r="N221" i="4" s="1"/>
  <c r="P218" i="4"/>
  <c r="O219" i="4"/>
  <c r="F222" i="4"/>
  <c r="L222" i="4" s="1"/>
  <c r="AE226" i="7" l="1"/>
  <c r="AD226" i="7"/>
  <c r="AA226" i="7"/>
  <c r="C226" i="7"/>
  <c r="N228" i="7"/>
  <c r="M228" i="7"/>
  <c r="S226" i="7"/>
  <c r="R227" i="7"/>
  <c r="U227" i="7" s="1"/>
  <c r="F230" i="7"/>
  <c r="K229" i="7"/>
  <c r="L229" i="7"/>
  <c r="O227" i="7"/>
  <c r="Y227" i="7" s="1"/>
  <c r="A227" i="7" s="1"/>
  <c r="AE225" i="7"/>
  <c r="AA225" i="7"/>
  <c r="C225" i="7"/>
  <c r="AD225" i="7"/>
  <c r="AE219" i="4"/>
  <c r="C219" i="4"/>
  <c r="AA219" i="4"/>
  <c r="AD219" i="4"/>
  <c r="Y219" i="4"/>
  <c r="A219" i="4" s="1"/>
  <c r="M221" i="4"/>
  <c r="S220" i="4"/>
  <c r="U220" i="4"/>
  <c r="R221" i="4"/>
  <c r="U221" i="4" s="1"/>
  <c r="K222" i="4"/>
  <c r="N222" i="4" s="1"/>
  <c r="P219" i="4"/>
  <c r="O220" i="4"/>
  <c r="F223" i="4"/>
  <c r="L223" i="4" s="1"/>
  <c r="O228" i="7" l="1"/>
  <c r="AD227" i="7"/>
  <c r="AE227" i="7"/>
  <c r="C227" i="7"/>
  <c r="AA227" i="7"/>
  <c r="M229" i="7"/>
  <c r="N229" i="7"/>
  <c r="F231" i="7"/>
  <c r="L230" i="7"/>
  <c r="K230" i="7"/>
  <c r="S227" i="7"/>
  <c r="R228" i="7"/>
  <c r="U228" i="7" s="1"/>
  <c r="AE220" i="4"/>
  <c r="C220" i="4"/>
  <c r="AE221" i="4"/>
  <c r="C221" i="4"/>
  <c r="AA220" i="4"/>
  <c r="AD220" i="4"/>
  <c r="AA221" i="4"/>
  <c r="AD221" i="4"/>
  <c r="Y220" i="4"/>
  <c r="A220" i="4" s="1"/>
  <c r="M222" i="4"/>
  <c r="S221" i="4"/>
  <c r="R222" i="4"/>
  <c r="U222" i="4" s="1"/>
  <c r="K223" i="4"/>
  <c r="N223" i="4" s="1"/>
  <c r="P220" i="4"/>
  <c r="O221" i="4"/>
  <c r="F224" i="4"/>
  <c r="L224" i="4" s="1"/>
  <c r="S228" i="7" l="1"/>
  <c r="R229" i="7"/>
  <c r="M230" i="7"/>
  <c r="N230" i="7"/>
  <c r="O229" i="7"/>
  <c r="AE228" i="7"/>
  <c r="C228" i="7"/>
  <c r="AA228" i="7"/>
  <c r="AD228" i="7"/>
  <c r="F232" i="7"/>
  <c r="K231" i="7"/>
  <c r="L231" i="7"/>
  <c r="Y228" i="7"/>
  <c r="A228" i="7" s="1"/>
  <c r="AE222" i="4"/>
  <c r="C222" i="4"/>
  <c r="AA222" i="4"/>
  <c r="AD222" i="4"/>
  <c r="Y221" i="4"/>
  <c r="A221" i="4" s="1"/>
  <c r="M223" i="4"/>
  <c r="S222" i="4"/>
  <c r="R223" i="4"/>
  <c r="U223" i="4" s="1"/>
  <c r="K224" i="4"/>
  <c r="N224" i="4" s="1"/>
  <c r="P221" i="4"/>
  <c r="O222" i="4"/>
  <c r="F225" i="4"/>
  <c r="L225" i="4" s="1"/>
  <c r="M231" i="7" l="1"/>
  <c r="N231" i="7"/>
  <c r="F233" i="7"/>
  <c r="L232" i="7"/>
  <c r="K232" i="7"/>
  <c r="S229" i="7"/>
  <c r="R230" i="7"/>
  <c r="O230" i="7"/>
  <c r="U229" i="7"/>
  <c r="Y229" i="7"/>
  <c r="A229" i="7" s="1"/>
  <c r="AE223" i="4"/>
  <c r="C223" i="4"/>
  <c r="AA223" i="4"/>
  <c r="AD223" i="4"/>
  <c r="Y222" i="4"/>
  <c r="A222" i="4" s="1"/>
  <c r="M224" i="4"/>
  <c r="R224" i="4" s="1"/>
  <c r="U224" i="4" s="1"/>
  <c r="S223" i="4"/>
  <c r="K225" i="4"/>
  <c r="N225" i="4" s="1"/>
  <c r="P222" i="4"/>
  <c r="O223" i="4"/>
  <c r="F226" i="4"/>
  <c r="L226" i="4" s="1"/>
  <c r="N232" i="7" l="1"/>
  <c r="M232" i="7"/>
  <c r="O231" i="7"/>
  <c r="AD229" i="7"/>
  <c r="C229" i="7"/>
  <c r="AE229" i="7"/>
  <c r="AA229" i="7"/>
  <c r="Y230" i="7"/>
  <c r="A230" i="7" s="1"/>
  <c r="F234" i="7"/>
  <c r="L233" i="7"/>
  <c r="K233" i="7"/>
  <c r="S230" i="7"/>
  <c r="R231" i="7"/>
  <c r="U231" i="7" s="1"/>
  <c r="U230" i="7"/>
  <c r="AE224" i="4"/>
  <c r="C224" i="4"/>
  <c r="AA224" i="4"/>
  <c r="AD224" i="4"/>
  <c r="Y223" i="4"/>
  <c r="A223" i="4" s="1"/>
  <c r="M225" i="4"/>
  <c r="R225" i="4" s="1"/>
  <c r="S224" i="4"/>
  <c r="K226" i="4"/>
  <c r="N226" i="4" s="1"/>
  <c r="O224" i="4"/>
  <c r="P223" i="4"/>
  <c r="F227" i="4"/>
  <c r="L227" i="4" s="1"/>
  <c r="AD231" i="7" l="1"/>
  <c r="AE231" i="7"/>
  <c r="C231" i="7"/>
  <c r="AA231" i="7"/>
  <c r="O232" i="7"/>
  <c r="Y232" i="7" s="1"/>
  <c r="A232" i="7" s="1"/>
  <c r="Y231" i="7"/>
  <c r="A231" i="7" s="1"/>
  <c r="C230" i="7"/>
  <c r="AA230" i="7"/>
  <c r="AE230" i="7"/>
  <c r="AD230" i="7"/>
  <c r="F235" i="7"/>
  <c r="K234" i="7"/>
  <c r="L234" i="7"/>
  <c r="N233" i="7"/>
  <c r="M233" i="7"/>
  <c r="S231" i="7"/>
  <c r="R232" i="7"/>
  <c r="U232" i="7" s="1"/>
  <c r="Y224" i="4"/>
  <c r="A224" i="4" s="1"/>
  <c r="M226" i="4"/>
  <c r="R226" i="4" s="1"/>
  <c r="S225" i="4"/>
  <c r="U225" i="4"/>
  <c r="K227" i="4"/>
  <c r="N227" i="4" s="1"/>
  <c r="P224" i="4"/>
  <c r="O225" i="4"/>
  <c r="F228" i="4"/>
  <c r="L228" i="4" s="1"/>
  <c r="AE232" i="7" l="1"/>
  <c r="AD232" i="7"/>
  <c r="C232" i="7"/>
  <c r="AA232" i="7"/>
  <c r="N234" i="7"/>
  <c r="M234" i="7"/>
  <c r="S232" i="7"/>
  <c r="R233" i="7"/>
  <c r="U233" i="7" s="1"/>
  <c r="F236" i="7"/>
  <c r="L235" i="7"/>
  <c r="K235" i="7"/>
  <c r="O233" i="7"/>
  <c r="Y233" i="7" s="1"/>
  <c r="A233" i="7" s="1"/>
  <c r="AE225" i="4"/>
  <c r="C225" i="4"/>
  <c r="AA225" i="4"/>
  <c r="AD225" i="4"/>
  <c r="Y225" i="4"/>
  <c r="A225" i="4" s="1"/>
  <c r="M227" i="4"/>
  <c r="R227" i="4" s="1"/>
  <c r="S226" i="4"/>
  <c r="U226" i="4"/>
  <c r="K228" i="4"/>
  <c r="N228" i="4" s="1"/>
  <c r="P225" i="4"/>
  <c r="O226" i="4"/>
  <c r="F229" i="4"/>
  <c r="L229" i="4" s="1"/>
  <c r="O234" i="7" l="1"/>
  <c r="AA233" i="7"/>
  <c r="AD233" i="7"/>
  <c r="AE233" i="7"/>
  <c r="C233" i="7"/>
  <c r="N235" i="7"/>
  <c r="M235" i="7"/>
  <c r="F237" i="7"/>
  <c r="L236" i="7"/>
  <c r="K236" i="7"/>
  <c r="S233" i="7"/>
  <c r="R234" i="7"/>
  <c r="U234" i="7" s="1"/>
  <c r="AL234" i="7" s="1"/>
  <c r="AE226" i="4"/>
  <c r="C226" i="4"/>
  <c r="AA226" i="4"/>
  <c r="AD226" i="4"/>
  <c r="Y226" i="4"/>
  <c r="A226" i="4" s="1"/>
  <c r="M228" i="4"/>
  <c r="R228" i="4" s="1"/>
  <c r="S227" i="4"/>
  <c r="U227" i="4"/>
  <c r="K229" i="4"/>
  <c r="N229" i="4" s="1"/>
  <c r="P226" i="4"/>
  <c r="O227" i="4"/>
  <c r="F230" i="4"/>
  <c r="L230" i="4" s="1"/>
  <c r="F234" i="8"/>
  <c r="H235" i="8" l="1"/>
  <c r="AD234" i="7"/>
  <c r="AE234" i="7"/>
  <c r="AA234" i="7"/>
  <c r="C234" i="7"/>
  <c r="S234" i="7"/>
  <c r="R235" i="7"/>
  <c r="U235" i="7" s="1"/>
  <c r="N236" i="7"/>
  <c r="M236" i="7"/>
  <c r="O235" i="7"/>
  <c r="F238" i="7"/>
  <c r="L237" i="7"/>
  <c r="K237" i="7"/>
  <c r="Y234" i="7"/>
  <c r="A234" i="7" s="1"/>
  <c r="AE227" i="4"/>
  <c r="C227" i="4"/>
  <c r="AA227" i="4"/>
  <c r="AD227" i="4"/>
  <c r="Y227" i="4"/>
  <c r="A227" i="4" s="1"/>
  <c r="M229" i="4"/>
  <c r="R229" i="4" s="1"/>
  <c r="S228" i="4"/>
  <c r="U228" i="4"/>
  <c r="K230" i="4"/>
  <c r="N230" i="4" s="1"/>
  <c r="O228" i="4"/>
  <c r="P227" i="4"/>
  <c r="F231" i="4"/>
  <c r="L231" i="4" s="1"/>
  <c r="N235" i="8"/>
  <c r="M234" i="8"/>
  <c r="L235" i="8"/>
  <c r="K234" i="8"/>
  <c r="S235" i="7" l="1"/>
  <c r="R236" i="7"/>
  <c r="AE235" i="7"/>
  <c r="AD235" i="7"/>
  <c r="C235" i="7"/>
  <c r="AA235" i="7"/>
  <c r="M237" i="7"/>
  <c r="N237" i="7"/>
  <c r="F239" i="7"/>
  <c r="L238" i="7"/>
  <c r="K238" i="7"/>
  <c r="O236" i="7"/>
  <c r="Y236" i="7" s="1"/>
  <c r="A236" i="7" s="1"/>
  <c r="Y235" i="7"/>
  <c r="A235" i="7" s="1"/>
  <c r="AE228" i="4"/>
  <c r="C228" i="4"/>
  <c r="AA228" i="4"/>
  <c r="AD228" i="4"/>
  <c r="Y228" i="4"/>
  <c r="A228" i="4" s="1"/>
  <c r="M230" i="4"/>
  <c r="R230" i="4" s="1"/>
  <c r="S229" i="4"/>
  <c r="U229" i="4"/>
  <c r="K231" i="4"/>
  <c r="N231" i="4" s="1"/>
  <c r="O229" i="4"/>
  <c r="P228" i="4"/>
  <c r="F232" i="4"/>
  <c r="L232" i="4" s="1"/>
  <c r="O237" i="7" l="1"/>
  <c r="S236" i="7"/>
  <c r="R237" i="7"/>
  <c r="F240" i="7"/>
  <c r="L239" i="7"/>
  <c r="K239" i="7"/>
  <c r="U236" i="7"/>
  <c r="N238" i="7"/>
  <c r="M238" i="7"/>
  <c r="AE229" i="4"/>
  <c r="C229" i="4"/>
  <c r="AA229" i="4"/>
  <c r="AD229" i="4"/>
  <c r="Y229" i="4"/>
  <c r="A229" i="4" s="1"/>
  <c r="M231" i="4"/>
  <c r="R231" i="4" s="1"/>
  <c r="S230" i="4"/>
  <c r="U230" i="4"/>
  <c r="K232" i="4"/>
  <c r="N232" i="4" s="1"/>
  <c r="P229" i="4"/>
  <c r="O230" i="4"/>
  <c r="F233" i="4"/>
  <c r="L233" i="4" s="1"/>
  <c r="M239" i="7" l="1"/>
  <c r="N239" i="7"/>
  <c r="F241" i="7"/>
  <c r="L240" i="7"/>
  <c r="K240" i="7"/>
  <c r="S237" i="7"/>
  <c r="R238" i="7"/>
  <c r="U237" i="7"/>
  <c r="AA236" i="7"/>
  <c r="AD236" i="7"/>
  <c r="AE236" i="7"/>
  <c r="C236" i="7"/>
  <c r="O238" i="7"/>
  <c r="Y238" i="7" s="1"/>
  <c r="A238" i="7" s="1"/>
  <c r="Y237" i="7"/>
  <c r="A237" i="7" s="1"/>
  <c r="AE230" i="4"/>
  <c r="C230" i="4"/>
  <c r="AA230" i="4"/>
  <c r="AD230" i="4"/>
  <c r="Y230" i="4"/>
  <c r="A230" i="4" s="1"/>
  <c r="M232" i="4"/>
  <c r="R232" i="4" s="1"/>
  <c r="S231" i="4"/>
  <c r="U231" i="4"/>
  <c r="K233" i="4"/>
  <c r="N233" i="4" s="1"/>
  <c r="O231" i="4"/>
  <c r="P230" i="4"/>
  <c r="F234" i="4"/>
  <c r="L234" i="4" s="1"/>
  <c r="N240" i="7" l="1"/>
  <c r="M240" i="7"/>
  <c r="AE237" i="7"/>
  <c r="C237" i="7"/>
  <c r="AD237" i="7"/>
  <c r="AA237" i="7"/>
  <c r="F242" i="7"/>
  <c r="L241" i="7"/>
  <c r="K241" i="7"/>
  <c r="S238" i="7"/>
  <c r="R239" i="7"/>
  <c r="O239" i="7"/>
  <c r="U238" i="7"/>
  <c r="AE231" i="4"/>
  <c r="C231" i="4"/>
  <c r="AA231" i="4"/>
  <c r="AD231" i="4"/>
  <c r="Y231" i="4"/>
  <c r="A231" i="4" s="1"/>
  <c r="M233" i="4"/>
  <c r="R233" i="4" s="1"/>
  <c r="S232" i="4"/>
  <c r="U232" i="4"/>
  <c r="K234" i="4"/>
  <c r="N234" i="4" s="1"/>
  <c r="P231" i="4"/>
  <c r="O232" i="4"/>
  <c r="F235" i="4"/>
  <c r="L235" i="4" s="1"/>
  <c r="O240" i="7" l="1"/>
  <c r="F243" i="7"/>
  <c r="L242" i="7"/>
  <c r="K242" i="7"/>
  <c r="Y239" i="7"/>
  <c r="A239" i="7" s="1"/>
  <c r="S239" i="7"/>
  <c r="R240" i="7"/>
  <c r="U239" i="7"/>
  <c r="AE238" i="7"/>
  <c r="C238" i="7"/>
  <c r="AD238" i="7"/>
  <c r="AA238" i="7"/>
  <c r="M241" i="7"/>
  <c r="N241" i="7"/>
  <c r="AE232" i="4"/>
  <c r="C232" i="4"/>
  <c r="AA232" i="4"/>
  <c r="AD232" i="4"/>
  <c r="Y232" i="4"/>
  <c r="A232" i="4" s="1"/>
  <c r="M234" i="4"/>
  <c r="R234" i="4" s="1"/>
  <c r="S233" i="4"/>
  <c r="U233" i="4"/>
  <c r="K235" i="4"/>
  <c r="N235" i="4" s="1"/>
  <c r="P232" i="4"/>
  <c r="O233" i="4"/>
  <c r="F236" i="4"/>
  <c r="L236" i="4" s="1"/>
  <c r="N242" i="7" l="1"/>
  <c r="M242" i="7"/>
  <c r="F244" i="7"/>
  <c r="L243" i="7"/>
  <c r="K243" i="7"/>
  <c r="AA239" i="7"/>
  <c r="AD239" i="7"/>
  <c r="AE239" i="7"/>
  <c r="C239" i="7"/>
  <c r="O241" i="7"/>
  <c r="S240" i="7"/>
  <c r="R241" i="7"/>
  <c r="U241" i="7" s="1"/>
  <c r="U240" i="7"/>
  <c r="Y240" i="7"/>
  <c r="A240" i="7" s="1"/>
  <c r="AE233" i="4"/>
  <c r="C233" i="4"/>
  <c r="AA233" i="4"/>
  <c r="AD233" i="4"/>
  <c r="Y233" i="4"/>
  <c r="A233" i="4" s="1"/>
  <c r="M235" i="4"/>
  <c r="S234" i="4"/>
  <c r="U234" i="4"/>
  <c r="AL234" i="4" s="1"/>
  <c r="R235" i="4"/>
  <c r="K236" i="4"/>
  <c r="N236" i="4" s="1"/>
  <c r="O234" i="4"/>
  <c r="P233" i="4"/>
  <c r="F237" i="4"/>
  <c r="L237" i="4" s="1"/>
  <c r="S241" i="7" l="1"/>
  <c r="R242" i="7"/>
  <c r="M243" i="7"/>
  <c r="N243" i="7"/>
  <c r="F245" i="7"/>
  <c r="L244" i="7"/>
  <c r="K244" i="7"/>
  <c r="AD241" i="7"/>
  <c r="C241" i="7"/>
  <c r="AA241" i="7"/>
  <c r="AE241" i="7"/>
  <c r="O242" i="7"/>
  <c r="Y241" i="7"/>
  <c r="A241" i="7" s="1"/>
  <c r="AA240" i="7"/>
  <c r="AD240" i="7"/>
  <c r="C240" i="7"/>
  <c r="AE240" i="7"/>
  <c r="AE234" i="4"/>
  <c r="C234" i="4"/>
  <c r="AA234" i="4"/>
  <c r="AD234" i="4"/>
  <c r="Y234" i="4"/>
  <c r="A234" i="4" s="1"/>
  <c r="O235" i="4"/>
  <c r="M236" i="4"/>
  <c r="S235" i="4"/>
  <c r="U235" i="4"/>
  <c r="R236" i="4"/>
  <c r="K237" i="4"/>
  <c r="N237" i="4" s="1"/>
  <c r="P234" i="4"/>
  <c r="F238" i="4"/>
  <c r="L238" i="4" s="1"/>
  <c r="O243" i="7" l="1"/>
  <c r="N244" i="7"/>
  <c r="M244" i="7"/>
  <c r="F246" i="7"/>
  <c r="L245" i="7"/>
  <c r="K245" i="7"/>
  <c r="S242" i="7"/>
  <c r="R243" i="7"/>
  <c r="U242" i="7"/>
  <c r="Y242" i="7"/>
  <c r="A242" i="7" s="1"/>
  <c r="AE235" i="4"/>
  <c r="C235" i="4"/>
  <c r="AA235" i="4"/>
  <c r="AD235" i="4"/>
  <c r="P235" i="4"/>
  <c r="O236" i="4"/>
  <c r="P236" i="4" s="1"/>
  <c r="Y235" i="4"/>
  <c r="A235" i="4" s="1"/>
  <c r="M237" i="4"/>
  <c r="S236" i="4"/>
  <c r="U236" i="4"/>
  <c r="R237" i="4"/>
  <c r="K238" i="4"/>
  <c r="N238" i="4" s="1"/>
  <c r="F239" i="4"/>
  <c r="L239" i="4" s="1"/>
  <c r="F247" i="7" l="1"/>
  <c r="K246" i="7"/>
  <c r="L246" i="7"/>
  <c r="M245" i="7"/>
  <c r="N245" i="7"/>
  <c r="O244" i="7"/>
  <c r="Y244" i="7" s="1"/>
  <c r="A244" i="7" s="1"/>
  <c r="AD242" i="7"/>
  <c r="C242" i="7"/>
  <c r="AE242" i="7"/>
  <c r="AA242" i="7"/>
  <c r="S243" i="7"/>
  <c r="R244" i="7"/>
  <c r="U244" i="7" s="1"/>
  <c r="U243" i="7"/>
  <c r="Y243" i="7"/>
  <c r="A243" i="7" s="1"/>
  <c r="AE236" i="4"/>
  <c r="C236" i="4"/>
  <c r="AA236" i="4"/>
  <c r="AD236" i="4"/>
  <c r="O237" i="4"/>
  <c r="O238" i="4" s="1"/>
  <c r="Y236" i="4"/>
  <c r="A236" i="4" s="1"/>
  <c r="M238" i="4"/>
  <c r="S237" i="4"/>
  <c r="U237" i="4"/>
  <c r="R238" i="4"/>
  <c r="K239" i="4"/>
  <c r="N239" i="4" s="1"/>
  <c r="F240" i="4"/>
  <c r="L240" i="4" s="1"/>
  <c r="S244" i="7" l="1"/>
  <c r="R245" i="7"/>
  <c r="AE244" i="7"/>
  <c r="C244" i="7"/>
  <c r="AD244" i="7"/>
  <c r="AA244" i="7"/>
  <c r="N246" i="7"/>
  <c r="M246" i="7"/>
  <c r="AE243" i="7"/>
  <c r="C243" i="7"/>
  <c r="AD243" i="7"/>
  <c r="AA243" i="7"/>
  <c r="O245" i="7"/>
  <c r="F248" i="7"/>
  <c r="K247" i="7"/>
  <c r="L247" i="7"/>
  <c r="AE237" i="4"/>
  <c r="C237" i="4"/>
  <c r="AA237" i="4"/>
  <c r="AD237" i="4"/>
  <c r="P237" i="4"/>
  <c r="P238" i="4"/>
  <c r="Y238" i="4"/>
  <c r="A238" i="4" s="1"/>
  <c r="Y237" i="4"/>
  <c r="A237" i="4" s="1"/>
  <c r="M239" i="4"/>
  <c r="S238" i="4"/>
  <c r="U238" i="4"/>
  <c r="R239" i="4"/>
  <c r="O239" i="4"/>
  <c r="Y239" i="4" s="1"/>
  <c r="A239" i="4" s="1"/>
  <c r="K240" i="4"/>
  <c r="N240" i="4" s="1"/>
  <c r="F241" i="4"/>
  <c r="L241" i="4" s="1"/>
  <c r="O246" i="7" l="1"/>
  <c r="Y245" i="7"/>
  <c r="A245" i="7" s="1"/>
  <c r="F249" i="7"/>
  <c r="L248" i="7"/>
  <c r="K248" i="7"/>
  <c r="S245" i="7"/>
  <c r="R246" i="7"/>
  <c r="U245" i="7"/>
  <c r="N247" i="7"/>
  <c r="M247" i="7"/>
  <c r="AE238" i="4"/>
  <c r="C238" i="4"/>
  <c r="AA238" i="4"/>
  <c r="AD238" i="4"/>
  <c r="P239" i="4"/>
  <c r="M240" i="4"/>
  <c r="S239" i="4"/>
  <c r="U239" i="4"/>
  <c r="R240" i="4"/>
  <c r="O240" i="4"/>
  <c r="K241" i="4"/>
  <c r="N241" i="4" s="1"/>
  <c r="F242" i="4"/>
  <c r="L242" i="4" s="1"/>
  <c r="M248" i="7" l="1"/>
  <c r="N248" i="7"/>
  <c r="AE245" i="7"/>
  <c r="C245" i="7"/>
  <c r="AA245" i="7"/>
  <c r="AD245" i="7"/>
  <c r="F250" i="7"/>
  <c r="K249" i="7"/>
  <c r="L249" i="7"/>
  <c r="O247" i="7"/>
  <c r="S246" i="7"/>
  <c r="R247" i="7"/>
  <c r="U246" i="7"/>
  <c r="Y246" i="7"/>
  <c r="A246" i="7" s="1"/>
  <c r="AE239" i="4"/>
  <c r="C239" i="4"/>
  <c r="AA239" i="4"/>
  <c r="AD239" i="4"/>
  <c r="Y240" i="4"/>
  <c r="A240" i="4" s="1"/>
  <c r="P240" i="4"/>
  <c r="M241" i="4"/>
  <c r="S240" i="4"/>
  <c r="U240" i="4"/>
  <c r="R241" i="4"/>
  <c r="O241" i="4"/>
  <c r="K242" i="4"/>
  <c r="N242" i="4" s="1"/>
  <c r="F243" i="4"/>
  <c r="L243" i="4" s="1"/>
  <c r="AD246" i="7" l="1"/>
  <c r="AE246" i="7"/>
  <c r="C246" i="7"/>
  <c r="AA246" i="7"/>
  <c r="M249" i="7"/>
  <c r="N249" i="7"/>
  <c r="F251" i="7"/>
  <c r="K250" i="7"/>
  <c r="L250" i="7"/>
  <c r="O248" i="7"/>
  <c r="Y247" i="7"/>
  <c r="A247" i="7" s="1"/>
  <c r="U247" i="7"/>
  <c r="S247" i="7"/>
  <c r="R248" i="7"/>
  <c r="AE240" i="4"/>
  <c r="C240" i="4"/>
  <c r="AA240" i="4"/>
  <c r="AD240" i="4"/>
  <c r="Y241" i="4"/>
  <c r="A241" i="4" s="1"/>
  <c r="P241" i="4"/>
  <c r="M242" i="4"/>
  <c r="S241" i="4"/>
  <c r="U241" i="4"/>
  <c r="R242" i="4"/>
  <c r="O242" i="4"/>
  <c r="K243" i="4"/>
  <c r="N243" i="4" s="1"/>
  <c r="F244" i="4"/>
  <c r="L244" i="4" s="1"/>
  <c r="M250" i="7" l="1"/>
  <c r="N250" i="7"/>
  <c r="AD247" i="7"/>
  <c r="AE247" i="7"/>
  <c r="C247" i="7"/>
  <c r="AA247" i="7"/>
  <c r="F252" i="7"/>
  <c r="L251" i="7"/>
  <c r="K251" i="7"/>
  <c r="O249" i="7"/>
  <c r="Y248" i="7"/>
  <c r="A248" i="7" s="1"/>
  <c r="S248" i="7"/>
  <c r="R249" i="7"/>
  <c r="U249" i="7" s="1"/>
  <c r="U248" i="7"/>
  <c r="AL248" i="7" s="1"/>
  <c r="AE241" i="4"/>
  <c r="C241" i="4"/>
  <c r="AA241" i="4"/>
  <c r="AD241" i="4"/>
  <c r="Y242" i="4"/>
  <c r="A242" i="4" s="1"/>
  <c r="P242" i="4"/>
  <c r="M243" i="4"/>
  <c r="S242" i="4"/>
  <c r="U242" i="4"/>
  <c r="R243" i="4"/>
  <c r="O243" i="4"/>
  <c r="K244" i="4"/>
  <c r="N244" i="4" s="1"/>
  <c r="F245" i="4"/>
  <c r="L245" i="4" s="1"/>
  <c r="F248" i="8"/>
  <c r="H249" i="8" l="1"/>
  <c r="AE249" i="7"/>
  <c r="AA249" i="7"/>
  <c r="C249" i="7"/>
  <c r="AD249" i="7"/>
  <c r="O250" i="7"/>
  <c r="Y249" i="7"/>
  <c r="A249" i="7" s="1"/>
  <c r="AE248" i="7"/>
  <c r="C248" i="7"/>
  <c r="AD248" i="7"/>
  <c r="AA248" i="7"/>
  <c r="S249" i="7"/>
  <c r="R250" i="7"/>
  <c r="M251" i="7"/>
  <c r="N251" i="7"/>
  <c r="AE242" i="4"/>
  <c r="C242" i="4"/>
  <c r="AA242" i="4"/>
  <c r="AD242" i="4"/>
  <c r="Y243" i="4"/>
  <c r="A243" i="4" s="1"/>
  <c r="P243" i="4"/>
  <c r="M244" i="4"/>
  <c r="R244" i="4" s="1"/>
  <c r="S243" i="4"/>
  <c r="U243" i="4"/>
  <c r="K245" i="4"/>
  <c r="N245" i="4" s="1"/>
  <c r="F246" i="4"/>
  <c r="L246" i="4" s="1"/>
  <c r="N249" i="8"/>
  <c r="M248" i="8"/>
  <c r="L249" i="8"/>
  <c r="K248" i="8"/>
  <c r="O251" i="7" l="1"/>
  <c r="Y251" i="7" s="1"/>
  <c r="A251" i="7" s="1"/>
  <c r="Y250" i="7"/>
  <c r="A250" i="7" s="1"/>
  <c r="S250" i="7"/>
  <c r="R251" i="7"/>
  <c r="S251" i="7" s="1"/>
  <c r="U250" i="7"/>
  <c r="AE243" i="4"/>
  <c r="C243" i="4"/>
  <c r="AA243" i="4"/>
  <c r="AD243" i="4"/>
  <c r="M245" i="4"/>
  <c r="R245" i="4" s="1"/>
  <c r="S244" i="4"/>
  <c r="U244" i="4"/>
  <c r="K246" i="4"/>
  <c r="N246" i="4" s="1"/>
  <c r="O244" i="4"/>
  <c r="F247" i="4"/>
  <c r="L247" i="4" s="1"/>
  <c r="C250" i="7" l="1"/>
  <c r="AA250" i="7"/>
  <c r="AD250" i="7"/>
  <c r="AE250" i="7"/>
  <c r="U251" i="7"/>
  <c r="AE244" i="4"/>
  <c r="C244" i="4"/>
  <c r="AA244" i="4"/>
  <c r="AD244" i="4"/>
  <c r="Y244" i="4"/>
  <c r="A244" i="4" s="1"/>
  <c r="M246" i="4"/>
  <c r="R246" i="4" s="1"/>
  <c r="S245" i="4"/>
  <c r="U245" i="4"/>
  <c r="K247" i="4"/>
  <c r="N247" i="4" s="1"/>
  <c r="P244" i="4"/>
  <c r="O245" i="4"/>
  <c r="F248" i="4"/>
  <c r="L248" i="4" s="1"/>
  <c r="AD251" i="7" l="1"/>
  <c r="AE251" i="7"/>
  <c r="C251" i="7"/>
  <c r="AA251" i="7"/>
  <c r="AE245" i="4"/>
  <c r="C245" i="4"/>
  <c r="AA245" i="4"/>
  <c r="AD245" i="4"/>
  <c r="Y245" i="4"/>
  <c r="A245" i="4" s="1"/>
  <c r="M247" i="4"/>
  <c r="R247" i="4" s="1"/>
  <c r="S246" i="4"/>
  <c r="U246" i="4"/>
  <c r="K248" i="4"/>
  <c r="N248" i="4" s="1"/>
  <c r="P245" i="4"/>
  <c r="O246" i="4"/>
  <c r="F249" i="4"/>
  <c r="L249" i="4" s="1"/>
  <c r="AE246" i="4" l="1"/>
  <c r="C246" i="4"/>
  <c r="AA246" i="4"/>
  <c r="AD246" i="4"/>
  <c r="Y246" i="4"/>
  <c r="A246" i="4" s="1"/>
  <c r="M248" i="4"/>
  <c r="R248" i="4" s="1"/>
  <c r="S247" i="4"/>
  <c r="U247" i="4"/>
  <c r="K249" i="4"/>
  <c r="N249" i="4" s="1"/>
  <c r="O247" i="4"/>
  <c r="P246" i="4"/>
  <c r="F250" i="4"/>
  <c r="L250" i="4" s="1"/>
  <c r="AE247" i="4" l="1"/>
  <c r="C247" i="4"/>
  <c r="AA247" i="4"/>
  <c r="AD247" i="4"/>
  <c r="Y247" i="4"/>
  <c r="A247" i="4" s="1"/>
  <c r="M249" i="4"/>
  <c r="S248" i="4"/>
  <c r="U248" i="4"/>
  <c r="AL248" i="4" s="1"/>
  <c r="R249" i="4"/>
  <c r="K250" i="4"/>
  <c r="N250" i="4" s="1"/>
  <c r="P247" i="4"/>
  <c r="O248" i="4"/>
  <c r="F251" i="4"/>
  <c r="L251" i="4" s="1"/>
  <c r="AE248" i="4" l="1"/>
  <c r="C248" i="4"/>
  <c r="AA248" i="4"/>
  <c r="AD248" i="4"/>
  <c r="Y248" i="4"/>
  <c r="A248" i="4" s="1"/>
  <c r="M250" i="4"/>
  <c r="S249" i="4"/>
  <c r="U249" i="4"/>
  <c r="R250" i="4"/>
  <c r="K251" i="4"/>
  <c r="N251" i="4" s="1"/>
  <c r="O249" i="4"/>
  <c r="P248" i="4"/>
  <c r="F252" i="4"/>
  <c r="AE249" i="4" l="1"/>
  <c r="C249" i="4"/>
  <c r="AA249" i="4"/>
  <c r="AD249" i="4"/>
  <c r="Y249" i="4"/>
  <c r="A249" i="4" s="1"/>
  <c r="M251" i="4"/>
  <c r="R251" i="4" s="1"/>
  <c r="S250" i="4"/>
  <c r="U250" i="4"/>
  <c r="P249" i="4"/>
  <c r="O250" i="4"/>
  <c r="AE250" i="4" l="1"/>
  <c r="C250" i="4"/>
  <c r="AA250" i="4"/>
  <c r="AD250" i="4"/>
  <c r="Y250" i="4"/>
  <c r="A250" i="4" s="1"/>
  <c r="S251" i="4"/>
  <c r="U251" i="4"/>
  <c r="P250" i="4"/>
  <c r="O251" i="4"/>
  <c r="Y251" i="4" s="1"/>
  <c r="A251" i="4" s="1"/>
  <c r="AE251" i="4" l="1"/>
  <c r="C251" i="4"/>
  <c r="AA251" i="4"/>
  <c r="AD251" i="4"/>
  <c r="P251" i="4"/>
  <c r="AQ2" i="7"/>
  <c r="B12" i="7"/>
  <c r="D12" i="7"/>
  <c r="E12" i="7"/>
  <c r="Q12" i="7"/>
  <c r="T12" i="7"/>
  <c r="V12" i="7"/>
  <c r="W12" i="7"/>
  <c r="X12" i="7"/>
  <c r="Z12" i="7"/>
  <c r="AB12" i="7"/>
  <c r="AC12" i="7"/>
  <c r="AF12" i="7"/>
  <c r="AG12" i="7"/>
  <c r="AH12" i="7"/>
  <c r="AI12" i="7"/>
  <c r="AJ12" i="7"/>
  <c r="AK12" i="7"/>
  <c r="AL12" i="7"/>
  <c r="AM12" i="7"/>
  <c r="B13" i="7"/>
  <c r="D13" i="7"/>
  <c r="E13" i="7"/>
  <c r="Q13" i="7"/>
  <c r="T13" i="7"/>
  <c r="V13" i="7"/>
  <c r="W13" i="7"/>
  <c r="X13" i="7"/>
  <c r="Z13" i="7"/>
  <c r="AB13" i="7"/>
  <c r="AC13" i="7"/>
  <c r="AF13" i="7"/>
  <c r="AG13" i="7"/>
  <c r="AH13" i="7"/>
  <c r="AI13" i="7"/>
  <c r="AJ13" i="7"/>
  <c r="AK13" i="7"/>
  <c r="AL13" i="7"/>
  <c r="AM13" i="7"/>
  <c r="B14" i="7"/>
  <c r="D14" i="7"/>
  <c r="E14" i="7"/>
  <c r="Q14" i="7"/>
  <c r="T14" i="7"/>
  <c r="V14" i="7"/>
  <c r="W14" i="7"/>
  <c r="X14" i="7"/>
  <c r="Z14" i="7"/>
  <c r="AB14" i="7"/>
  <c r="AC14" i="7"/>
  <c r="AF14" i="7"/>
  <c r="AG14" i="7"/>
  <c r="AH14" i="7"/>
  <c r="AI14" i="7"/>
  <c r="AJ14" i="7"/>
  <c r="AK14" i="7"/>
  <c r="AM14" i="7"/>
  <c r="B15" i="7"/>
  <c r="D15" i="7"/>
  <c r="E15" i="7"/>
  <c r="Q15" i="7"/>
  <c r="T15" i="7"/>
  <c r="V15" i="7"/>
  <c r="W15" i="7"/>
  <c r="X15" i="7"/>
  <c r="Z15" i="7"/>
  <c r="AB15" i="7"/>
  <c r="AC15" i="7"/>
  <c r="AF15" i="7"/>
  <c r="AG15" i="7"/>
  <c r="AH15" i="7"/>
  <c r="AI15" i="7"/>
  <c r="AJ15" i="7"/>
  <c r="AK15" i="7"/>
  <c r="AL15" i="7"/>
  <c r="AM15" i="7"/>
  <c r="B16" i="7"/>
  <c r="D16" i="7"/>
  <c r="E16" i="7"/>
  <c r="Q16" i="7"/>
  <c r="T16" i="7"/>
  <c r="V16" i="7"/>
  <c r="W16" i="7"/>
  <c r="X16" i="7"/>
  <c r="Z16" i="7"/>
  <c r="AB16" i="7"/>
  <c r="AC16" i="7"/>
  <c r="AF16" i="7"/>
  <c r="AG16" i="7"/>
  <c r="AH16" i="7"/>
  <c r="AI16" i="7"/>
  <c r="AJ16" i="7"/>
  <c r="AK16" i="7"/>
  <c r="AL16" i="7"/>
  <c r="AM16" i="7"/>
  <c r="B17" i="7"/>
  <c r="D17" i="7"/>
  <c r="E17" i="7"/>
  <c r="Q17" i="7"/>
  <c r="T17" i="7"/>
  <c r="V17" i="7"/>
  <c r="W17" i="7"/>
  <c r="X17" i="7"/>
  <c r="Z17" i="7"/>
  <c r="AB17" i="7"/>
  <c r="AC17" i="7"/>
  <c r="AF17" i="7"/>
  <c r="AG17" i="7"/>
  <c r="AH17" i="7"/>
  <c r="AI17" i="7"/>
  <c r="AJ17" i="7"/>
  <c r="AK17" i="7"/>
  <c r="AL17" i="7"/>
  <c r="AM17" i="7"/>
  <c r="B18" i="7"/>
  <c r="D18" i="7"/>
  <c r="E18" i="7"/>
  <c r="Q18" i="7"/>
  <c r="T18" i="7"/>
  <c r="V18" i="7"/>
  <c r="W18" i="7"/>
  <c r="X18" i="7"/>
  <c r="Z18" i="7"/>
  <c r="AB18" i="7"/>
  <c r="AC18" i="7"/>
  <c r="AF18" i="7"/>
  <c r="AG18" i="7"/>
  <c r="AH18" i="7"/>
  <c r="AI18" i="7"/>
  <c r="AJ18" i="7"/>
  <c r="AK18" i="7"/>
  <c r="AL18" i="7"/>
  <c r="AM18" i="7"/>
  <c r="B19" i="7"/>
  <c r="D19" i="7"/>
  <c r="E19" i="7"/>
  <c r="Q19" i="7"/>
  <c r="T19" i="7"/>
  <c r="V19" i="7"/>
  <c r="W19" i="7"/>
  <c r="X19" i="7"/>
  <c r="Z19" i="7"/>
  <c r="AB19" i="7"/>
  <c r="AC19" i="7"/>
  <c r="AF19" i="7"/>
  <c r="AG19" i="7"/>
  <c r="AH19" i="7"/>
  <c r="AI19" i="7"/>
  <c r="AJ19" i="7"/>
  <c r="AK19" i="7"/>
  <c r="AL19" i="7"/>
  <c r="AM19" i="7"/>
  <c r="B20" i="7"/>
  <c r="D20" i="7"/>
  <c r="E20" i="7"/>
  <c r="Q20" i="7"/>
  <c r="T20" i="7"/>
  <c r="V20" i="7"/>
  <c r="W20" i="7"/>
  <c r="X20" i="7"/>
  <c r="Z20" i="7"/>
  <c r="AB20" i="7"/>
  <c r="AC20" i="7"/>
  <c r="AF20" i="7"/>
  <c r="AG20" i="7"/>
  <c r="AH20" i="7"/>
  <c r="AI20" i="7"/>
  <c r="AJ20" i="7"/>
  <c r="AK20" i="7"/>
  <c r="AM20" i="7"/>
  <c r="B21" i="7"/>
  <c r="D21" i="7"/>
  <c r="E21" i="7"/>
  <c r="Q21" i="7"/>
  <c r="T21" i="7"/>
  <c r="V21" i="7"/>
  <c r="W21" i="7"/>
  <c r="X21" i="7"/>
  <c r="Z21" i="7"/>
  <c r="AB21" i="7"/>
  <c r="AC21" i="7"/>
  <c r="AF21" i="7"/>
  <c r="AG21" i="7"/>
  <c r="AH21" i="7"/>
  <c r="AI21" i="7"/>
  <c r="AJ21" i="7"/>
  <c r="AK21" i="7"/>
  <c r="AL21" i="7"/>
  <c r="AM21" i="7"/>
  <c r="B22" i="7"/>
  <c r="D22" i="7"/>
  <c r="E22" i="7"/>
  <c r="Q22" i="7"/>
  <c r="T22" i="7"/>
  <c r="V22" i="7"/>
  <c r="W22" i="7"/>
  <c r="X22" i="7"/>
  <c r="Z22" i="7"/>
  <c r="AB22" i="7"/>
  <c r="AC22" i="7"/>
  <c r="AF22" i="7"/>
  <c r="AG22" i="7"/>
  <c r="AH22" i="7"/>
  <c r="AI22" i="7"/>
  <c r="AJ22" i="7"/>
  <c r="AK22" i="7"/>
  <c r="AL22" i="7"/>
  <c r="AM22" i="7"/>
  <c r="B23" i="7"/>
  <c r="D23" i="7"/>
  <c r="E23" i="7"/>
  <c r="Q23" i="7"/>
  <c r="T23" i="7"/>
  <c r="V23" i="7"/>
  <c r="W23" i="7"/>
  <c r="X23" i="7"/>
  <c r="Z23" i="7"/>
  <c r="AB23" i="7"/>
  <c r="AC23" i="7"/>
  <c r="AF23" i="7"/>
  <c r="AG23" i="7"/>
  <c r="AH23" i="7"/>
  <c r="AI23" i="7"/>
  <c r="AJ23" i="7"/>
  <c r="AK23" i="7"/>
  <c r="AL23" i="7"/>
  <c r="AM23" i="7"/>
  <c r="B24" i="7"/>
  <c r="D24" i="7"/>
  <c r="E24" i="7"/>
  <c r="Q24" i="7"/>
  <c r="T24" i="7"/>
  <c r="V24" i="7"/>
  <c r="W24" i="7"/>
  <c r="X24" i="7"/>
  <c r="Z24" i="7"/>
  <c r="AB24" i="7"/>
  <c r="AC24" i="7"/>
  <c r="AF24" i="7"/>
  <c r="AG24" i="7"/>
  <c r="AH24" i="7"/>
  <c r="AI24" i="7"/>
  <c r="AJ24" i="7"/>
  <c r="AK24" i="7"/>
  <c r="AL24" i="7"/>
  <c r="AM24" i="7"/>
  <c r="B25" i="7"/>
  <c r="D25" i="7"/>
  <c r="E25" i="7"/>
  <c r="Q25" i="7"/>
  <c r="T25" i="7"/>
  <c r="V25" i="7"/>
  <c r="W25" i="7"/>
  <c r="X25" i="7"/>
  <c r="Z25" i="7"/>
  <c r="AB25" i="7"/>
  <c r="AC25" i="7"/>
  <c r="AF25" i="7"/>
  <c r="AG25" i="7"/>
  <c r="AH25" i="7"/>
  <c r="AI25" i="7"/>
  <c r="AJ25" i="7"/>
  <c r="AK25" i="7"/>
  <c r="AL25" i="7"/>
  <c r="AM25" i="7"/>
  <c r="B26" i="7"/>
  <c r="D26" i="7"/>
  <c r="E26" i="7"/>
  <c r="Q26" i="7"/>
  <c r="T26" i="7"/>
  <c r="V26" i="7"/>
  <c r="W26" i="7"/>
  <c r="X26" i="7"/>
  <c r="Z26" i="7"/>
  <c r="AB26" i="7"/>
  <c r="AC26" i="7"/>
  <c r="AF26" i="7"/>
  <c r="AG26" i="7"/>
  <c r="AH26" i="7"/>
  <c r="AI26" i="7"/>
  <c r="AJ26" i="7"/>
  <c r="AK26" i="7"/>
  <c r="AL26" i="7"/>
  <c r="AM26" i="7"/>
  <c r="B27" i="7"/>
  <c r="D27" i="7"/>
  <c r="E27" i="7"/>
  <c r="Q27" i="7"/>
  <c r="T27" i="7"/>
  <c r="V27" i="7"/>
  <c r="W27" i="7"/>
  <c r="X27" i="7"/>
  <c r="Z27" i="7"/>
  <c r="AB27" i="7"/>
  <c r="AC27" i="7"/>
  <c r="AF27" i="7"/>
  <c r="AG27" i="7"/>
  <c r="AH27" i="7"/>
  <c r="AI27" i="7"/>
  <c r="AJ27" i="7"/>
  <c r="AK27" i="7"/>
  <c r="AL27" i="7"/>
  <c r="AM27" i="7"/>
  <c r="B28" i="7"/>
  <c r="D28" i="7"/>
  <c r="E28" i="7"/>
  <c r="Q28" i="7"/>
  <c r="T28" i="7"/>
  <c r="V28" i="7"/>
  <c r="W28" i="7"/>
  <c r="X28" i="7"/>
  <c r="Z28" i="7"/>
  <c r="AB28" i="7"/>
  <c r="AC28" i="7"/>
  <c r="AF28" i="7"/>
  <c r="AG28" i="7"/>
  <c r="AH28" i="7"/>
  <c r="AI28" i="7"/>
  <c r="AJ28" i="7"/>
  <c r="AK28" i="7"/>
  <c r="AL28" i="7"/>
  <c r="AM28" i="7"/>
  <c r="B29" i="7"/>
  <c r="D29" i="7"/>
  <c r="E29" i="7"/>
  <c r="Q29" i="7"/>
  <c r="T29" i="7"/>
  <c r="V29" i="7"/>
  <c r="W29" i="7"/>
  <c r="X29" i="7"/>
  <c r="Z29" i="7"/>
  <c r="AB29" i="7"/>
  <c r="AC29" i="7"/>
  <c r="AF29" i="7"/>
  <c r="AG29" i="7"/>
  <c r="AH29" i="7"/>
  <c r="AI29" i="7"/>
  <c r="AJ29" i="7"/>
  <c r="AK29" i="7"/>
  <c r="AL29" i="7"/>
  <c r="AM29" i="7"/>
  <c r="B30" i="7"/>
  <c r="D30" i="7"/>
  <c r="E30" i="7"/>
  <c r="Q30" i="7"/>
  <c r="T30" i="7"/>
  <c r="V30" i="7"/>
  <c r="W30" i="7"/>
  <c r="X30" i="7"/>
  <c r="Z30" i="7"/>
  <c r="AB30" i="7"/>
  <c r="AC30" i="7"/>
  <c r="AF30" i="7"/>
  <c r="AG30" i="7"/>
  <c r="AH30" i="7"/>
  <c r="AI30" i="7"/>
  <c r="AJ30" i="7"/>
  <c r="AK30" i="7"/>
  <c r="AL30" i="7"/>
  <c r="AM30" i="7"/>
  <c r="B31" i="7"/>
  <c r="D31" i="7"/>
  <c r="E31" i="7"/>
  <c r="Q31" i="7"/>
  <c r="T31" i="7"/>
  <c r="V31" i="7"/>
  <c r="W31" i="7"/>
  <c r="X31" i="7"/>
  <c r="Z31" i="7"/>
  <c r="AB31" i="7"/>
  <c r="AC31" i="7"/>
  <c r="AF31" i="7"/>
  <c r="AG31" i="7"/>
  <c r="AH31" i="7"/>
  <c r="AI31" i="7"/>
  <c r="AJ31" i="7"/>
  <c r="AK31" i="7"/>
  <c r="AL31" i="7"/>
  <c r="AM31" i="7"/>
  <c r="B32" i="7"/>
  <c r="D32" i="7"/>
  <c r="E32" i="7"/>
  <c r="Q32" i="7"/>
  <c r="T32" i="7"/>
  <c r="V32" i="7"/>
  <c r="W32" i="7"/>
  <c r="X32" i="7"/>
  <c r="Z32" i="7"/>
  <c r="AB32" i="7"/>
  <c r="AC32" i="7"/>
  <c r="AF32" i="7"/>
  <c r="AG32" i="7"/>
  <c r="AH32" i="7"/>
  <c r="AI32" i="7"/>
  <c r="AJ32" i="7"/>
  <c r="AK32" i="7"/>
  <c r="AM32" i="7"/>
  <c r="B33" i="7"/>
  <c r="D33" i="7"/>
  <c r="E33" i="7"/>
  <c r="Q33" i="7"/>
  <c r="T33" i="7"/>
  <c r="V33" i="7"/>
  <c r="W33" i="7"/>
  <c r="X33" i="7"/>
  <c r="Z33" i="7"/>
  <c r="AB33" i="7"/>
  <c r="AC33" i="7"/>
  <c r="AF33" i="7"/>
  <c r="AG33" i="7"/>
  <c r="AH33" i="7"/>
  <c r="AI33" i="7"/>
  <c r="AJ33" i="7"/>
  <c r="AK33" i="7"/>
  <c r="AL33" i="7"/>
  <c r="AM33" i="7"/>
  <c r="B34" i="7"/>
  <c r="D34" i="7"/>
  <c r="E34" i="7"/>
  <c r="Q34" i="7"/>
  <c r="T34" i="7"/>
  <c r="V34" i="7"/>
  <c r="W34" i="7"/>
  <c r="X34" i="7"/>
  <c r="Z34" i="7"/>
  <c r="AB34" i="7"/>
  <c r="AC34" i="7"/>
  <c r="AF34" i="7"/>
  <c r="AG34" i="7"/>
  <c r="AH34" i="7"/>
  <c r="AI34" i="7"/>
  <c r="AJ34" i="7"/>
  <c r="AK34" i="7"/>
  <c r="AL34" i="7"/>
  <c r="AM34" i="7"/>
  <c r="B35" i="7"/>
  <c r="D35" i="7"/>
  <c r="E35" i="7"/>
  <c r="Q35" i="7"/>
  <c r="T35" i="7"/>
  <c r="V35" i="7"/>
  <c r="W35" i="7"/>
  <c r="X35" i="7"/>
  <c r="Z35" i="7"/>
  <c r="AB35" i="7"/>
  <c r="AC35" i="7"/>
  <c r="AF35" i="7"/>
  <c r="AG35" i="7"/>
  <c r="AH35" i="7"/>
  <c r="AI35" i="7"/>
  <c r="AJ35" i="7"/>
  <c r="AK35" i="7"/>
  <c r="AL35" i="7"/>
  <c r="AM35" i="7"/>
  <c r="B36" i="7"/>
  <c r="D36" i="7"/>
  <c r="E36" i="7"/>
  <c r="Q36" i="7"/>
  <c r="T36" i="7"/>
  <c r="V36" i="7"/>
  <c r="W36" i="7"/>
  <c r="X36" i="7"/>
  <c r="Z36" i="7"/>
  <c r="AB36" i="7"/>
  <c r="AC36" i="7"/>
  <c r="AF36" i="7"/>
  <c r="AG36" i="7"/>
  <c r="AH36" i="7"/>
  <c r="AI36" i="7"/>
  <c r="AJ36" i="7"/>
  <c r="AK36" i="7"/>
  <c r="AL36" i="7"/>
  <c r="AM36" i="7"/>
  <c r="B37" i="7"/>
  <c r="D37" i="7"/>
  <c r="E37" i="7"/>
  <c r="Q37" i="7"/>
  <c r="T37" i="7"/>
  <c r="V37" i="7"/>
  <c r="W37" i="7"/>
  <c r="X37" i="7"/>
  <c r="Z37" i="7"/>
  <c r="AB37" i="7"/>
  <c r="AC37" i="7"/>
  <c r="AF37" i="7"/>
  <c r="AG37" i="7"/>
  <c r="AH37" i="7"/>
  <c r="AI37" i="7"/>
  <c r="AJ37" i="7"/>
  <c r="AK37" i="7"/>
  <c r="AL37" i="7"/>
  <c r="AM37" i="7"/>
  <c r="B38" i="7"/>
  <c r="D38" i="7"/>
  <c r="E38" i="7"/>
  <c r="Q38" i="7"/>
  <c r="T38" i="7"/>
  <c r="V38" i="7"/>
  <c r="W38" i="7"/>
  <c r="X38" i="7"/>
  <c r="Z38" i="7"/>
  <c r="AB38" i="7"/>
  <c r="AC38" i="7"/>
  <c r="AF38" i="7"/>
  <c r="AG38" i="7"/>
  <c r="AH38" i="7"/>
  <c r="AI38" i="7"/>
  <c r="AJ38" i="7"/>
  <c r="AK38" i="7"/>
  <c r="AL38" i="7"/>
  <c r="AM38" i="7"/>
  <c r="B39" i="7"/>
  <c r="D39" i="7"/>
  <c r="E39" i="7"/>
  <c r="Q39" i="7"/>
  <c r="T39" i="7"/>
  <c r="V39" i="7"/>
  <c r="W39" i="7"/>
  <c r="X39" i="7"/>
  <c r="Z39" i="7"/>
  <c r="AB39" i="7"/>
  <c r="AC39" i="7"/>
  <c r="AF39" i="7"/>
  <c r="AG39" i="7"/>
  <c r="AH39" i="7"/>
  <c r="AI39" i="7"/>
  <c r="AJ39" i="7"/>
  <c r="AK39" i="7"/>
  <c r="AL39" i="7"/>
  <c r="AM39" i="7"/>
  <c r="B40" i="7"/>
  <c r="D40" i="7"/>
  <c r="E40" i="7"/>
  <c r="Q40" i="7"/>
  <c r="T40" i="7"/>
  <c r="V40" i="7"/>
  <c r="W40" i="7"/>
  <c r="X40" i="7"/>
  <c r="Z40" i="7"/>
  <c r="AB40" i="7"/>
  <c r="AC40" i="7"/>
  <c r="AF40" i="7"/>
  <c r="AG40" i="7"/>
  <c r="AH40" i="7"/>
  <c r="AI40" i="7"/>
  <c r="AJ40" i="7"/>
  <c r="AK40" i="7"/>
  <c r="AL40" i="7"/>
  <c r="AM40" i="7"/>
  <c r="B41" i="7"/>
  <c r="D41" i="7"/>
  <c r="E41" i="7"/>
  <c r="Q41" i="7"/>
  <c r="T41" i="7"/>
  <c r="V41" i="7"/>
  <c r="W41" i="7"/>
  <c r="X41" i="7"/>
  <c r="Z41" i="7"/>
  <c r="AB41" i="7"/>
  <c r="AC41" i="7"/>
  <c r="AF41" i="7"/>
  <c r="AG41" i="7"/>
  <c r="AH41" i="7"/>
  <c r="AI41" i="7"/>
  <c r="AJ41" i="7"/>
  <c r="AK41" i="7"/>
  <c r="AL41" i="7"/>
  <c r="AM41" i="7"/>
  <c r="B42" i="7"/>
  <c r="D42" i="7"/>
  <c r="E42" i="7"/>
  <c r="Q42" i="7"/>
  <c r="T42" i="7"/>
  <c r="V42" i="7"/>
  <c r="W42" i="7"/>
  <c r="X42" i="7"/>
  <c r="Z42" i="7"/>
  <c r="AB42" i="7"/>
  <c r="AC42" i="7"/>
  <c r="AF42" i="7"/>
  <c r="AG42" i="7"/>
  <c r="AH42" i="7"/>
  <c r="AI42" i="7"/>
  <c r="AJ42" i="7"/>
  <c r="AK42" i="7"/>
  <c r="AM42" i="7"/>
  <c r="B43" i="7"/>
  <c r="D43" i="7"/>
  <c r="E43" i="7"/>
  <c r="Q43" i="7"/>
  <c r="T43" i="7"/>
  <c r="V43" i="7"/>
  <c r="W43" i="7"/>
  <c r="X43" i="7"/>
  <c r="Z43" i="7"/>
  <c r="AB43" i="7"/>
  <c r="AC43" i="7"/>
  <c r="AF43" i="7"/>
  <c r="AG43" i="7"/>
  <c r="AH43" i="7"/>
  <c r="AI43" i="7"/>
  <c r="AJ43" i="7"/>
  <c r="AK43" i="7"/>
  <c r="AL43" i="7"/>
  <c r="AM43" i="7"/>
  <c r="B44" i="7"/>
  <c r="D44" i="7"/>
  <c r="E44" i="7"/>
  <c r="Q44" i="7"/>
  <c r="T44" i="7"/>
  <c r="V44" i="7"/>
  <c r="W44" i="7"/>
  <c r="X44" i="7"/>
  <c r="Z44" i="7"/>
  <c r="AB44" i="7"/>
  <c r="AC44" i="7"/>
  <c r="AF44" i="7"/>
  <c r="AG44" i="7"/>
  <c r="AH44" i="7"/>
  <c r="AI44" i="7"/>
  <c r="AJ44" i="7"/>
  <c r="AK44" i="7"/>
  <c r="AL44" i="7"/>
  <c r="AM44" i="7"/>
  <c r="B45" i="7"/>
  <c r="D45" i="7"/>
  <c r="E45" i="7"/>
  <c r="Q45" i="7"/>
  <c r="T45" i="7"/>
  <c r="V45" i="7"/>
  <c r="W45" i="7"/>
  <c r="X45" i="7"/>
  <c r="Z45" i="7"/>
  <c r="AB45" i="7"/>
  <c r="AC45" i="7"/>
  <c r="AF45" i="7"/>
  <c r="AG45" i="7"/>
  <c r="AH45" i="7"/>
  <c r="AI45" i="7"/>
  <c r="AJ45" i="7"/>
  <c r="AK45" i="7"/>
  <c r="AL45" i="7"/>
  <c r="AM45" i="7"/>
  <c r="B46" i="7"/>
  <c r="D46" i="7"/>
  <c r="E46" i="7"/>
  <c r="Q46" i="7"/>
  <c r="T46" i="7"/>
  <c r="V46" i="7"/>
  <c r="W46" i="7"/>
  <c r="X46" i="7"/>
  <c r="Z46" i="7"/>
  <c r="AB46" i="7"/>
  <c r="AC46" i="7"/>
  <c r="AF46" i="7"/>
  <c r="AG46" i="7"/>
  <c r="AH46" i="7"/>
  <c r="AI46" i="7"/>
  <c r="AJ46" i="7"/>
  <c r="AK46" i="7"/>
  <c r="AL46" i="7"/>
  <c r="AM46" i="7"/>
  <c r="B47" i="7"/>
  <c r="D47" i="7"/>
  <c r="E47" i="7"/>
  <c r="Q47" i="7"/>
  <c r="T47" i="7"/>
  <c r="V47" i="7"/>
  <c r="W47" i="7"/>
  <c r="X47" i="7"/>
  <c r="Z47" i="7"/>
  <c r="AB47" i="7"/>
  <c r="AC47" i="7"/>
  <c r="AF47" i="7"/>
  <c r="AG47" i="7"/>
  <c r="AH47" i="7"/>
  <c r="AI47" i="7"/>
  <c r="AJ47" i="7"/>
  <c r="AK47" i="7"/>
  <c r="AL47" i="7"/>
  <c r="AM47" i="7"/>
  <c r="B48" i="7"/>
  <c r="D48" i="7"/>
  <c r="E48" i="7"/>
  <c r="Q48" i="7"/>
  <c r="T48" i="7"/>
  <c r="V48" i="7"/>
  <c r="W48" i="7"/>
  <c r="X48" i="7"/>
  <c r="Z48" i="7"/>
  <c r="AB48" i="7"/>
  <c r="AC48" i="7"/>
  <c r="AF48" i="7"/>
  <c r="AG48" i="7"/>
  <c r="AH48" i="7"/>
  <c r="AI48" i="7"/>
  <c r="AJ48" i="7"/>
  <c r="AK48" i="7"/>
  <c r="AL48" i="7"/>
  <c r="AM48" i="7"/>
  <c r="B49" i="7"/>
  <c r="D49" i="7"/>
  <c r="E49" i="7"/>
  <c r="Q49" i="7"/>
  <c r="T49" i="7"/>
  <c r="V49" i="7"/>
  <c r="W49" i="7"/>
  <c r="X49" i="7"/>
  <c r="Z49" i="7"/>
  <c r="AB49" i="7"/>
  <c r="AC49" i="7"/>
  <c r="AF49" i="7"/>
  <c r="AG49" i="7"/>
  <c r="AH49" i="7"/>
  <c r="AI49" i="7"/>
  <c r="AJ49" i="7"/>
  <c r="AK49" i="7"/>
  <c r="AL49" i="7"/>
  <c r="AM49" i="7"/>
  <c r="B50" i="7"/>
  <c r="D50" i="7"/>
  <c r="E50" i="7"/>
  <c r="Q50" i="7"/>
  <c r="T50" i="7"/>
  <c r="V50" i="7"/>
  <c r="W50" i="7"/>
  <c r="X50" i="7"/>
  <c r="Z50" i="7"/>
  <c r="AB50" i="7"/>
  <c r="AC50" i="7"/>
  <c r="AF50" i="7"/>
  <c r="AG50" i="7"/>
  <c r="AH50" i="7"/>
  <c r="AI50" i="7"/>
  <c r="AJ50" i="7"/>
  <c r="AK50" i="7"/>
  <c r="AL50" i="7"/>
  <c r="AM50" i="7"/>
  <c r="B51" i="7"/>
  <c r="D51" i="7"/>
  <c r="E51" i="7"/>
  <c r="Q51" i="7"/>
  <c r="T51" i="7"/>
  <c r="V51" i="7"/>
  <c r="W51" i="7"/>
  <c r="X51" i="7"/>
  <c r="Z51" i="7"/>
  <c r="AB51" i="7"/>
  <c r="AC51" i="7"/>
  <c r="AF51" i="7"/>
  <c r="AG51" i="7"/>
  <c r="AH51" i="7"/>
  <c r="AI51" i="7"/>
  <c r="AJ51" i="7"/>
  <c r="AK51" i="7"/>
  <c r="AL51" i="7"/>
  <c r="AM51" i="7"/>
  <c r="B52" i="7"/>
  <c r="D52" i="7"/>
  <c r="E52" i="7"/>
  <c r="Q52" i="7"/>
  <c r="T52" i="7"/>
  <c r="V52" i="7"/>
  <c r="W52" i="7"/>
  <c r="X52" i="7"/>
  <c r="Z52" i="7"/>
  <c r="AB52" i="7"/>
  <c r="AC52" i="7"/>
  <c r="AF52" i="7"/>
  <c r="AG52" i="7"/>
  <c r="AH52" i="7"/>
  <c r="AI52" i="7"/>
  <c r="AJ52" i="7"/>
  <c r="AK52" i="7"/>
  <c r="AL52" i="7"/>
  <c r="AM52" i="7"/>
  <c r="B53" i="7"/>
  <c r="D53" i="7"/>
  <c r="E53" i="7"/>
  <c r="Q53" i="7"/>
  <c r="T53" i="7"/>
  <c r="V53" i="7"/>
  <c r="W53" i="7"/>
  <c r="X53" i="7"/>
  <c r="Z53" i="7"/>
  <c r="AB53" i="7"/>
  <c r="AC53" i="7"/>
  <c r="AF53" i="7"/>
  <c r="AG53" i="7"/>
  <c r="AH53" i="7"/>
  <c r="AI53" i="7"/>
  <c r="AJ53" i="7"/>
  <c r="AK53" i="7"/>
  <c r="AL53" i="7"/>
  <c r="AM53" i="7"/>
  <c r="B54" i="7"/>
  <c r="D54" i="7"/>
  <c r="E54" i="7"/>
  <c r="Q54" i="7"/>
  <c r="T54" i="7"/>
  <c r="V54" i="7"/>
  <c r="W54" i="7"/>
  <c r="X54" i="7"/>
  <c r="Z54" i="7"/>
  <c r="AB54" i="7"/>
  <c r="AC54" i="7"/>
  <c r="AF54" i="7"/>
  <c r="AG54" i="7"/>
  <c r="AH54" i="7"/>
  <c r="AI54" i="7"/>
  <c r="AJ54" i="7"/>
  <c r="AK54" i="7"/>
  <c r="AL54" i="7"/>
  <c r="AM54" i="7"/>
  <c r="B55" i="7"/>
  <c r="D55" i="7"/>
  <c r="E55" i="7"/>
  <c r="Q55" i="7"/>
  <c r="T55" i="7"/>
  <c r="V55" i="7"/>
  <c r="W55" i="7"/>
  <c r="X55" i="7"/>
  <c r="Z55" i="7"/>
  <c r="AB55" i="7"/>
  <c r="AC55" i="7"/>
  <c r="AF55" i="7"/>
  <c r="AG55" i="7"/>
  <c r="AH55" i="7"/>
  <c r="AI55" i="7"/>
  <c r="AJ55" i="7"/>
  <c r="AK55" i="7"/>
  <c r="AL55" i="7"/>
  <c r="AM55" i="7"/>
  <c r="B56" i="7"/>
  <c r="D56" i="7"/>
  <c r="E56" i="7"/>
  <c r="Q56" i="7"/>
  <c r="T56" i="7"/>
  <c r="V56" i="7"/>
  <c r="W56" i="7"/>
  <c r="X56" i="7"/>
  <c r="Z56" i="7"/>
  <c r="AB56" i="7"/>
  <c r="AC56" i="7"/>
  <c r="AF56" i="7"/>
  <c r="AG56" i="7"/>
  <c r="AH56" i="7"/>
  <c r="AI56" i="7"/>
  <c r="AJ56" i="7"/>
  <c r="AK56" i="7"/>
  <c r="AL56" i="7"/>
  <c r="AM56" i="7"/>
  <c r="B57" i="7"/>
  <c r="D57" i="7"/>
  <c r="E57" i="7"/>
  <c r="Q57" i="7"/>
  <c r="T57" i="7"/>
  <c r="V57" i="7"/>
  <c r="W57" i="7"/>
  <c r="X57" i="7"/>
  <c r="Z57" i="7"/>
  <c r="AB57" i="7"/>
  <c r="AC57" i="7"/>
  <c r="AF57" i="7"/>
  <c r="AG57" i="7"/>
  <c r="AH57" i="7"/>
  <c r="AI57" i="7"/>
  <c r="AJ57" i="7"/>
  <c r="AK57" i="7"/>
  <c r="AL57" i="7"/>
  <c r="AM57" i="7"/>
  <c r="B58" i="7"/>
  <c r="D58" i="7"/>
  <c r="E58" i="7"/>
  <c r="Q58" i="7"/>
  <c r="T58" i="7"/>
  <c r="V58" i="7"/>
  <c r="W58" i="7"/>
  <c r="X58" i="7"/>
  <c r="Z58" i="7"/>
  <c r="AB58" i="7"/>
  <c r="AC58" i="7"/>
  <c r="AF58" i="7"/>
  <c r="AG58" i="7"/>
  <c r="AH58" i="7"/>
  <c r="AI58" i="7"/>
  <c r="AJ58" i="7"/>
  <c r="AK58" i="7"/>
  <c r="AL58" i="7"/>
  <c r="AM58" i="7"/>
  <c r="B59" i="7"/>
  <c r="D59" i="7"/>
  <c r="E59" i="7"/>
  <c r="Q59" i="7"/>
  <c r="T59" i="7"/>
  <c r="V59" i="7"/>
  <c r="W59" i="7"/>
  <c r="X59" i="7"/>
  <c r="Z59" i="7"/>
  <c r="AB59" i="7"/>
  <c r="AC59" i="7"/>
  <c r="AF59" i="7"/>
  <c r="AG59" i="7"/>
  <c r="AH59" i="7"/>
  <c r="AI59" i="7"/>
  <c r="AJ59" i="7"/>
  <c r="AK59" i="7"/>
  <c r="AL59" i="7"/>
  <c r="AM59" i="7"/>
  <c r="B60" i="7"/>
  <c r="D60" i="7"/>
  <c r="E60" i="7"/>
  <c r="Q60" i="7"/>
  <c r="T60" i="7"/>
  <c r="V60" i="7"/>
  <c r="W60" i="7"/>
  <c r="X60" i="7"/>
  <c r="Z60" i="7"/>
  <c r="AB60" i="7"/>
  <c r="AC60" i="7"/>
  <c r="AF60" i="7"/>
  <c r="AG60" i="7"/>
  <c r="AH60" i="7"/>
  <c r="AI60" i="7"/>
  <c r="AJ60" i="7"/>
  <c r="AK60" i="7"/>
  <c r="AL60" i="7"/>
  <c r="AM60" i="7"/>
  <c r="B61" i="7"/>
  <c r="D61" i="7"/>
  <c r="E61" i="7"/>
  <c r="Q61" i="7"/>
  <c r="T61" i="7"/>
  <c r="V61" i="7"/>
  <c r="W61" i="7"/>
  <c r="X61" i="7"/>
  <c r="Z61" i="7"/>
  <c r="AB61" i="7"/>
  <c r="AC61" i="7"/>
  <c r="AF61" i="7"/>
  <c r="AG61" i="7"/>
  <c r="AH61" i="7"/>
  <c r="AI61" i="7"/>
  <c r="AJ61" i="7"/>
  <c r="AK61" i="7"/>
  <c r="AL61" i="7"/>
  <c r="AM61" i="7"/>
  <c r="B62" i="7"/>
  <c r="D62" i="7"/>
  <c r="E62" i="7"/>
  <c r="Q62" i="7"/>
  <c r="T62" i="7"/>
  <c r="V62" i="7"/>
  <c r="W62" i="7"/>
  <c r="X62" i="7"/>
  <c r="Z62" i="7"/>
  <c r="AB62" i="7"/>
  <c r="AC62" i="7"/>
  <c r="AF62" i="7"/>
  <c r="AG62" i="7"/>
  <c r="AH62" i="7"/>
  <c r="AI62" i="7"/>
  <c r="AJ62" i="7"/>
  <c r="AK62" i="7"/>
  <c r="AL62" i="7"/>
  <c r="AM62" i="7"/>
  <c r="B63" i="7"/>
  <c r="D63" i="7"/>
  <c r="E63" i="7"/>
  <c r="Q63" i="7"/>
  <c r="T63" i="7"/>
  <c r="V63" i="7"/>
  <c r="W63" i="7"/>
  <c r="X63" i="7"/>
  <c r="Z63" i="7"/>
  <c r="AB63" i="7"/>
  <c r="AC63" i="7"/>
  <c r="AF63" i="7"/>
  <c r="AG63" i="7"/>
  <c r="AH63" i="7"/>
  <c r="AI63" i="7"/>
  <c r="AJ63" i="7"/>
  <c r="AK63" i="7"/>
  <c r="AL63" i="7"/>
  <c r="AM63" i="7"/>
  <c r="B64" i="7"/>
  <c r="D64" i="7"/>
  <c r="E64" i="7"/>
  <c r="Q64" i="7"/>
  <c r="T64" i="7"/>
  <c r="V64" i="7"/>
  <c r="W64" i="7"/>
  <c r="X64" i="7"/>
  <c r="Z64" i="7"/>
  <c r="AB64" i="7"/>
  <c r="AC64" i="7"/>
  <c r="AF64" i="7"/>
  <c r="AG64" i="7"/>
  <c r="AH64" i="7"/>
  <c r="AI64" i="7"/>
  <c r="AJ64" i="7"/>
  <c r="AK64" i="7"/>
  <c r="AL64" i="7"/>
  <c r="AM64" i="7"/>
  <c r="B65" i="7"/>
  <c r="D65" i="7"/>
  <c r="E65" i="7"/>
  <c r="Q65" i="7"/>
  <c r="T65" i="7"/>
  <c r="V65" i="7"/>
  <c r="W65" i="7"/>
  <c r="X65" i="7"/>
  <c r="Z65" i="7"/>
  <c r="AB65" i="7"/>
  <c r="AC65" i="7"/>
  <c r="AF65" i="7"/>
  <c r="AG65" i="7"/>
  <c r="AH65" i="7"/>
  <c r="AI65" i="7"/>
  <c r="AJ65" i="7"/>
  <c r="AK65" i="7"/>
  <c r="AL65" i="7"/>
  <c r="AM65" i="7"/>
  <c r="B66" i="7"/>
  <c r="D66" i="7"/>
  <c r="E66" i="7"/>
  <c r="Q66" i="7"/>
  <c r="T66" i="7"/>
  <c r="V66" i="7"/>
  <c r="W66" i="7"/>
  <c r="X66" i="7"/>
  <c r="Z66" i="7"/>
  <c r="AB66" i="7"/>
  <c r="AC66" i="7"/>
  <c r="AF66" i="7"/>
  <c r="AG66" i="7"/>
  <c r="AH66" i="7"/>
  <c r="AI66" i="7"/>
  <c r="AJ66" i="7"/>
  <c r="AK66" i="7"/>
  <c r="AL66" i="7"/>
  <c r="AM66" i="7"/>
  <c r="B67" i="7"/>
  <c r="D67" i="7"/>
  <c r="E67" i="7"/>
  <c r="Q67" i="7"/>
  <c r="T67" i="7"/>
  <c r="V67" i="7"/>
  <c r="W67" i="7"/>
  <c r="X67" i="7"/>
  <c r="Z67" i="7"/>
  <c r="AB67" i="7"/>
  <c r="AC67" i="7"/>
  <c r="AF67" i="7"/>
  <c r="AG67" i="7"/>
  <c r="AH67" i="7"/>
  <c r="AI67" i="7"/>
  <c r="AJ67" i="7"/>
  <c r="AK67" i="7"/>
  <c r="AL67" i="7"/>
  <c r="AM67" i="7"/>
  <c r="B68" i="7"/>
  <c r="D68" i="7"/>
  <c r="E68" i="7"/>
  <c r="Q68" i="7"/>
  <c r="T68" i="7"/>
  <c r="V68" i="7"/>
  <c r="W68" i="7"/>
  <c r="X68" i="7"/>
  <c r="Z68" i="7"/>
  <c r="AB68" i="7"/>
  <c r="AC68" i="7"/>
  <c r="AF68" i="7"/>
  <c r="AG68" i="7"/>
  <c r="AH68" i="7"/>
  <c r="AI68" i="7"/>
  <c r="AJ68" i="7"/>
  <c r="AK68" i="7"/>
  <c r="AM68" i="7"/>
  <c r="B69" i="7"/>
  <c r="D69" i="7"/>
  <c r="E69" i="7"/>
  <c r="Q69" i="7"/>
  <c r="T69" i="7"/>
  <c r="V69" i="7"/>
  <c r="W69" i="7"/>
  <c r="X69" i="7"/>
  <c r="Z69" i="7"/>
  <c r="AB69" i="7"/>
  <c r="AC69" i="7"/>
  <c r="AF69" i="7"/>
  <c r="AG69" i="7"/>
  <c r="AH69" i="7"/>
  <c r="AI69" i="7"/>
  <c r="AJ69" i="7"/>
  <c r="AK69" i="7"/>
  <c r="AL69" i="7"/>
  <c r="AM69" i="7"/>
  <c r="B70" i="7"/>
  <c r="D70" i="7"/>
  <c r="E70" i="7"/>
  <c r="Q70" i="7"/>
  <c r="T70" i="7"/>
  <c r="V70" i="7"/>
  <c r="W70" i="7"/>
  <c r="X70" i="7"/>
  <c r="Z70" i="7"/>
  <c r="AB70" i="7"/>
  <c r="AC70" i="7"/>
  <c r="AF70" i="7"/>
  <c r="AG70" i="7"/>
  <c r="AH70" i="7"/>
  <c r="AI70" i="7"/>
  <c r="AJ70" i="7"/>
  <c r="AK70" i="7"/>
  <c r="AL70" i="7"/>
  <c r="AM70" i="7"/>
  <c r="B71" i="7"/>
  <c r="D71" i="7"/>
  <c r="E71" i="7"/>
  <c r="Q71" i="7"/>
  <c r="T71" i="7"/>
  <c r="V71" i="7"/>
  <c r="W71" i="7"/>
  <c r="X71" i="7"/>
  <c r="Z71" i="7"/>
  <c r="AB71" i="7"/>
  <c r="AC71" i="7"/>
  <c r="AF71" i="7"/>
  <c r="AG71" i="7"/>
  <c r="AH71" i="7"/>
  <c r="AI71" i="7"/>
  <c r="AJ71" i="7"/>
  <c r="AK71" i="7"/>
  <c r="AL71" i="7"/>
  <c r="AM71" i="7"/>
  <c r="B72" i="7"/>
  <c r="D72" i="7"/>
  <c r="E72" i="7"/>
  <c r="Q72" i="7"/>
  <c r="T72" i="7"/>
  <c r="V72" i="7"/>
  <c r="W72" i="7"/>
  <c r="X72" i="7"/>
  <c r="Z72" i="7"/>
  <c r="AB72" i="7"/>
  <c r="AC72" i="7"/>
  <c r="AF72" i="7"/>
  <c r="AG72" i="7"/>
  <c r="AH72" i="7"/>
  <c r="AI72" i="7"/>
  <c r="AJ72" i="7"/>
  <c r="AK72" i="7"/>
  <c r="AL72" i="7"/>
  <c r="AM72" i="7"/>
  <c r="B73" i="7"/>
  <c r="D73" i="7"/>
  <c r="E73" i="7"/>
  <c r="Q73" i="7"/>
  <c r="T73" i="7"/>
  <c r="V73" i="7"/>
  <c r="W73" i="7"/>
  <c r="X73" i="7"/>
  <c r="Z73" i="7"/>
  <c r="AB73" i="7"/>
  <c r="AC73" i="7"/>
  <c r="AF73" i="7"/>
  <c r="AG73" i="7"/>
  <c r="AH73" i="7"/>
  <c r="AI73" i="7"/>
  <c r="AJ73" i="7"/>
  <c r="AK73" i="7"/>
  <c r="AL73" i="7"/>
  <c r="AM73" i="7"/>
  <c r="B74" i="7"/>
  <c r="D74" i="7"/>
  <c r="E74" i="7"/>
  <c r="Q74" i="7"/>
  <c r="T74" i="7"/>
  <c r="V74" i="7"/>
  <c r="W74" i="7"/>
  <c r="X74" i="7"/>
  <c r="Z74" i="7"/>
  <c r="AB74" i="7"/>
  <c r="AC74" i="7"/>
  <c r="AF74" i="7"/>
  <c r="AG74" i="7"/>
  <c r="AH74" i="7"/>
  <c r="AI74" i="7"/>
  <c r="AJ74" i="7"/>
  <c r="AK74" i="7"/>
  <c r="AL74" i="7"/>
  <c r="AM74" i="7"/>
  <c r="B75" i="7"/>
  <c r="D75" i="7"/>
  <c r="E75" i="7"/>
  <c r="Q75" i="7"/>
  <c r="T75" i="7"/>
  <c r="V75" i="7"/>
  <c r="W75" i="7"/>
  <c r="X75" i="7"/>
  <c r="Z75" i="7"/>
  <c r="AB75" i="7"/>
  <c r="AC75" i="7"/>
  <c r="AF75" i="7"/>
  <c r="AG75" i="7"/>
  <c r="AH75" i="7"/>
  <c r="AI75" i="7"/>
  <c r="AJ75" i="7"/>
  <c r="AK75" i="7"/>
  <c r="AL75" i="7"/>
  <c r="AM75" i="7"/>
  <c r="B76" i="7"/>
  <c r="D76" i="7"/>
  <c r="E76" i="7"/>
  <c r="Q76" i="7"/>
  <c r="T76" i="7"/>
  <c r="V76" i="7"/>
  <c r="W76" i="7"/>
  <c r="X76" i="7"/>
  <c r="Z76" i="7"/>
  <c r="AB76" i="7"/>
  <c r="AC76" i="7"/>
  <c r="AF76" i="7"/>
  <c r="AG76" i="7"/>
  <c r="AH76" i="7"/>
  <c r="AI76" i="7"/>
  <c r="AJ76" i="7"/>
  <c r="AK76" i="7"/>
  <c r="AL76" i="7"/>
  <c r="AM76" i="7"/>
  <c r="B77" i="7"/>
  <c r="D77" i="7"/>
  <c r="E77" i="7"/>
  <c r="Q77" i="7"/>
  <c r="T77" i="7"/>
  <c r="V77" i="7"/>
  <c r="W77" i="7"/>
  <c r="X77" i="7"/>
  <c r="Z77" i="7"/>
  <c r="AB77" i="7"/>
  <c r="AC77" i="7"/>
  <c r="AF77" i="7"/>
  <c r="AG77" i="7"/>
  <c r="AH77" i="7"/>
  <c r="AI77" i="7"/>
  <c r="AJ77" i="7"/>
  <c r="AK77" i="7"/>
  <c r="AL77" i="7"/>
  <c r="AM77" i="7"/>
  <c r="B78" i="7"/>
  <c r="D78" i="7"/>
  <c r="E78" i="7"/>
  <c r="Q78" i="7"/>
  <c r="T78" i="7"/>
  <c r="V78" i="7"/>
  <c r="W78" i="7"/>
  <c r="X78" i="7"/>
  <c r="Z78" i="7"/>
  <c r="AB78" i="7"/>
  <c r="AC78" i="7"/>
  <c r="AF78" i="7"/>
  <c r="AG78" i="7"/>
  <c r="AH78" i="7"/>
  <c r="AI78" i="7"/>
  <c r="AJ78" i="7"/>
  <c r="AK78" i="7"/>
  <c r="AL78" i="7"/>
  <c r="AM78" i="7"/>
  <c r="B79" i="7"/>
  <c r="D79" i="7"/>
  <c r="E79" i="7"/>
  <c r="Q79" i="7"/>
  <c r="T79" i="7"/>
  <c r="V79" i="7"/>
  <c r="W79" i="7"/>
  <c r="X79" i="7"/>
  <c r="Z79" i="7"/>
  <c r="AB79" i="7"/>
  <c r="AC79" i="7"/>
  <c r="AF79" i="7"/>
  <c r="AG79" i="7"/>
  <c r="AH79" i="7"/>
  <c r="AI79" i="7"/>
  <c r="AJ79" i="7"/>
  <c r="AK79" i="7"/>
  <c r="AL79" i="7"/>
  <c r="AM79" i="7"/>
  <c r="B80" i="7"/>
  <c r="D80" i="7"/>
  <c r="E80" i="7"/>
  <c r="Q80" i="7"/>
  <c r="T80" i="7"/>
  <c r="V80" i="7"/>
  <c r="W80" i="7"/>
  <c r="X80" i="7"/>
  <c r="Z80" i="7"/>
  <c r="AB80" i="7"/>
  <c r="AC80" i="7"/>
  <c r="AF80" i="7"/>
  <c r="AG80" i="7"/>
  <c r="AH80" i="7"/>
  <c r="AI80" i="7"/>
  <c r="AJ80" i="7"/>
  <c r="AK80" i="7"/>
  <c r="AL80" i="7"/>
  <c r="AM80" i="7"/>
  <c r="B81" i="7"/>
  <c r="D81" i="7"/>
  <c r="E81" i="7"/>
  <c r="Q81" i="7"/>
  <c r="T81" i="7"/>
  <c r="V81" i="7"/>
  <c r="W81" i="7"/>
  <c r="X81" i="7"/>
  <c r="Z81" i="7"/>
  <c r="AB81" i="7"/>
  <c r="AC81" i="7"/>
  <c r="AF81" i="7"/>
  <c r="AG81" i="7"/>
  <c r="AH81" i="7"/>
  <c r="AI81" i="7"/>
  <c r="AJ81" i="7"/>
  <c r="AK81" i="7"/>
  <c r="AL81" i="7"/>
  <c r="AM81" i="7"/>
  <c r="B82" i="7"/>
  <c r="D82" i="7"/>
  <c r="E82" i="7"/>
  <c r="Q82" i="7"/>
  <c r="T82" i="7"/>
  <c r="V82" i="7"/>
  <c r="W82" i="7"/>
  <c r="X82" i="7"/>
  <c r="Z82" i="7"/>
  <c r="AB82" i="7"/>
  <c r="AC82" i="7"/>
  <c r="AF82" i="7"/>
  <c r="AG82" i="7"/>
  <c r="AH82" i="7"/>
  <c r="AI82" i="7"/>
  <c r="AJ82" i="7"/>
  <c r="AK82" i="7"/>
  <c r="AL82" i="7"/>
  <c r="AM82" i="7"/>
  <c r="B83" i="7"/>
  <c r="D83" i="7"/>
  <c r="E83" i="7"/>
  <c r="Q83" i="7"/>
  <c r="T83" i="7"/>
  <c r="V83" i="7"/>
  <c r="W83" i="7"/>
  <c r="X83" i="7"/>
  <c r="Z83" i="7"/>
  <c r="AB83" i="7"/>
  <c r="AC83" i="7"/>
  <c r="AF83" i="7"/>
  <c r="AG83" i="7"/>
  <c r="AH83" i="7"/>
  <c r="AI83" i="7"/>
  <c r="AJ83" i="7"/>
  <c r="AK83" i="7"/>
  <c r="AL83" i="7"/>
  <c r="AM83" i="7"/>
  <c r="B84" i="7"/>
  <c r="D84" i="7"/>
  <c r="E84" i="7"/>
  <c r="Q84" i="7"/>
  <c r="T84" i="7"/>
  <c r="V84" i="7"/>
  <c r="W84" i="7"/>
  <c r="X84" i="7"/>
  <c r="Z84" i="7"/>
  <c r="AB84" i="7"/>
  <c r="AC84" i="7"/>
  <c r="AF84" i="7"/>
  <c r="AG84" i="7"/>
  <c r="AH84" i="7"/>
  <c r="AI84" i="7"/>
  <c r="AJ84" i="7"/>
  <c r="AK84" i="7"/>
  <c r="AL84" i="7"/>
  <c r="AM84" i="7"/>
  <c r="B85" i="7"/>
  <c r="D85" i="7"/>
  <c r="E85" i="7"/>
  <c r="Q85" i="7"/>
  <c r="T85" i="7"/>
  <c r="V85" i="7"/>
  <c r="W85" i="7"/>
  <c r="X85" i="7"/>
  <c r="Z85" i="7"/>
  <c r="AB85" i="7"/>
  <c r="AC85" i="7"/>
  <c r="AF85" i="7"/>
  <c r="AG85" i="7"/>
  <c r="AH85" i="7"/>
  <c r="AI85" i="7"/>
  <c r="AJ85" i="7"/>
  <c r="AK85" i="7"/>
  <c r="AL85" i="7"/>
  <c r="AM85" i="7"/>
  <c r="B86" i="7"/>
  <c r="D86" i="7"/>
  <c r="E86" i="7"/>
  <c r="Q86" i="7"/>
  <c r="T86" i="7"/>
  <c r="V86" i="7"/>
  <c r="W86" i="7"/>
  <c r="X86" i="7"/>
  <c r="Z86" i="7"/>
  <c r="AB86" i="7"/>
  <c r="AC86" i="7"/>
  <c r="AF86" i="7"/>
  <c r="AG86" i="7"/>
  <c r="AH86" i="7"/>
  <c r="AI86" i="7"/>
  <c r="AJ86" i="7"/>
  <c r="AK86" i="7"/>
  <c r="AL86" i="7"/>
  <c r="AM86" i="7"/>
  <c r="B87" i="7"/>
  <c r="D87" i="7"/>
  <c r="E87" i="7"/>
  <c r="Q87" i="7"/>
  <c r="T87" i="7"/>
  <c r="V87" i="7"/>
  <c r="W87" i="7"/>
  <c r="X87" i="7"/>
  <c r="Z87" i="7"/>
  <c r="AB87" i="7"/>
  <c r="AC87" i="7"/>
  <c r="AF87" i="7"/>
  <c r="AG87" i="7"/>
  <c r="AH87" i="7"/>
  <c r="AI87" i="7"/>
  <c r="AJ87" i="7"/>
  <c r="AK87" i="7"/>
  <c r="AL87" i="7"/>
  <c r="AM87" i="7"/>
  <c r="B88" i="7"/>
  <c r="D88" i="7"/>
  <c r="E88" i="7"/>
  <c r="Q88" i="7"/>
  <c r="T88" i="7"/>
  <c r="V88" i="7"/>
  <c r="W88" i="7"/>
  <c r="X88" i="7"/>
  <c r="Z88" i="7"/>
  <c r="AB88" i="7"/>
  <c r="AC88" i="7"/>
  <c r="AF88" i="7"/>
  <c r="AG88" i="7"/>
  <c r="AH88" i="7"/>
  <c r="AI88" i="7"/>
  <c r="AJ88" i="7"/>
  <c r="AK88" i="7"/>
  <c r="AL88" i="7"/>
  <c r="AM88" i="7"/>
  <c r="B89" i="7"/>
  <c r="D89" i="7"/>
  <c r="E89" i="7"/>
  <c r="Q89" i="7"/>
  <c r="T89" i="7"/>
  <c r="V89" i="7"/>
  <c r="W89" i="7"/>
  <c r="X89" i="7"/>
  <c r="Z89" i="7"/>
  <c r="AB89" i="7"/>
  <c r="AC89" i="7"/>
  <c r="AF89" i="7"/>
  <c r="AG89" i="7"/>
  <c r="AH89" i="7"/>
  <c r="AI89" i="7"/>
  <c r="AJ89" i="7"/>
  <c r="AK89" i="7"/>
  <c r="AL89" i="7"/>
  <c r="AM89" i="7"/>
  <c r="B90" i="7"/>
  <c r="D90" i="7"/>
  <c r="E90" i="7"/>
  <c r="Q90" i="7"/>
  <c r="T90" i="7"/>
  <c r="V90" i="7"/>
  <c r="W90" i="7"/>
  <c r="X90" i="7"/>
  <c r="Z90" i="7"/>
  <c r="AB90" i="7"/>
  <c r="AC90" i="7"/>
  <c r="AF90" i="7"/>
  <c r="AG90" i="7"/>
  <c r="AH90" i="7"/>
  <c r="AI90" i="7"/>
  <c r="AJ90" i="7"/>
  <c r="AK90" i="7"/>
  <c r="AL90" i="7"/>
  <c r="AM90" i="7"/>
  <c r="B91" i="7"/>
  <c r="D91" i="7"/>
  <c r="E91" i="7"/>
  <c r="Q91" i="7"/>
  <c r="T91" i="7"/>
  <c r="V91" i="7"/>
  <c r="W91" i="7"/>
  <c r="X91" i="7"/>
  <c r="Z91" i="7"/>
  <c r="AB91" i="7"/>
  <c r="AC91" i="7"/>
  <c r="AF91" i="7"/>
  <c r="AG91" i="7"/>
  <c r="AH91" i="7"/>
  <c r="AI91" i="7"/>
  <c r="AJ91" i="7"/>
  <c r="AK91" i="7"/>
  <c r="AL91" i="7"/>
  <c r="AM91" i="7"/>
  <c r="B92" i="7"/>
  <c r="D92" i="7"/>
  <c r="E92" i="7"/>
  <c r="Q92" i="7"/>
  <c r="T92" i="7"/>
  <c r="V92" i="7"/>
  <c r="W92" i="7"/>
  <c r="X92" i="7"/>
  <c r="Z92" i="7"/>
  <c r="AB92" i="7"/>
  <c r="AC92" i="7"/>
  <c r="AF92" i="7"/>
  <c r="AG92" i="7"/>
  <c r="AH92" i="7"/>
  <c r="AI92" i="7"/>
  <c r="AJ92" i="7"/>
  <c r="AK92" i="7"/>
  <c r="AL92" i="7"/>
  <c r="AM92" i="7"/>
  <c r="B93" i="7"/>
  <c r="D93" i="7"/>
  <c r="E93" i="7"/>
  <c r="Q93" i="7"/>
  <c r="T93" i="7"/>
  <c r="V93" i="7"/>
  <c r="W93" i="7"/>
  <c r="X93" i="7"/>
  <c r="Z93" i="7"/>
  <c r="AB93" i="7"/>
  <c r="AC93" i="7"/>
  <c r="AF93" i="7"/>
  <c r="AG93" i="7"/>
  <c r="AH93" i="7"/>
  <c r="AI93" i="7"/>
  <c r="AJ93" i="7"/>
  <c r="AK93" i="7"/>
  <c r="AL93" i="7"/>
  <c r="AM93" i="7"/>
  <c r="B94" i="7"/>
  <c r="D94" i="7"/>
  <c r="E94" i="7"/>
  <c r="Q94" i="7"/>
  <c r="T94" i="7"/>
  <c r="V94" i="7"/>
  <c r="W94" i="7"/>
  <c r="X94" i="7"/>
  <c r="Z94" i="7"/>
  <c r="AB94" i="7"/>
  <c r="AC94" i="7"/>
  <c r="AF94" i="7"/>
  <c r="AG94" i="7"/>
  <c r="AH94" i="7"/>
  <c r="AI94" i="7"/>
  <c r="AJ94" i="7"/>
  <c r="AK94" i="7"/>
  <c r="AL94" i="7"/>
  <c r="AM94" i="7"/>
  <c r="B95" i="7"/>
  <c r="D95" i="7"/>
  <c r="E95" i="7"/>
  <c r="Q95" i="7"/>
  <c r="T95" i="7"/>
  <c r="V95" i="7"/>
  <c r="W95" i="7"/>
  <c r="X95" i="7"/>
  <c r="Z95" i="7"/>
  <c r="AB95" i="7"/>
  <c r="AC95" i="7"/>
  <c r="AF95" i="7"/>
  <c r="AG95" i="7"/>
  <c r="AH95" i="7"/>
  <c r="AI95" i="7"/>
  <c r="AJ95" i="7"/>
  <c r="AK95" i="7"/>
  <c r="AL95" i="7"/>
  <c r="AM95" i="7"/>
  <c r="B96" i="7"/>
  <c r="D96" i="7"/>
  <c r="E96" i="7"/>
  <c r="Q96" i="7"/>
  <c r="T96" i="7"/>
  <c r="V96" i="7"/>
  <c r="W96" i="7"/>
  <c r="X96" i="7"/>
  <c r="Z96" i="7"/>
  <c r="AB96" i="7"/>
  <c r="AC96" i="7"/>
  <c r="AF96" i="7"/>
  <c r="AG96" i="7"/>
  <c r="AH96" i="7"/>
  <c r="AI96" i="7"/>
  <c r="AJ96" i="7"/>
  <c r="AK96" i="7"/>
  <c r="AL96" i="7"/>
  <c r="AM96" i="7"/>
  <c r="B97" i="7"/>
  <c r="D97" i="7"/>
  <c r="E97" i="7"/>
  <c r="Q97" i="7"/>
  <c r="T97" i="7"/>
  <c r="V97" i="7"/>
  <c r="W97" i="7"/>
  <c r="X97" i="7"/>
  <c r="Z97" i="7"/>
  <c r="AB97" i="7"/>
  <c r="AC97" i="7"/>
  <c r="AF97" i="7"/>
  <c r="AG97" i="7"/>
  <c r="AH97" i="7"/>
  <c r="AI97" i="7"/>
  <c r="AJ97" i="7"/>
  <c r="AK97" i="7"/>
  <c r="AL97" i="7"/>
  <c r="AM97" i="7"/>
  <c r="B98" i="7"/>
  <c r="D98" i="7"/>
  <c r="E98" i="7"/>
  <c r="Q98" i="7"/>
  <c r="T98" i="7"/>
  <c r="V98" i="7"/>
  <c r="W98" i="7"/>
  <c r="X98" i="7"/>
  <c r="Z98" i="7"/>
  <c r="AB98" i="7"/>
  <c r="AC98" i="7"/>
  <c r="AF98" i="7"/>
  <c r="AG98" i="7"/>
  <c r="AH98" i="7"/>
  <c r="AI98" i="7"/>
  <c r="AJ98" i="7"/>
  <c r="AK98" i="7"/>
  <c r="AL98" i="7"/>
  <c r="AM98" i="7"/>
  <c r="B99" i="7"/>
  <c r="D99" i="7"/>
  <c r="E99" i="7"/>
  <c r="Q99" i="7"/>
  <c r="T99" i="7"/>
  <c r="V99" i="7"/>
  <c r="W99" i="7"/>
  <c r="X99" i="7"/>
  <c r="Z99" i="7"/>
  <c r="AB99" i="7"/>
  <c r="AC99" i="7"/>
  <c r="AF99" i="7"/>
  <c r="AG99" i="7"/>
  <c r="AH99" i="7"/>
  <c r="AI99" i="7"/>
  <c r="AJ99" i="7"/>
  <c r="AK99" i="7"/>
  <c r="AL99" i="7"/>
  <c r="AM99" i="7"/>
  <c r="B100" i="7"/>
  <c r="D100" i="7"/>
  <c r="E100" i="7"/>
  <c r="Q100" i="7"/>
  <c r="T100" i="7"/>
  <c r="V100" i="7"/>
  <c r="W100" i="7"/>
  <c r="X100" i="7"/>
  <c r="Z100" i="7"/>
  <c r="AB100" i="7"/>
  <c r="AC100" i="7"/>
  <c r="AF100" i="7"/>
  <c r="AG100" i="7"/>
  <c r="AH100" i="7"/>
  <c r="AI100" i="7"/>
  <c r="AJ100" i="7"/>
  <c r="AK100" i="7"/>
  <c r="AL100" i="7"/>
  <c r="AM100" i="7"/>
  <c r="B101" i="7"/>
  <c r="D101" i="7"/>
  <c r="E101" i="7"/>
  <c r="Q101" i="7"/>
  <c r="T101" i="7"/>
  <c r="V101" i="7"/>
  <c r="W101" i="7"/>
  <c r="X101" i="7"/>
  <c r="Z101" i="7"/>
  <c r="AB101" i="7"/>
  <c r="AC101" i="7"/>
  <c r="AF101" i="7"/>
  <c r="AG101" i="7"/>
  <c r="AH101" i="7"/>
  <c r="AI101" i="7"/>
  <c r="AJ101" i="7"/>
  <c r="AK101" i="7"/>
  <c r="AL101" i="7"/>
  <c r="AM101" i="7"/>
  <c r="B102" i="7"/>
  <c r="D102" i="7"/>
  <c r="E102" i="7"/>
  <c r="Q102" i="7"/>
  <c r="T102" i="7"/>
  <c r="V102" i="7"/>
  <c r="W102" i="7"/>
  <c r="X102" i="7"/>
  <c r="Z102" i="7"/>
  <c r="AB102" i="7"/>
  <c r="AC102" i="7"/>
  <c r="AF102" i="7"/>
  <c r="AG102" i="7"/>
  <c r="AH102" i="7"/>
  <c r="AI102" i="7"/>
  <c r="AJ102" i="7"/>
  <c r="AK102" i="7"/>
  <c r="AL102" i="7"/>
  <c r="AM102" i="7"/>
  <c r="B103" i="7"/>
  <c r="D103" i="7"/>
  <c r="E103" i="7"/>
  <c r="Q103" i="7"/>
  <c r="T103" i="7"/>
  <c r="V103" i="7"/>
  <c r="W103" i="7"/>
  <c r="X103" i="7"/>
  <c r="Z103" i="7"/>
  <c r="AB103" i="7"/>
  <c r="AC103" i="7"/>
  <c r="AF103" i="7"/>
  <c r="AG103" i="7"/>
  <c r="AH103" i="7"/>
  <c r="AI103" i="7"/>
  <c r="AJ103" i="7"/>
  <c r="AK103" i="7"/>
  <c r="AL103" i="7"/>
  <c r="AM103" i="7"/>
  <c r="B104" i="7"/>
  <c r="D104" i="7"/>
  <c r="E104" i="7"/>
  <c r="Q104" i="7"/>
  <c r="T104" i="7"/>
  <c r="V104" i="7"/>
  <c r="W104" i="7"/>
  <c r="X104" i="7"/>
  <c r="Z104" i="7"/>
  <c r="AB104" i="7"/>
  <c r="AC104" i="7"/>
  <c r="AF104" i="7"/>
  <c r="AG104" i="7"/>
  <c r="AH104" i="7"/>
  <c r="AI104" i="7"/>
  <c r="AJ104" i="7"/>
  <c r="AK104" i="7"/>
  <c r="AL104" i="7"/>
  <c r="AM104" i="7"/>
  <c r="B105" i="7"/>
  <c r="D105" i="7"/>
  <c r="E105" i="7"/>
  <c r="Q105" i="7"/>
  <c r="T105" i="7"/>
  <c r="V105" i="7"/>
  <c r="W105" i="7"/>
  <c r="X105" i="7"/>
  <c r="Z105" i="7"/>
  <c r="AB105" i="7"/>
  <c r="AC105" i="7"/>
  <c r="AF105" i="7"/>
  <c r="AG105" i="7"/>
  <c r="AH105" i="7"/>
  <c r="AI105" i="7"/>
  <c r="AJ105" i="7"/>
  <c r="AK105" i="7"/>
  <c r="AL105" i="7"/>
  <c r="AM105" i="7"/>
  <c r="B106" i="7"/>
  <c r="D106" i="7"/>
  <c r="E106" i="7"/>
  <c r="Q106" i="7"/>
  <c r="T106" i="7"/>
  <c r="V106" i="7"/>
  <c r="W106" i="7"/>
  <c r="X106" i="7"/>
  <c r="Z106" i="7"/>
  <c r="AB106" i="7"/>
  <c r="AC106" i="7"/>
  <c r="AF106" i="7"/>
  <c r="AG106" i="7"/>
  <c r="AH106" i="7"/>
  <c r="AI106" i="7"/>
  <c r="AJ106" i="7"/>
  <c r="AK106" i="7"/>
  <c r="AL106" i="7"/>
  <c r="AM106" i="7"/>
  <c r="B107" i="7"/>
  <c r="D107" i="7"/>
  <c r="E107" i="7"/>
  <c r="Q107" i="7"/>
  <c r="T107" i="7"/>
  <c r="V107" i="7"/>
  <c r="W107" i="7"/>
  <c r="X107" i="7"/>
  <c r="Z107" i="7"/>
  <c r="AB107" i="7"/>
  <c r="AC107" i="7"/>
  <c r="AF107" i="7"/>
  <c r="AG107" i="7"/>
  <c r="AH107" i="7"/>
  <c r="AI107" i="7"/>
  <c r="AJ107" i="7"/>
  <c r="AK107" i="7"/>
  <c r="AM107" i="7"/>
  <c r="B108" i="7"/>
  <c r="D108" i="7"/>
  <c r="E108" i="7"/>
  <c r="Q108" i="7"/>
  <c r="T108" i="7"/>
  <c r="V108" i="7"/>
  <c r="W108" i="7"/>
  <c r="X108" i="7"/>
  <c r="Z108" i="7"/>
  <c r="AB108" i="7"/>
  <c r="AC108" i="7"/>
  <c r="AF108" i="7"/>
  <c r="AG108" i="7"/>
  <c r="AH108" i="7"/>
  <c r="AI108" i="7"/>
  <c r="AJ108" i="7"/>
  <c r="AK108" i="7"/>
  <c r="AL108" i="7"/>
  <c r="AM108" i="7"/>
  <c r="B109" i="7"/>
  <c r="D109" i="7"/>
  <c r="E109" i="7"/>
  <c r="Q109" i="7"/>
  <c r="T109" i="7"/>
  <c r="V109" i="7"/>
  <c r="W109" i="7"/>
  <c r="X109" i="7"/>
  <c r="Z109" i="7"/>
  <c r="AB109" i="7"/>
  <c r="AC109" i="7"/>
  <c r="AF109" i="7"/>
  <c r="AG109" i="7"/>
  <c r="AH109" i="7"/>
  <c r="AI109" i="7"/>
  <c r="AJ109" i="7"/>
  <c r="AK109" i="7"/>
  <c r="AL109" i="7"/>
  <c r="AM109" i="7"/>
  <c r="B110" i="7"/>
  <c r="D110" i="7"/>
  <c r="E110" i="7"/>
  <c r="Q110" i="7"/>
  <c r="T110" i="7"/>
  <c r="V110" i="7"/>
  <c r="W110" i="7"/>
  <c r="X110" i="7"/>
  <c r="Z110" i="7"/>
  <c r="AB110" i="7"/>
  <c r="AC110" i="7"/>
  <c r="AF110" i="7"/>
  <c r="AG110" i="7"/>
  <c r="AH110" i="7"/>
  <c r="AI110" i="7"/>
  <c r="AJ110" i="7"/>
  <c r="AK110" i="7"/>
  <c r="AL110" i="7"/>
  <c r="AM110" i="7"/>
  <c r="B111" i="7"/>
  <c r="D111" i="7"/>
  <c r="E111" i="7"/>
  <c r="Q111" i="7"/>
  <c r="T111" i="7"/>
  <c r="V111" i="7"/>
  <c r="W111" i="7"/>
  <c r="X111" i="7"/>
  <c r="Z111" i="7"/>
  <c r="AB111" i="7"/>
  <c r="AC111" i="7"/>
  <c r="AF111" i="7"/>
  <c r="AG111" i="7"/>
  <c r="AH111" i="7"/>
  <c r="AI111" i="7"/>
  <c r="AJ111" i="7"/>
  <c r="AK111" i="7"/>
  <c r="AL111" i="7"/>
  <c r="AM111" i="7"/>
  <c r="B112" i="7"/>
  <c r="D112" i="7"/>
  <c r="E112" i="7"/>
  <c r="Q112" i="7"/>
  <c r="T112" i="7"/>
  <c r="V112" i="7"/>
  <c r="W112" i="7"/>
  <c r="X112" i="7"/>
  <c r="Z112" i="7"/>
  <c r="AB112" i="7"/>
  <c r="AC112" i="7"/>
  <c r="AF112" i="7"/>
  <c r="AG112" i="7"/>
  <c r="AH112" i="7"/>
  <c r="AI112" i="7"/>
  <c r="AJ112" i="7"/>
  <c r="AK112" i="7"/>
  <c r="AL112" i="7"/>
  <c r="AM112" i="7"/>
  <c r="B113" i="7"/>
  <c r="D113" i="7"/>
  <c r="E113" i="7"/>
  <c r="Q113" i="7"/>
  <c r="T113" i="7"/>
  <c r="V113" i="7"/>
  <c r="W113" i="7"/>
  <c r="X113" i="7"/>
  <c r="Z113" i="7"/>
  <c r="AB113" i="7"/>
  <c r="AC113" i="7"/>
  <c r="AF113" i="7"/>
  <c r="AG113" i="7"/>
  <c r="AH113" i="7"/>
  <c r="AI113" i="7"/>
  <c r="AJ113" i="7"/>
  <c r="AK113" i="7"/>
  <c r="AL113" i="7"/>
  <c r="AM113" i="7"/>
  <c r="B114" i="7"/>
  <c r="D114" i="7"/>
  <c r="E114" i="7"/>
  <c r="Q114" i="7"/>
  <c r="T114" i="7"/>
  <c r="V114" i="7"/>
  <c r="W114" i="7"/>
  <c r="X114" i="7"/>
  <c r="Z114" i="7"/>
  <c r="AB114" i="7"/>
  <c r="AC114" i="7"/>
  <c r="AF114" i="7"/>
  <c r="AG114" i="7"/>
  <c r="AH114" i="7"/>
  <c r="AI114" i="7"/>
  <c r="AJ114" i="7"/>
  <c r="AK114" i="7"/>
  <c r="AL114" i="7"/>
  <c r="AM114" i="7"/>
  <c r="B115" i="7"/>
  <c r="D115" i="7"/>
  <c r="E115" i="7"/>
  <c r="Q115" i="7"/>
  <c r="T115" i="7"/>
  <c r="V115" i="7"/>
  <c r="W115" i="7"/>
  <c r="X115" i="7"/>
  <c r="Z115" i="7"/>
  <c r="AB115" i="7"/>
  <c r="AC115" i="7"/>
  <c r="AF115" i="7"/>
  <c r="AG115" i="7"/>
  <c r="AH115" i="7"/>
  <c r="AI115" i="7"/>
  <c r="AJ115" i="7"/>
  <c r="AK115" i="7"/>
  <c r="AL115" i="7"/>
  <c r="AM115" i="7"/>
  <c r="B116" i="7"/>
  <c r="D116" i="7"/>
  <c r="E116" i="7"/>
  <c r="Q116" i="7"/>
  <c r="T116" i="7"/>
  <c r="V116" i="7"/>
  <c r="W116" i="7"/>
  <c r="X116" i="7"/>
  <c r="Z116" i="7"/>
  <c r="AB116" i="7"/>
  <c r="AC116" i="7"/>
  <c r="AF116" i="7"/>
  <c r="AG116" i="7"/>
  <c r="AH116" i="7"/>
  <c r="AI116" i="7"/>
  <c r="AJ116" i="7"/>
  <c r="AK116" i="7"/>
  <c r="AL116" i="7"/>
  <c r="AM116" i="7"/>
  <c r="B117" i="7"/>
  <c r="D117" i="7"/>
  <c r="E117" i="7"/>
  <c r="Q117" i="7"/>
  <c r="T117" i="7"/>
  <c r="V117" i="7"/>
  <c r="W117" i="7"/>
  <c r="X117" i="7"/>
  <c r="Z117" i="7"/>
  <c r="AB117" i="7"/>
  <c r="AC117" i="7"/>
  <c r="AF117" i="7"/>
  <c r="AG117" i="7"/>
  <c r="AH117" i="7"/>
  <c r="AI117" i="7"/>
  <c r="AJ117" i="7"/>
  <c r="AK117" i="7"/>
  <c r="AL117" i="7"/>
  <c r="AM117" i="7"/>
  <c r="B118" i="7"/>
  <c r="D118" i="7"/>
  <c r="E118" i="7"/>
  <c r="Q118" i="7"/>
  <c r="T118" i="7"/>
  <c r="V118" i="7"/>
  <c r="W118" i="7"/>
  <c r="X118" i="7"/>
  <c r="Z118" i="7"/>
  <c r="AB118" i="7"/>
  <c r="AC118" i="7"/>
  <c r="AF118" i="7"/>
  <c r="AG118" i="7"/>
  <c r="AH118" i="7"/>
  <c r="AI118" i="7"/>
  <c r="AJ118" i="7"/>
  <c r="AK118" i="7"/>
  <c r="AL118" i="7"/>
  <c r="AM118" i="7"/>
  <c r="B119" i="7"/>
  <c r="D119" i="7"/>
  <c r="E119" i="7"/>
  <c r="Q119" i="7"/>
  <c r="T119" i="7"/>
  <c r="V119" i="7"/>
  <c r="W119" i="7"/>
  <c r="X119" i="7"/>
  <c r="Z119" i="7"/>
  <c r="AB119" i="7"/>
  <c r="AC119" i="7"/>
  <c r="AF119" i="7"/>
  <c r="AG119" i="7"/>
  <c r="AH119" i="7"/>
  <c r="AI119" i="7"/>
  <c r="AJ119" i="7"/>
  <c r="AK119" i="7"/>
  <c r="AL119" i="7"/>
  <c r="AM119" i="7"/>
  <c r="B120" i="7"/>
  <c r="D120" i="7"/>
  <c r="E120" i="7"/>
  <c r="Q120" i="7"/>
  <c r="T120" i="7"/>
  <c r="V120" i="7"/>
  <c r="W120" i="7"/>
  <c r="X120" i="7"/>
  <c r="Z120" i="7"/>
  <c r="AB120" i="7"/>
  <c r="AC120" i="7"/>
  <c r="AF120" i="7"/>
  <c r="AG120" i="7"/>
  <c r="AH120" i="7"/>
  <c r="AI120" i="7"/>
  <c r="AJ120" i="7"/>
  <c r="AK120" i="7"/>
  <c r="AL120" i="7"/>
  <c r="AM120" i="7"/>
  <c r="B121" i="7"/>
  <c r="D121" i="7"/>
  <c r="E121" i="7"/>
  <c r="Q121" i="7"/>
  <c r="T121" i="7"/>
  <c r="V121" i="7"/>
  <c r="W121" i="7"/>
  <c r="X121" i="7"/>
  <c r="Z121" i="7"/>
  <c r="AB121" i="7"/>
  <c r="AC121" i="7"/>
  <c r="AF121" i="7"/>
  <c r="AG121" i="7"/>
  <c r="AH121" i="7"/>
  <c r="AI121" i="7"/>
  <c r="AJ121" i="7"/>
  <c r="AK121" i="7"/>
  <c r="AL121" i="7"/>
  <c r="AM121" i="7"/>
  <c r="B122" i="7"/>
  <c r="D122" i="7"/>
  <c r="E122" i="7"/>
  <c r="Q122" i="7"/>
  <c r="T122" i="7"/>
  <c r="V122" i="7"/>
  <c r="W122" i="7"/>
  <c r="X122" i="7"/>
  <c r="Z122" i="7"/>
  <c r="AB122" i="7"/>
  <c r="AC122" i="7"/>
  <c r="AF122" i="7"/>
  <c r="AG122" i="7"/>
  <c r="AH122" i="7"/>
  <c r="AI122" i="7"/>
  <c r="AJ122" i="7"/>
  <c r="AK122" i="7"/>
  <c r="AL122" i="7"/>
  <c r="AM122" i="7"/>
  <c r="B123" i="7"/>
  <c r="D123" i="7"/>
  <c r="E123" i="7"/>
  <c r="Q123" i="7"/>
  <c r="T123" i="7"/>
  <c r="V123" i="7"/>
  <c r="W123" i="7"/>
  <c r="X123" i="7"/>
  <c r="Z123" i="7"/>
  <c r="AB123" i="7"/>
  <c r="AC123" i="7"/>
  <c r="AF123" i="7"/>
  <c r="AG123" i="7"/>
  <c r="AH123" i="7"/>
  <c r="AI123" i="7"/>
  <c r="AJ123" i="7"/>
  <c r="AK123" i="7"/>
  <c r="AL123" i="7"/>
  <c r="AM123" i="7"/>
  <c r="B124" i="7"/>
  <c r="D124" i="7"/>
  <c r="E124" i="7"/>
  <c r="Q124" i="7"/>
  <c r="T124" i="7"/>
  <c r="V124" i="7"/>
  <c r="W124" i="7"/>
  <c r="X124" i="7"/>
  <c r="Z124" i="7"/>
  <c r="AB124" i="7"/>
  <c r="AC124" i="7"/>
  <c r="AF124" i="7"/>
  <c r="AG124" i="7"/>
  <c r="AH124" i="7"/>
  <c r="AI124" i="7"/>
  <c r="AJ124" i="7"/>
  <c r="AK124" i="7"/>
  <c r="AL124" i="7"/>
  <c r="AM124" i="7"/>
  <c r="B125" i="7"/>
  <c r="D125" i="7"/>
  <c r="E125" i="7"/>
  <c r="Q125" i="7"/>
  <c r="T125" i="7"/>
  <c r="V125" i="7"/>
  <c r="W125" i="7"/>
  <c r="X125" i="7"/>
  <c r="Z125" i="7"/>
  <c r="AB125" i="7"/>
  <c r="AC125" i="7"/>
  <c r="AF125" i="7"/>
  <c r="AG125" i="7"/>
  <c r="AH125" i="7"/>
  <c r="AI125" i="7"/>
  <c r="AJ125" i="7"/>
  <c r="AK125" i="7"/>
  <c r="AL125" i="7"/>
  <c r="AM125" i="7"/>
  <c r="B126" i="7"/>
  <c r="D126" i="7"/>
  <c r="E126" i="7"/>
  <c r="Q126" i="7"/>
  <c r="T126" i="7"/>
  <c r="V126" i="7"/>
  <c r="W126" i="7"/>
  <c r="X126" i="7"/>
  <c r="Z126" i="7"/>
  <c r="AB126" i="7"/>
  <c r="AC126" i="7"/>
  <c r="AF126" i="7"/>
  <c r="AG126" i="7"/>
  <c r="AH126" i="7"/>
  <c r="AI126" i="7"/>
  <c r="AJ126" i="7"/>
  <c r="AK126" i="7"/>
  <c r="AL126" i="7"/>
  <c r="AM126" i="7"/>
  <c r="B127" i="7"/>
  <c r="D127" i="7"/>
  <c r="E127" i="7"/>
  <c r="Q127" i="7"/>
  <c r="T127" i="7"/>
  <c r="V127" i="7"/>
  <c r="W127" i="7"/>
  <c r="X127" i="7"/>
  <c r="Z127" i="7"/>
  <c r="AB127" i="7"/>
  <c r="AC127" i="7"/>
  <c r="AF127" i="7"/>
  <c r="AG127" i="7"/>
  <c r="AH127" i="7"/>
  <c r="AI127" i="7"/>
  <c r="AJ127" i="7"/>
  <c r="AK127" i="7"/>
  <c r="AL127" i="7"/>
  <c r="AM127" i="7"/>
  <c r="B128" i="7"/>
  <c r="D128" i="7"/>
  <c r="E128" i="7"/>
  <c r="Q128" i="7"/>
  <c r="T128" i="7"/>
  <c r="V128" i="7"/>
  <c r="W128" i="7"/>
  <c r="X128" i="7"/>
  <c r="Z128" i="7"/>
  <c r="AB128" i="7"/>
  <c r="AC128" i="7"/>
  <c r="AF128" i="7"/>
  <c r="AG128" i="7"/>
  <c r="AH128" i="7"/>
  <c r="AI128" i="7"/>
  <c r="AJ128" i="7"/>
  <c r="AK128" i="7"/>
  <c r="AL128" i="7"/>
  <c r="AM128" i="7"/>
  <c r="B129" i="7"/>
  <c r="D129" i="7"/>
  <c r="E129" i="7"/>
  <c r="Q129" i="7"/>
  <c r="T129" i="7"/>
  <c r="V129" i="7"/>
  <c r="W129" i="7"/>
  <c r="X129" i="7"/>
  <c r="Z129" i="7"/>
  <c r="AB129" i="7"/>
  <c r="AC129" i="7"/>
  <c r="AF129" i="7"/>
  <c r="AG129" i="7"/>
  <c r="AH129" i="7"/>
  <c r="AI129" i="7"/>
  <c r="AJ129" i="7"/>
  <c r="AK129" i="7"/>
  <c r="AL129" i="7"/>
  <c r="AM129" i="7"/>
  <c r="B130" i="7"/>
  <c r="D130" i="7"/>
  <c r="E130" i="7"/>
  <c r="Q130" i="7"/>
  <c r="T130" i="7"/>
  <c r="V130" i="7"/>
  <c r="W130" i="7"/>
  <c r="X130" i="7"/>
  <c r="Z130" i="7"/>
  <c r="AB130" i="7"/>
  <c r="AC130" i="7"/>
  <c r="AF130" i="7"/>
  <c r="AG130" i="7"/>
  <c r="AH130" i="7"/>
  <c r="AI130" i="7"/>
  <c r="AJ130" i="7"/>
  <c r="AK130" i="7"/>
  <c r="AL130" i="7"/>
  <c r="AM130" i="7"/>
  <c r="B131" i="7"/>
  <c r="D131" i="7"/>
  <c r="E131" i="7"/>
  <c r="Q131" i="7"/>
  <c r="T131" i="7"/>
  <c r="V131" i="7"/>
  <c r="W131" i="7"/>
  <c r="X131" i="7"/>
  <c r="Z131" i="7"/>
  <c r="AB131" i="7"/>
  <c r="AC131" i="7"/>
  <c r="AF131" i="7"/>
  <c r="AG131" i="7"/>
  <c r="AH131" i="7"/>
  <c r="AI131" i="7"/>
  <c r="AJ131" i="7"/>
  <c r="AK131" i="7"/>
  <c r="AM131" i="7"/>
  <c r="B132" i="7"/>
  <c r="D132" i="7"/>
  <c r="E132" i="7"/>
  <c r="Q132" i="7"/>
  <c r="T132" i="7"/>
  <c r="V132" i="7"/>
  <c r="W132" i="7"/>
  <c r="X132" i="7"/>
  <c r="Z132" i="7"/>
  <c r="AB132" i="7"/>
  <c r="AC132" i="7"/>
  <c r="AF132" i="7"/>
  <c r="AG132" i="7"/>
  <c r="AH132" i="7"/>
  <c r="AI132" i="7"/>
  <c r="AJ132" i="7"/>
  <c r="AK132" i="7"/>
  <c r="AL132" i="7"/>
  <c r="AM132" i="7"/>
  <c r="B133" i="7"/>
  <c r="D133" i="7"/>
  <c r="E133" i="7"/>
  <c r="Q133" i="7"/>
  <c r="T133" i="7"/>
  <c r="V133" i="7"/>
  <c r="W133" i="7"/>
  <c r="X133" i="7"/>
  <c r="Z133" i="7"/>
  <c r="AB133" i="7"/>
  <c r="AC133" i="7"/>
  <c r="AF133" i="7"/>
  <c r="AG133" i="7"/>
  <c r="AH133" i="7"/>
  <c r="AI133" i="7"/>
  <c r="AJ133" i="7"/>
  <c r="AK133" i="7"/>
  <c r="AL133" i="7"/>
  <c r="AM133" i="7"/>
  <c r="B134" i="7"/>
  <c r="D134" i="7"/>
  <c r="E134" i="7"/>
  <c r="Q134" i="7"/>
  <c r="T134" i="7"/>
  <c r="V134" i="7"/>
  <c r="W134" i="7"/>
  <c r="X134" i="7"/>
  <c r="Z134" i="7"/>
  <c r="AB134" i="7"/>
  <c r="AC134" i="7"/>
  <c r="AF134" i="7"/>
  <c r="AG134" i="7"/>
  <c r="AH134" i="7"/>
  <c r="AI134" i="7"/>
  <c r="AJ134" i="7"/>
  <c r="AK134" i="7"/>
  <c r="AL134" i="7"/>
  <c r="AM134" i="7"/>
  <c r="B135" i="7"/>
  <c r="D135" i="7"/>
  <c r="E135" i="7"/>
  <c r="Q135" i="7"/>
  <c r="T135" i="7"/>
  <c r="V135" i="7"/>
  <c r="W135" i="7"/>
  <c r="X135" i="7"/>
  <c r="Z135" i="7"/>
  <c r="AB135" i="7"/>
  <c r="AC135" i="7"/>
  <c r="AF135" i="7"/>
  <c r="AG135" i="7"/>
  <c r="AH135" i="7"/>
  <c r="AI135" i="7"/>
  <c r="AJ135" i="7"/>
  <c r="AK135" i="7"/>
  <c r="AL135" i="7"/>
  <c r="AM135" i="7"/>
  <c r="B136" i="7"/>
  <c r="D136" i="7"/>
  <c r="E136" i="7"/>
  <c r="Q136" i="7"/>
  <c r="T136" i="7"/>
  <c r="V136" i="7"/>
  <c r="W136" i="7"/>
  <c r="X136" i="7"/>
  <c r="Z136" i="7"/>
  <c r="AB136" i="7"/>
  <c r="AC136" i="7"/>
  <c r="AF136" i="7"/>
  <c r="AG136" i="7"/>
  <c r="AH136" i="7"/>
  <c r="AI136" i="7"/>
  <c r="AJ136" i="7"/>
  <c r="AK136" i="7"/>
  <c r="AL136" i="7"/>
  <c r="AM136" i="7"/>
  <c r="B137" i="7"/>
  <c r="D137" i="7"/>
  <c r="E137" i="7"/>
  <c r="Q137" i="7"/>
  <c r="T137" i="7"/>
  <c r="V137" i="7"/>
  <c r="W137" i="7"/>
  <c r="X137" i="7"/>
  <c r="Z137" i="7"/>
  <c r="AB137" i="7"/>
  <c r="AC137" i="7"/>
  <c r="AF137" i="7"/>
  <c r="AG137" i="7"/>
  <c r="AH137" i="7"/>
  <c r="AI137" i="7"/>
  <c r="AJ137" i="7"/>
  <c r="AK137" i="7"/>
  <c r="AL137" i="7"/>
  <c r="AM137" i="7"/>
  <c r="B138" i="7"/>
  <c r="D138" i="7"/>
  <c r="E138" i="7"/>
  <c r="Q138" i="7"/>
  <c r="T138" i="7"/>
  <c r="V138" i="7"/>
  <c r="W138" i="7"/>
  <c r="X138" i="7"/>
  <c r="Z138" i="7"/>
  <c r="AB138" i="7"/>
  <c r="AC138" i="7"/>
  <c r="AF138" i="7"/>
  <c r="AG138" i="7"/>
  <c r="AH138" i="7"/>
  <c r="AI138" i="7"/>
  <c r="AJ138" i="7"/>
  <c r="AK138" i="7"/>
  <c r="AL138" i="7"/>
  <c r="AM138" i="7"/>
  <c r="B139" i="7"/>
  <c r="D139" i="7"/>
  <c r="E139" i="7"/>
  <c r="Q139" i="7"/>
  <c r="T139" i="7"/>
  <c r="V139" i="7"/>
  <c r="W139" i="7"/>
  <c r="X139" i="7"/>
  <c r="Z139" i="7"/>
  <c r="AB139" i="7"/>
  <c r="AC139" i="7"/>
  <c r="AF139" i="7"/>
  <c r="AG139" i="7"/>
  <c r="AH139" i="7"/>
  <c r="AI139" i="7"/>
  <c r="AJ139" i="7"/>
  <c r="AK139" i="7"/>
  <c r="AL139" i="7"/>
  <c r="AM139" i="7"/>
  <c r="B140" i="7"/>
  <c r="D140" i="7"/>
  <c r="E140" i="7"/>
  <c r="Q140" i="7"/>
  <c r="T140" i="7"/>
  <c r="V140" i="7"/>
  <c r="W140" i="7"/>
  <c r="X140" i="7"/>
  <c r="Z140" i="7"/>
  <c r="AB140" i="7"/>
  <c r="AC140" i="7"/>
  <c r="AF140" i="7"/>
  <c r="AG140" i="7"/>
  <c r="AH140" i="7"/>
  <c r="AI140" i="7"/>
  <c r="AJ140" i="7"/>
  <c r="AK140" i="7"/>
  <c r="AL140" i="7"/>
  <c r="AM140" i="7"/>
  <c r="B141" i="7"/>
  <c r="D141" i="7"/>
  <c r="E141" i="7"/>
  <c r="Q141" i="7"/>
  <c r="T141" i="7"/>
  <c r="V141" i="7"/>
  <c r="W141" i="7"/>
  <c r="X141" i="7"/>
  <c r="Z141" i="7"/>
  <c r="AB141" i="7"/>
  <c r="AC141" i="7"/>
  <c r="AF141" i="7"/>
  <c r="AG141" i="7"/>
  <c r="AH141" i="7"/>
  <c r="AI141" i="7"/>
  <c r="AJ141" i="7"/>
  <c r="AK141" i="7"/>
  <c r="AL141" i="7"/>
  <c r="AM141" i="7"/>
  <c r="B142" i="7"/>
  <c r="D142" i="7"/>
  <c r="E142" i="7"/>
  <c r="Q142" i="7"/>
  <c r="T142" i="7"/>
  <c r="V142" i="7"/>
  <c r="W142" i="7"/>
  <c r="X142" i="7"/>
  <c r="Z142" i="7"/>
  <c r="AB142" i="7"/>
  <c r="AC142" i="7"/>
  <c r="AF142" i="7"/>
  <c r="AG142" i="7"/>
  <c r="AH142" i="7"/>
  <c r="AI142" i="7"/>
  <c r="AJ142" i="7"/>
  <c r="AK142" i="7"/>
  <c r="AL142" i="7"/>
  <c r="AM142" i="7"/>
  <c r="B143" i="7"/>
  <c r="D143" i="7"/>
  <c r="E143" i="7"/>
  <c r="Q143" i="7"/>
  <c r="T143" i="7"/>
  <c r="V143" i="7"/>
  <c r="W143" i="7"/>
  <c r="X143" i="7"/>
  <c r="Z143" i="7"/>
  <c r="AB143" i="7"/>
  <c r="AC143" i="7"/>
  <c r="AF143" i="7"/>
  <c r="AG143" i="7"/>
  <c r="AH143" i="7"/>
  <c r="AI143" i="7"/>
  <c r="AJ143" i="7"/>
  <c r="AK143" i="7"/>
  <c r="AL143" i="7"/>
  <c r="AM143" i="7"/>
  <c r="B144" i="7"/>
  <c r="D144" i="7"/>
  <c r="E144" i="7"/>
  <c r="Q144" i="7"/>
  <c r="T144" i="7"/>
  <c r="V144" i="7"/>
  <c r="W144" i="7"/>
  <c r="X144" i="7"/>
  <c r="Z144" i="7"/>
  <c r="AB144" i="7"/>
  <c r="AC144" i="7"/>
  <c r="AF144" i="7"/>
  <c r="AG144" i="7"/>
  <c r="AH144" i="7"/>
  <c r="AI144" i="7"/>
  <c r="AJ144" i="7"/>
  <c r="AK144" i="7"/>
  <c r="AL144" i="7"/>
  <c r="AM144" i="7"/>
  <c r="B145" i="7"/>
  <c r="D145" i="7"/>
  <c r="E145" i="7"/>
  <c r="Q145" i="7"/>
  <c r="T145" i="7"/>
  <c r="V145" i="7"/>
  <c r="W145" i="7"/>
  <c r="X145" i="7"/>
  <c r="Z145" i="7"/>
  <c r="AB145" i="7"/>
  <c r="AC145" i="7"/>
  <c r="AF145" i="7"/>
  <c r="AG145" i="7"/>
  <c r="AH145" i="7"/>
  <c r="AI145" i="7"/>
  <c r="AJ145" i="7"/>
  <c r="AK145" i="7"/>
  <c r="AL145" i="7"/>
  <c r="AM145" i="7"/>
  <c r="B146" i="7"/>
  <c r="D146" i="7"/>
  <c r="E146" i="7"/>
  <c r="Q146" i="7"/>
  <c r="T146" i="7"/>
  <c r="V146" i="7"/>
  <c r="W146" i="7"/>
  <c r="X146" i="7"/>
  <c r="Z146" i="7"/>
  <c r="AB146" i="7"/>
  <c r="AC146" i="7"/>
  <c r="AF146" i="7"/>
  <c r="AG146" i="7"/>
  <c r="AH146" i="7"/>
  <c r="AI146" i="7"/>
  <c r="AJ146" i="7"/>
  <c r="AK146" i="7"/>
  <c r="AL146" i="7"/>
  <c r="AM146" i="7"/>
  <c r="B147" i="7"/>
  <c r="D147" i="7"/>
  <c r="E147" i="7"/>
  <c r="Q147" i="7"/>
  <c r="T147" i="7"/>
  <c r="V147" i="7"/>
  <c r="W147" i="7"/>
  <c r="X147" i="7"/>
  <c r="Z147" i="7"/>
  <c r="AB147" i="7"/>
  <c r="AC147" i="7"/>
  <c r="AF147" i="7"/>
  <c r="AG147" i="7"/>
  <c r="AH147" i="7"/>
  <c r="AI147" i="7"/>
  <c r="AJ147" i="7"/>
  <c r="AK147" i="7"/>
  <c r="AL147" i="7"/>
  <c r="AM147" i="7"/>
  <c r="B148" i="7"/>
  <c r="D148" i="7"/>
  <c r="E148" i="7"/>
  <c r="Q148" i="7"/>
  <c r="T148" i="7"/>
  <c r="V148" i="7"/>
  <c r="W148" i="7"/>
  <c r="X148" i="7"/>
  <c r="Z148" i="7"/>
  <c r="AB148" i="7"/>
  <c r="AC148" i="7"/>
  <c r="AF148" i="7"/>
  <c r="AG148" i="7"/>
  <c r="AH148" i="7"/>
  <c r="AI148" i="7"/>
  <c r="AJ148" i="7"/>
  <c r="AK148" i="7"/>
  <c r="AL148" i="7"/>
  <c r="AM148" i="7"/>
  <c r="B149" i="7"/>
  <c r="D149" i="7"/>
  <c r="E149" i="7"/>
  <c r="Q149" i="7"/>
  <c r="T149" i="7"/>
  <c r="V149" i="7"/>
  <c r="W149" i="7"/>
  <c r="X149" i="7"/>
  <c r="Z149" i="7"/>
  <c r="AB149" i="7"/>
  <c r="AC149" i="7"/>
  <c r="AF149" i="7"/>
  <c r="AG149" i="7"/>
  <c r="AH149" i="7"/>
  <c r="AI149" i="7"/>
  <c r="AJ149" i="7"/>
  <c r="AK149" i="7"/>
  <c r="AL149" i="7"/>
  <c r="AM149" i="7"/>
  <c r="B150" i="7"/>
  <c r="D150" i="7"/>
  <c r="E150" i="7"/>
  <c r="Q150" i="7"/>
  <c r="T150" i="7"/>
  <c r="V150" i="7"/>
  <c r="W150" i="7"/>
  <c r="X150" i="7"/>
  <c r="Z150" i="7"/>
  <c r="AB150" i="7"/>
  <c r="AC150" i="7"/>
  <c r="AF150" i="7"/>
  <c r="AG150" i="7"/>
  <c r="AH150" i="7"/>
  <c r="AI150" i="7"/>
  <c r="AJ150" i="7"/>
  <c r="AK150" i="7"/>
  <c r="AL150" i="7"/>
  <c r="AM150" i="7"/>
  <c r="B151" i="7"/>
  <c r="D151" i="7"/>
  <c r="E151" i="7"/>
  <c r="Q151" i="7"/>
  <c r="T151" i="7"/>
  <c r="V151" i="7"/>
  <c r="W151" i="7"/>
  <c r="X151" i="7"/>
  <c r="Z151" i="7"/>
  <c r="AB151" i="7"/>
  <c r="AC151" i="7"/>
  <c r="AF151" i="7"/>
  <c r="AG151" i="7"/>
  <c r="AH151" i="7"/>
  <c r="AI151" i="7"/>
  <c r="AJ151" i="7"/>
  <c r="AK151" i="7"/>
  <c r="AL151" i="7"/>
  <c r="AM151" i="7"/>
  <c r="B152" i="7"/>
  <c r="D152" i="7"/>
  <c r="E152" i="7"/>
  <c r="Q152" i="7"/>
  <c r="T152" i="7"/>
  <c r="V152" i="7"/>
  <c r="W152" i="7"/>
  <c r="X152" i="7"/>
  <c r="Z152" i="7"/>
  <c r="AB152" i="7"/>
  <c r="AC152" i="7"/>
  <c r="AF152" i="7"/>
  <c r="AG152" i="7"/>
  <c r="AH152" i="7"/>
  <c r="AI152" i="7"/>
  <c r="AJ152" i="7"/>
  <c r="AK152" i="7"/>
  <c r="AL152" i="7"/>
  <c r="AM152" i="7"/>
  <c r="B153" i="7"/>
  <c r="D153" i="7"/>
  <c r="E153" i="7"/>
  <c r="Q153" i="7"/>
  <c r="T153" i="7"/>
  <c r="V153" i="7"/>
  <c r="W153" i="7"/>
  <c r="X153" i="7"/>
  <c r="Z153" i="7"/>
  <c r="AB153" i="7"/>
  <c r="AC153" i="7"/>
  <c r="AF153" i="7"/>
  <c r="AG153" i="7"/>
  <c r="AH153" i="7"/>
  <c r="AI153" i="7"/>
  <c r="AJ153" i="7"/>
  <c r="AK153" i="7"/>
  <c r="AL153" i="7"/>
  <c r="AM153" i="7"/>
  <c r="B154" i="7"/>
  <c r="D154" i="7"/>
  <c r="E154" i="7"/>
  <c r="Q154" i="7"/>
  <c r="T154" i="7"/>
  <c r="V154" i="7"/>
  <c r="W154" i="7"/>
  <c r="X154" i="7"/>
  <c r="Z154" i="7"/>
  <c r="AB154" i="7"/>
  <c r="AC154" i="7"/>
  <c r="AF154" i="7"/>
  <c r="AG154" i="7"/>
  <c r="AH154" i="7"/>
  <c r="AI154" i="7"/>
  <c r="AJ154" i="7"/>
  <c r="AK154" i="7"/>
  <c r="AM154" i="7"/>
  <c r="B155" i="7"/>
  <c r="D155" i="7"/>
  <c r="E155" i="7"/>
  <c r="Q155" i="7"/>
  <c r="T155" i="7"/>
  <c r="V155" i="7"/>
  <c r="W155" i="7"/>
  <c r="X155" i="7"/>
  <c r="Z155" i="7"/>
  <c r="AB155" i="7"/>
  <c r="AC155" i="7"/>
  <c r="AF155" i="7"/>
  <c r="AG155" i="7"/>
  <c r="AH155" i="7"/>
  <c r="AI155" i="7"/>
  <c r="AJ155" i="7"/>
  <c r="AK155" i="7"/>
  <c r="AL155" i="7"/>
  <c r="AM155" i="7"/>
  <c r="B156" i="7"/>
  <c r="D156" i="7"/>
  <c r="E156" i="7"/>
  <c r="Q156" i="7"/>
  <c r="T156" i="7"/>
  <c r="V156" i="7"/>
  <c r="W156" i="7"/>
  <c r="X156" i="7"/>
  <c r="Z156" i="7"/>
  <c r="AB156" i="7"/>
  <c r="AC156" i="7"/>
  <c r="AF156" i="7"/>
  <c r="AG156" i="7"/>
  <c r="AH156" i="7"/>
  <c r="AI156" i="7"/>
  <c r="AJ156" i="7"/>
  <c r="AK156" i="7"/>
  <c r="AL156" i="7"/>
  <c r="AM156" i="7"/>
  <c r="B157" i="7"/>
  <c r="D157" i="7"/>
  <c r="E157" i="7"/>
  <c r="Q157" i="7"/>
  <c r="T157" i="7"/>
  <c r="V157" i="7"/>
  <c r="W157" i="7"/>
  <c r="X157" i="7"/>
  <c r="Z157" i="7"/>
  <c r="AB157" i="7"/>
  <c r="AC157" i="7"/>
  <c r="AF157" i="7"/>
  <c r="AG157" i="7"/>
  <c r="AH157" i="7"/>
  <c r="AI157" i="7"/>
  <c r="AJ157" i="7"/>
  <c r="AK157" i="7"/>
  <c r="AL157" i="7"/>
  <c r="AM157" i="7"/>
  <c r="B158" i="7"/>
  <c r="D158" i="7"/>
  <c r="E158" i="7"/>
  <c r="Q158" i="7"/>
  <c r="T158" i="7"/>
  <c r="V158" i="7"/>
  <c r="W158" i="7"/>
  <c r="X158" i="7"/>
  <c r="Z158" i="7"/>
  <c r="AB158" i="7"/>
  <c r="AC158" i="7"/>
  <c r="AF158" i="7"/>
  <c r="AG158" i="7"/>
  <c r="AH158" i="7"/>
  <c r="AI158" i="7"/>
  <c r="AJ158" i="7"/>
  <c r="AK158" i="7"/>
  <c r="AL158" i="7"/>
  <c r="AM158" i="7"/>
  <c r="B159" i="7"/>
  <c r="D159" i="7"/>
  <c r="E159" i="7"/>
  <c r="Q159" i="7"/>
  <c r="T159" i="7"/>
  <c r="V159" i="7"/>
  <c r="W159" i="7"/>
  <c r="X159" i="7"/>
  <c r="Z159" i="7"/>
  <c r="AB159" i="7"/>
  <c r="AC159" i="7"/>
  <c r="AF159" i="7"/>
  <c r="AG159" i="7"/>
  <c r="AH159" i="7"/>
  <c r="AI159" i="7"/>
  <c r="AJ159" i="7"/>
  <c r="AK159" i="7"/>
  <c r="AL159" i="7"/>
  <c r="AM159" i="7"/>
  <c r="B160" i="7"/>
  <c r="D160" i="7"/>
  <c r="E160" i="7"/>
  <c r="Q160" i="7"/>
  <c r="T160" i="7"/>
  <c r="V160" i="7"/>
  <c r="W160" i="7"/>
  <c r="X160" i="7"/>
  <c r="Z160" i="7"/>
  <c r="AB160" i="7"/>
  <c r="AC160" i="7"/>
  <c r="AF160" i="7"/>
  <c r="AG160" i="7"/>
  <c r="AH160" i="7"/>
  <c r="AI160" i="7"/>
  <c r="AJ160" i="7"/>
  <c r="AK160" i="7"/>
  <c r="AL160" i="7"/>
  <c r="AM160" i="7"/>
  <c r="B161" i="7"/>
  <c r="D161" i="7"/>
  <c r="E161" i="7"/>
  <c r="Q161" i="7"/>
  <c r="T161" i="7"/>
  <c r="V161" i="7"/>
  <c r="W161" i="7"/>
  <c r="X161" i="7"/>
  <c r="Z161" i="7"/>
  <c r="AB161" i="7"/>
  <c r="AC161" i="7"/>
  <c r="AF161" i="7"/>
  <c r="AG161" i="7"/>
  <c r="AH161" i="7"/>
  <c r="AI161" i="7"/>
  <c r="AJ161" i="7"/>
  <c r="AK161" i="7"/>
  <c r="AL161" i="7"/>
  <c r="AM161" i="7"/>
  <c r="B162" i="7"/>
  <c r="D162" i="7"/>
  <c r="E162" i="7"/>
  <c r="Q162" i="7"/>
  <c r="T162" i="7"/>
  <c r="V162" i="7"/>
  <c r="W162" i="7"/>
  <c r="X162" i="7"/>
  <c r="Z162" i="7"/>
  <c r="AB162" i="7"/>
  <c r="AC162" i="7"/>
  <c r="AF162" i="7"/>
  <c r="AG162" i="7"/>
  <c r="AH162" i="7"/>
  <c r="AI162" i="7"/>
  <c r="AJ162" i="7"/>
  <c r="AK162" i="7"/>
  <c r="AL162" i="7"/>
  <c r="AM162" i="7"/>
  <c r="B163" i="7"/>
  <c r="D163" i="7"/>
  <c r="E163" i="7"/>
  <c r="Q163" i="7"/>
  <c r="T163" i="7"/>
  <c r="V163" i="7"/>
  <c r="W163" i="7"/>
  <c r="X163" i="7"/>
  <c r="Z163" i="7"/>
  <c r="AB163" i="7"/>
  <c r="AC163" i="7"/>
  <c r="AF163" i="7"/>
  <c r="AG163" i="7"/>
  <c r="AH163" i="7"/>
  <c r="AI163" i="7"/>
  <c r="AJ163" i="7"/>
  <c r="AK163" i="7"/>
  <c r="AL163" i="7"/>
  <c r="AM163" i="7"/>
  <c r="B164" i="7"/>
  <c r="D164" i="7"/>
  <c r="E164" i="7"/>
  <c r="Q164" i="7"/>
  <c r="T164" i="7"/>
  <c r="V164" i="7"/>
  <c r="W164" i="7"/>
  <c r="X164" i="7"/>
  <c r="Z164" i="7"/>
  <c r="AB164" i="7"/>
  <c r="AC164" i="7"/>
  <c r="AF164" i="7"/>
  <c r="AG164" i="7"/>
  <c r="AH164" i="7"/>
  <c r="AI164" i="7"/>
  <c r="AJ164" i="7"/>
  <c r="AK164" i="7"/>
  <c r="AM164" i="7"/>
  <c r="B165" i="7"/>
  <c r="D165" i="7"/>
  <c r="E165" i="7"/>
  <c r="Q165" i="7"/>
  <c r="T165" i="7"/>
  <c r="V165" i="7"/>
  <c r="W165" i="7"/>
  <c r="X165" i="7"/>
  <c r="Z165" i="7"/>
  <c r="AB165" i="7"/>
  <c r="AC165" i="7"/>
  <c r="AF165" i="7"/>
  <c r="AG165" i="7"/>
  <c r="AH165" i="7"/>
  <c r="AI165" i="7"/>
  <c r="AJ165" i="7"/>
  <c r="AK165" i="7"/>
  <c r="AL165" i="7"/>
  <c r="AM165" i="7"/>
  <c r="B166" i="7"/>
  <c r="D166" i="7"/>
  <c r="E166" i="7"/>
  <c r="Q166" i="7"/>
  <c r="T166" i="7"/>
  <c r="V166" i="7"/>
  <c r="W166" i="7"/>
  <c r="X166" i="7"/>
  <c r="Z166" i="7"/>
  <c r="AB166" i="7"/>
  <c r="AC166" i="7"/>
  <c r="AF166" i="7"/>
  <c r="AG166" i="7"/>
  <c r="AH166" i="7"/>
  <c r="AI166" i="7"/>
  <c r="AJ166" i="7"/>
  <c r="AK166" i="7"/>
  <c r="AL166" i="7"/>
  <c r="AM166" i="7"/>
  <c r="B167" i="7"/>
  <c r="D167" i="7"/>
  <c r="E167" i="7"/>
  <c r="Q167" i="7"/>
  <c r="T167" i="7"/>
  <c r="V167" i="7"/>
  <c r="W167" i="7"/>
  <c r="X167" i="7"/>
  <c r="Z167" i="7"/>
  <c r="AB167" i="7"/>
  <c r="AC167" i="7"/>
  <c r="AF167" i="7"/>
  <c r="AG167" i="7"/>
  <c r="AH167" i="7"/>
  <c r="AI167" i="7"/>
  <c r="AJ167" i="7"/>
  <c r="AK167" i="7"/>
  <c r="AL167" i="7"/>
  <c r="AM167" i="7"/>
  <c r="B168" i="7"/>
  <c r="D168" i="7"/>
  <c r="E168" i="7"/>
  <c r="Q168" i="7"/>
  <c r="T168" i="7"/>
  <c r="V168" i="7"/>
  <c r="W168" i="7"/>
  <c r="X168" i="7"/>
  <c r="Z168" i="7"/>
  <c r="AB168" i="7"/>
  <c r="AC168" i="7"/>
  <c r="AF168" i="7"/>
  <c r="AG168" i="7"/>
  <c r="AH168" i="7"/>
  <c r="AI168" i="7"/>
  <c r="AJ168" i="7"/>
  <c r="AK168" i="7"/>
  <c r="AL168" i="7"/>
  <c r="AM168" i="7"/>
  <c r="B169" i="7"/>
  <c r="D169" i="7"/>
  <c r="E169" i="7"/>
  <c r="Q169" i="7"/>
  <c r="T169" i="7"/>
  <c r="V169" i="7"/>
  <c r="W169" i="7"/>
  <c r="X169" i="7"/>
  <c r="Z169" i="7"/>
  <c r="AB169" i="7"/>
  <c r="AC169" i="7"/>
  <c r="AF169" i="7"/>
  <c r="AG169" i="7"/>
  <c r="AH169" i="7"/>
  <c r="AI169" i="7"/>
  <c r="AJ169" i="7"/>
  <c r="AK169" i="7"/>
  <c r="AL169" i="7"/>
  <c r="AM169" i="7"/>
  <c r="B170" i="7"/>
  <c r="D170" i="7"/>
  <c r="E170" i="7"/>
  <c r="Q170" i="7"/>
  <c r="T170" i="7"/>
  <c r="V170" i="7"/>
  <c r="W170" i="7"/>
  <c r="X170" i="7"/>
  <c r="Z170" i="7"/>
  <c r="AB170" i="7"/>
  <c r="AC170" i="7"/>
  <c r="AF170" i="7"/>
  <c r="AG170" i="7"/>
  <c r="AH170" i="7"/>
  <c r="AI170" i="7"/>
  <c r="AJ170" i="7"/>
  <c r="AK170" i="7"/>
  <c r="AL170" i="7"/>
  <c r="AM170" i="7"/>
  <c r="B171" i="7"/>
  <c r="D171" i="7"/>
  <c r="E171" i="7"/>
  <c r="Q171" i="7"/>
  <c r="T171" i="7"/>
  <c r="V171" i="7"/>
  <c r="W171" i="7"/>
  <c r="X171" i="7"/>
  <c r="Z171" i="7"/>
  <c r="AB171" i="7"/>
  <c r="AC171" i="7"/>
  <c r="AF171" i="7"/>
  <c r="AG171" i="7"/>
  <c r="AH171" i="7"/>
  <c r="AI171" i="7"/>
  <c r="AJ171" i="7"/>
  <c r="AK171" i="7"/>
  <c r="AL171" i="7"/>
  <c r="AM171" i="7"/>
  <c r="B172" i="7"/>
  <c r="D172" i="7"/>
  <c r="E172" i="7"/>
  <c r="Q172" i="7"/>
  <c r="T172" i="7"/>
  <c r="V172" i="7"/>
  <c r="W172" i="7"/>
  <c r="X172" i="7"/>
  <c r="Z172" i="7"/>
  <c r="AB172" i="7"/>
  <c r="AC172" i="7"/>
  <c r="AF172" i="7"/>
  <c r="AG172" i="7"/>
  <c r="AH172" i="7"/>
  <c r="AI172" i="7"/>
  <c r="AJ172" i="7"/>
  <c r="AK172" i="7"/>
  <c r="AL172" i="7"/>
  <c r="AM172" i="7"/>
  <c r="B173" i="7"/>
  <c r="D173" i="7"/>
  <c r="E173" i="7"/>
  <c r="Q173" i="7"/>
  <c r="T173" i="7"/>
  <c r="V173" i="7"/>
  <c r="W173" i="7"/>
  <c r="X173" i="7"/>
  <c r="Z173" i="7"/>
  <c r="AB173" i="7"/>
  <c r="AC173" i="7"/>
  <c r="AF173" i="7"/>
  <c r="AG173" i="7"/>
  <c r="AH173" i="7"/>
  <c r="AI173" i="7"/>
  <c r="AJ173" i="7"/>
  <c r="AK173" i="7"/>
  <c r="AL173" i="7"/>
  <c r="AM173" i="7"/>
  <c r="B174" i="7"/>
  <c r="D174" i="7"/>
  <c r="E174" i="7"/>
  <c r="Q174" i="7"/>
  <c r="T174" i="7"/>
  <c r="V174" i="7"/>
  <c r="W174" i="7"/>
  <c r="X174" i="7"/>
  <c r="Z174" i="7"/>
  <c r="AB174" i="7"/>
  <c r="AC174" i="7"/>
  <c r="AF174" i="7"/>
  <c r="AG174" i="7"/>
  <c r="AH174" i="7"/>
  <c r="AI174" i="7"/>
  <c r="AJ174" i="7"/>
  <c r="AK174" i="7"/>
  <c r="AL174" i="7"/>
  <c r="AM174" i="7"/>
  <c r="B175" i="7"/>
  <c r="D175" i="7"/>
  <c r="E175" i="7"/>
  <c r="Q175" i="7"/>
  <c r="T175" i="7"/>
  <c r="V175" i="7"/>
  <c r="W175" i="7"/>
  <c r="X175" i="7"/>
  <c r="Z175" i="7"/>
  <c r="AB175" i="7"/>
  <c r="AC175" i="7"/>
  <c r="AF175" i="7"/>
  <c r="AG175" i="7"/>
  <c r="AH175" i="7"/>
  <c r="AI175" i="7"/>
  <c r="AJ175" i="7"/>
  <c r="AK175" i="7"/>
  <c r="AL175" i="7"/>
  <c r="AM175" i="7"/>
  <c r="B176" i="7"/>
  <c r="D176" i="7"/>
  <c r="E176" i="7"/>
  <c r="Q176" i="7"/>
  <c r="T176" i="7"/>
  <c r="V176" i="7"/>
  <c r="W176" i="7"/>
  <c r="X176" i="7"/>
  <c r="Z176" i="7"/>
  <c r="AB176" i="7"/>
  <c r="AC176" i="7"/>
  <c r="AF176" i="7"/>
  <c r="AG176" i="7"/>
  <c r="AH176" i="7"/>
  <c r="AI176" i="7"/>
  <c r="AJ176" i="7"/>
  <c r="AK176" i="7"/>
  <c r="AL176" i="7"/>
  <c r="AM176" i="7"/>
  <c r="B177" i="7"/>
  <c r="D177" i="7"/>
  <c r="E177" i="7"/>
  <c r="Q177" i="7"/>
  <c r="T177" i="7"/>
  <c r="V177" i="7"/>
  <c r="W177" i="7"/>
  <c r="X177" i="7"/>
  <c r="Z177" i="7"/>
  <c r="AB177" i="7"/>
  <c r="AC177" i="7"/>
  <c r="AF177" i="7"/>
  <c r="AG177" i="7"/>
  <c r="AH177" i="7"/>
  <c r="AI177" i="7"/>
  <c r="AJ177" i="7"/>
  <c r="AK177" i="7"/>
  <c r="AL177" i="7"/>
  <c r="AM177" i="7"/>
  <c r="B178" i="7"/>
  <c r="D178" i="7"/>
  <c r="E178" i="7"/>
  <c r="Q178" i="7"/>
  <c r="T178" i="7"/>
  <c r="V178" i="7"/>
  <c r="W178" i="7"/>
  <c r="X178" i="7"/>
  <c r="Z178" i="7"/>
  <c r="AB178" i="7"/>
  <c r="AC178" i="7"/>
  <c r="AF178" i="7"/>
  <c r="AG178" i="7"/>
  <c r="AH178" i="7"/>
  <c r="AI178" i="7"/>
  <c r="AJ178" i="7"/>
  <c r="AK178" i="7"/>
  <c r="AL178" i="7"/>
  <c r="AM178" i="7"/>
  <c r="B179" i="7"/>
  <c r="D179" i="7"/>
  <c r="E179" i="7"/>
  <c r="Q179" i="7"/>
  <c r="T179" i="7"/>
  <c r="V179" i="7"/>
  <c r="W179" i="7"/>
  <c r="X179" i="7"/>
  <c r="Z179" i="7"/>
  <c r="AB179" i="7"/>
  <c r="AC179" i="7"/>
  <c r="AF179" i="7"/>
  <c r="AG179" i="7"/>
  <c r="AH179" i="7"/>
  <c r="AI179" i="7"/>
  <c r="AJ179" i="7"/>
  <c r="AK179" i="7"/>
  <c r="AL179" i="7"/>
  <c r="AM179" i="7"/>
  <c r="B180" i="7"/>
  <c r="D180" i="7"/>
  <c r="E180" i="7"/>
  <c r="Q180" i="7"/>
  <c r="T180" i="7"/>
  <c r="V180" i="7"/>
  <c r="W180" i="7"/>
  <c r="X180" i="7"/>
  <c r="Z180" i="7"/>
  <c r="AB180" i="7"/>
  <c r="AC180" i="7"/>
  <c r="AF180" i="7"/>
  <c r="AG180" i="7"/>
  <c r="AH180" i="7"/>
  <c r="AI180" i="7"/>
  <c r="AJ180" i="7"/>
  <c r="AK180" i="7"/>
  <c r="AL180" i="7"/>
  <c r="AM180" i="7"/>
  <c r="B181" i="7"/>
  <c r="D181" i="7"/>
  <c r="E181" i="7"/>
  <c r="Q181" i="7"/>
  <c r="T181" i="7"/>
  <c r="V181" i="7"/>
  <c r="W181" i="7"/>
  <c r="X181" i="7"/>
  <c r="Z181" i="7"/>
  <c r="AB181" i="7"/>
  <c r="AC181" i="7"/>
  <c r="AF181" i="7"/>
  <c r="AG181" i="7"/>
  <c r="AH181" i="7"/>
  <c r="AI181" i="7"/>
  <c r="AJ181" i="7"/>
  <c r="AK181" i="7"/>
  <c r="AM181" i="7"/>
  <c r="B182" i="7"/>
  <c r="D182" i="7"/>
  <c r="E182" i="7"/>
  <c r="Q182" i="7"/>
  <c r="T182" i="7"/>
  <c r="V182" i="7"/>
  <c r="W182" i="7"/>
  <c r="X182" i="7"/>
  <c r="Z182" i="7"/>
  <c r="AB182" i="7"/>
  <c r="AC182" i="7"/>
  <c r="AF182" i="7"/>
  <c r="AG182" i="7"/>
  <c r="AH182" i="7"/>
  <c r="AI182" i="7"/>
  <c r="AJ182" i="7"/>
  <c r="AK182" i="7"/>
  <c r="AL182" i="7"/>
  <c r="AM182" i="7"/>
  <c r="B183" i="7"/>
  <c r="D183" i="7"/>
  <c r="E183" i="7"/>
  <c r="Q183" i="7"/>
  <c r="T183" i="7"/>
  <c r="V183" i="7"/>
  <c r="W183" i="7"/>
  <c r="X183" i="7"/>
  <c r="Z183" i="7"/>
  <c r="AB183" i="7"/>
  <c r="AC183" i="7"/>
  <c r="AF183" i="7"/>
  <c r="AG183" i="7"/>
  <c r="AH183" i="7"/>
  <c r="AI183" i="7"/>
  <c r="AJ183" i="7"/>
  <c r="AK183" i="7"/>
  <c r="AL183" i="7"/>
  <c r="AM183" i="7"/>
  <c r="B184" i="7"/>
  <c r="D184" i="7"/>
  <c r="E184" i="7"/>
  <c r="Q184" i="7"/>
  <c r="T184" i="7"/>
  <c r="V184" i="7"/>
  <c r="W184" i="7"/>
  <c r="X184" i="7"/>
  <c r="Z184" i="7"/>
  <c r="AB184" i="7"/>
  <c r="AC184" i="7"/>
  <c r="AF184" i="7"/>
  <c r="AG184" i="7"/>
  <c r="AH184" i="7"/>
  <c r="AI184" i="7"/>
  <c r="AJ184" i="7"/>
  <c r="AK184" i="7"/>
  <c r="AL184" i="7"/>
  <c r="AM184" i="7"/>
  <c r="B185" i="7"/>
  <c r="D185" i="7"/>
  <c r="E185" i="7"/>
  <c r="Q185" i="7"/>
  <c r="T185" i="7"/>
  <c r="V185" i="7"/>
  <c r="W185" i="7"/>
  <c r="X185" i="7"/>
  <c r="Z185" i="7"/>
  <c r="AB185" i="7"/>
  <c r="AC185" i="7"/>
  <c r="AF185" i="7"/>
  <c r="AG185" i="7"/>
  <c r="AH185" i="7"/>
  <c r="AI185" i="7"/>
  <c r="AJ185" i="7"/>
  <c r="AK185" i="7"/>
  <c r="AL185" i="7"/>
  <c r="AM185" i="7"/>
  <c r="B186" i="7"/>
  <c r="D186" i="7"/>
  <c r="E186" i="7"/>
  <c r="Q186" i="7"/>
  <c r="T186" i="7"/>
  <c r="V186" i="7"/>
  <c r="W186" i="7"/>
  <c r="X186" i="7"/>
  <c r="Z186" i="7"/>
  <c r="AB186" i="7"/>
  <c r="AC186" i="7"/>
  <c r="AF186" i="7"/>
  <c r="AG186" i="7"/>
  <c r="AH186" i="7"/>
  <c r="AI186" i="7"/>
  <c r="AJ186" i="7"/>
  <c r="AK186" i="7"/>
  <c r="AL186" i="7"/>
  <c r="AM186" i="7"/>
  <c r="B187" i="7"/>
  <c r="D187" i="7"/>
  <c r="E187" i="7"/>
  <c r="Q187" i="7"/>
  <c r="T187" i="7"/>
  <c r="V187" i="7"/>
  <c r="W187" i="7"/>
  <c r="X187" i="7"/>
  <c r="Z187" i="7"/>
  <c r="AB187" i="7"/>
  <c r="AC187" i="7"/>
  <c r="AF187" i="7"/>
  <c r="AG187" i="7"/>
  <c r="AH187" i="7"/>
  <c r="AI187" i="7"/>
  <c r="AJ187" i="7"/>
  <c r="AK187" i="7"/>
  <c r="AL187" i="7"/>
  <c r="AM187" i="7"/>
  <c r="B188" i="7"/>
  <c r="D188" i="7"/>
  <c r="E188" i="7"/>
  <c r="Q188" i="7"/>
  <c r="T188" i="7"/>
  <c r="V188" i="7"/>
  <c r="W188" i="7"/>
  <c r="X188" i="7"/>
  <c r="Z188" i="7"/>
  <c r="AB188" i="7"/>
  <c r="AC188" i="7"/>
  <c r="AF188" i="7"/>
  <c r="AG188" i="7"/>
  <c r="AH188" i="7"/>
  <c r="AI188" i="7"/>
  <c r="AJ188" i="7"/>
  <c r="AK188" i="7"/>
  <c r="AL188" i="7"/>
  <c r="AM188" i="7"/>
  <c r="B189" i="7"/>
  <c r="D189" i="7"/>
  <c r="E189" i="7"/>
  <c r="Q189" i="7"/>
  <c r="T189" i="7"/>
  <c r="V189" i="7"/>
  <c r="W189" i="7"/>
  <c r="X189" i="7"/>
  <c r="Z189" i="7"/>
  <c r="AB189" i="7"/>
  <c r="AC189" i="7"/>
  <c r="AF189" i="7"/>
  <c r="AG189" i="7"/>
  <c r="AH189" i="7"/>
  <c r="AI189" i="7"/>
  <c r="AJ189" i="7"/>
  <c r="AK189" i="7"/>
  <c r="AL189" i="7"/>
  <c r="AM189" i="7"/>
  <c r="B190" i="7"/>
  <c r="D190" i="7"/>
  <c r="E190" i="7"/>
  <c r="Q190" i="7"/>
  <c r="T190" i="7"/>
  <c r="V190" i="7"/>
  <c r="W190" i="7"/>
  <c r="X190" i="7"/>
  <c r="Z190" i="7"/>
  <c r="AB190" i="7"/>
  <c r="AC190" i="7"/>
  <c r="AF190" i="7"/>
  <c r="AG190" i="7"/>
  <c r="AH190" i="7"/>
  <c r="AI190" i="7"/>
  <c r="AJ190" i="7"/>
  <c r="AK190" i="7"/>
  <c r="AL190" i="7"/>
  <c r="AM190" i="7"/>
  <c r="B191" i="7"/>
  <c r="D191" i="7"/>
  <c r="E191" i="7"/>
  <c r="Q191" i="7"/>
  <c r="T191" i="7"/>
  <c r="V191" i="7"/>
  <c r="W191" i="7"/>
  <c r="X191" i="7"/>
  <c r="Z191" i="7"/>
  <c r="AB191" i="7"/>
  <c r="AC191" i="7"/>
  <c r="AF191" i="7"/>
  <c r="AG191" i="7"/>
  <c r="AH191" i="7"/>
  <c r="AI191" i="7"/>
  <c r="AJ191" i="7"/>
  <c r="AK191" i="7"/>
  <c r="AL191" i="7"/>
  <c r="AM191" i="7"/>
  <c r="B192" i="7"/>
  <c r="D192" i="7"/>
  <c r="E192" i="7"/>
  <c r="Q192" i="7"/>
  <c r="T192" i="7"/>
  <c r="V192" i="7"/>
  <c r="W192" i="7"/>
  <c r="X192" i="7"/>
  <c r="Z192" i="7"/>
  <c r="AB192" i="7"/>
  <c r="AC192" i="7"/>
  <c r="AF192" i="7"/>
  <c r="AG192" i="7"/>
  <c r="AH192" i="7"/>
  <c r="AI192" i="7"/>
  <c r="AJ192" i="7"/>
  <c r="AK192" i="7"/>
  <c r="AL192" i="7"/>
  <c r="AM192" i="7"/>
  <c r="B193" i="7"/>
  <c r="D193" i="7"/>
  <c r="E193" i="7"/>
  <c r="Q193" i="7"/>
  <c r="T193" i="7"/>
  <c r="V193" i="7"/>
  <c r="W193" i="7"/>
  <c r="X193" i="7"/>
  <c r="Z193" i="7"/>
  <c r="AB193" i="7"/>
  <c r="AC193" i="7"/>
  <c r="AF193" i="7"/>
  <c r="AG193" i="7"/>
  <c r="AH193" i="7"/>
  <c r="AI193" i="7"/>
  <c r="AJ193" i="7"/>
  <c r="AK193" i="7"/>
  <c r="AL193" i="7"/>
  <c r="AM193" i="7"/>
  <c r="B194" i="7"/>
  <c r="D194" i="7"/>
  <c r="E194" i="7"/>
  <c r="Q194" i="7"/>
  <c r="T194" i="7"/>
  <c r="V194" i="7"/>
  <c r="W194" i="7"/>
  <c r="X194" i="7"/>
  <c r="Z194" i="7"/>
  <c r="AB194" i="7"/>
  <c r="AC194" i="7"/>
  <c r="AF194" i="7"/>
  <c r="AG194" i="7"/>
  <c r="AH194" i="7"/>
  <c r="AI194" i="7"/>
  <c r="AJ194" i="7"/>
  <c r="AK194" i="7"/>
  <c r="AL194" i="7"/>
  <c r="AM194" i="7"/>
  <c r="B195" i="7"/>
  <c r="D195" i="7"/>
  <c r="E195" i="7"/>
  <c r="Q195" i="7"/>
  <c r="T195" i="7"/>
  <c r="V195" i="7"/>
  <c r="W195" i="7"/>
  <c r="X195" i="7"/>
  <c r="Z195" i="7"/>
  <c r="AB195" i="7"/>
  <c r="AC195" i="7"/>
  <c r="AF195" i="7"/>
  <c r="AG195" i="7"/>
  <c r="AH195" i="7"/>
  <c r="AI195" i="7"/>
  <c r="AJ195" i="7"/>
  <c r="AK195" i="7"/>
  <c r="AM195" i="7"/>
  <c r="B196" i="7"/>
  <c r="D196" i="7"/>
  <c r="E196" i="7"/>
  <c r="Q196" i="7"/>
  <c r="T196" i="7"/>
  <c r="V196" i="7"/>
  <c r="W196" i="7"/>
  <c r="X196" i="7"/>
  <c r="Z196" i="7"/>
  <c r="AB196" i="7"/>
  <c r="AC196" i="7"/>
  <c r="AF196" i="7"/>
  <c r="AG196" i="7"/>
  <c r="AH196" i="7"/>
  <c r="AI196" i="7"/>
  <c r="AJ196" i="7"/>
  <c r="AK196" i="7"/>
  <c r="AL196" i="7"/>
  <c r="AM196" i="7"/>
  <c r="B197" i="7"/>
  <c r="D197" i="7"/>
  <c r="E197" i="7"/>
  <c r="Q197" i="7"/>
  <c r="T197" i="7"/>
  <c r="V197" i="7"/>
  <c r="W197" i="7"/>
  <c r="X197" i="7"/>
  <c r="Z197" i="7"/>
  <c r="AB197" i="7"/>
  <c r="AC197" i="7"/>
  <c r="AF197" i="7"/>
  <c r="AG197" i="7"/>
  <c r="AH197" i="7"/>
  <c r="AI197" i="7"/>
  <c r="AJ197" i="7"/>
  <c r="AK197" i="7"/>
  <c r="AL197" i="7"/>
  <c r="AM197" i="7"/>
  <c r="B198" i="7"/>
  <c r="D198" i="7"/>
  <c r="E198" i="7"/>
  <c r="Q198" i="7"/>
  <c r="T198" i="7"/>
  <c r="V198" i="7"/>
  <c r="W198" i="7"/>
  <c r="X198" i="7"/>
  <c r="Z198" i="7"/>
  <c r="AB198" i="7"/>
  <c r="AC198" i="7"/>
  <c r="AF198" i="7"/>
  <c r="AG198" i="7"/>
  <c r="AH198" i="7"/>
  <c r="AI198" i="7"/>
  <c r="AJ198" i="7"/>
  <c r="AK198" i="7"/>
  <c r="AL198" i="7"/>
  <c r="AM198" i="7"/>
  <c r="B199" i="7"/>
  <c r="D199" i="7"/>
  <c r="E199" i="7"/>
  <c r="Q199" i="7"/>
  <c r="T199" i="7"/>
  <c r="V199" i="7"/>
  <c r="W199" i="7"/>
  <c r="X199" i="7"/>
  <c r="Z199" i="7"/>
  <c r="AB199" i="7"/>
  <c r="AC199" i="7"/>
  <c r="AF199" i="7"/>
  <c r="AG199" i="7"/>
  <c r="AH199" i="7"/>
  <c r="AI199" i="7"/>
  <c r="AJ199" i="7"/>
  <c r="AK199" i="7"/>
  <c r="AL199" i="7"/>
  <c r="AM199" i="7"/>
  <c r="B200" i="7"/>
  <c r="D200" i="7"/>
  <c r="E200" i="7"/>
  <c r="Q200" i="7"/>
  <c r="T200" i="7"/>
  <c r="V200" i="7"/>
  <c r="W200" i="7"/>
  <c r="X200" i="7"/>
  <c r="Z200" i="7"/>
  <c r="AB200" i="7"/>
  <c r="AC200" i="7"/>
  <c r="AF200" i="7"/>
  <c r="AG200" i="7"/>
  <c r="AH200" i="7"/>
  <c r="AI200" i="7"/>
  <c r="AJ200" i="7"/>
  <c r="AK200" i="7"/>
  <c r="AL200" i="7"/>
  <c r="AM200" i="7"/>
  <c r="B201" i="7"/>
  <c r="D201" i="7"/>
  <c r="E201" i="7"/>
  <c r="Q201" i="7"/>
  <c r="T201" i="7"/>
  <c r="V201" i="7"/>
  <c r="W201" i="7"/>
  <c r="X201" i="7"/>
  <c r="Z201" i="7"/>
  <c r="AB201" i="7"/>
  <c r="AC201" i="7"/>
  <c r="AF201" i="7"/>
  <c r="AG201" i="7"/>
  <c r="AH201" i="7"/>
  <c r="AI201" i="7"/>
  <c r="AJ201" i="7"/>
  <c r="AK201" i="7"/>
  <c r="AL201" i="7"/>
  <c r="AM201" i="7"/>
  <c r="B202" i="7"/>
  <c r="D202" i="7"/>
  <c r="E202" i="7"/>
  <c r="Q202" i="7"/>
  <c r="T202" i="7"/>
  <c r="V202" i="7"/>
  <c r="W202" i="7"/>
  <c r="X202" i="7"/>
  <c r="Z202" i="7"/>
  <c r="AB202" i="7"/>
  <c r="AC202" i="7"/>
  <c r="AF202" i="7"/>
  <c r="AG202" i="7"/>
  <c r="AH202" i="7"/>
  <c r="AI202" i="7"/>
  <c r="AJ202" i="7"/>
  <c r="AK202" i="7"/>
  <c r="AL202" i="7"/>
  <c r="AM202" i="7"/>
  <c r="B203" i="7"/>
  <c r="D203" i="7"/>
  <c r="E203" i="7"/>
  <c r="Q203" i="7"/>
  <c r="T203" i="7"/>
  <c r="V203" i="7"/>
  <c r="W203" i="7"/>
  <c r="X203" i="7"/>
  <c r="Z203" i="7"/>
  <c r="AB203" i="7"/>
  <c r="AC203" i="7"/>
  <c r="AF203" i="7"/>
  <c r="AG203" i="7"/>
  <c r="AH203" i="7"/>
  <c r="AI203" i="7"/>
  <c r="AJ203" i="7"/>
  <c r="AK203" i="7"/>
  <c r="AL203" i="7"/>
  <c r="AM203" i="7"/>
  <c r="B204" i="7"/>
  <c r="D204" i="7"/>
  <c r="E204" i="7"/>
  <c r="Q204" i="7"/>
  <c r="T204" i="7"/>
  <c r="V204" i="7"/>
  <c r="W204" i="7"/>
  <c r="X204" i="7"/>
  <c r="Z204" i="7"/>
  <c r="AB204" i="7"/>
  <c r="AC204" i="7"/>
  <c r="AF204" i="7"/>
  <c r="AG204" i="7"/>
  <c r="AH204" i="7"/>
  <c r="AI204" i="7"/>
  <c r="AJ204" i="7"/>
  <c r="AK204" i="7"/>
  <c r="AL204" i="7"/>
  <c r="AM204" i="7"/>
  <c r="B205" i="7"/>
  <c r="D205" i="7"/>
  <c r="E205" i="7"/>
  <c r="Q205" i="7"/>
  <c r="T205" i="7"/>
  <c r="V205" i="7"/>
  <c r="W205" i="7"/>
  <c r="X205" i="7"/>
  <c r="Z205" i="7"/>
  <c r="AB205" i="7"/>
  <c r="AC205" i="7"/>
  <c r="AF205" i="7"/>
  <c r="AG205" i="7"/>
  <c r="AH205" i="7"/>
  <c r="AI205" i="7"/>
  <c r="AJ205" i="7"/>
  <c r="AK205" i="7"/>
  <c r="AL205" i="7"/>
  <c r="AM205" i="7"/>
  <c r="B206" i="7"/>
  <c r="D206" i="7"/>
  <c r="E206" i="7"/>
  <c r="Q206" i="7"/>
  <c r="T206" i="7"/>
  <c r="V206" i="7"/>
  <c r="W206" i="7"/>
  <c r="X206" i="7"/>
  <c r="Z206" i="7"/>
  <c r="AB206" i="7"/>
  <c r="AC206" i="7"/>
  <c r="AF206" i="7"/>
  <c r="AG206" i="7"/>
  <c r="AH206" i="7"/>
  <c r="AI206" i="7"/>
  <c r="AJ206" i="7"/>
  <c r="AK206" i="7"/>
  <c r="AM206" i="7"/>
  <c r="B207" i="7"/>
  <c r="D207" i="7"/>
  <c r="E207" i="7"/>
  <c r="Q207" i="7"/>
  <c r="T207" i="7"/>
  <c r="V207" i="7"/>
  <c r="W207" i="7"/>
  <c r="X207" i="7"/>
  <c r="Z207" i="7"/>
  <c r="AB207" i="7"/>
  <c r="AC207" i="7"/>
  <c r="AF207" i="7"/>
  <c r="AG207" i="7"/>
  <c r="AH207" i="7"/>
  <c r="AI207" i="7"/>
  <c r="AJ207" i="7"/>
  <c r="AK207" i="7"/>
  <c r="AL207" i="7"/>
  <c r="AM207" i="7"/>
  <c r="B208" i="7"/>
  <c r="D208" i="7"/>
  <c r="E208" i="7"/>
  <c r="Q208" i="7"/>
  <c r="T208" i="7"/>
  <c r="V208" i="7"/>
  <c r="W208" i="7"/>
  <c r="X208" i="7"/>
  <c r="Z208" i="7"/>
  <c r="AB208" i="7"/>
  <c r="AC208" i="7"/>
  <c r="AF208" i="7"/>
  <c r="AG208" i="7"/>
  <c r="AH208" i="7"/>
  <c r="AI208" i="7"/>
  <c r="AJ208" i="7"/>
  <c r="AK208" i="7"/>
  <c r="AL208" i="7"/>
  <c r="AM208" i="7"/>
  <c r="B209" i="7"/>
  <c r="D209" i="7"/>
  <c r="E209" i="7"/>
  <c r="Q209" i="7"/>
  <c r="T209" i="7"/>
  <c r="V209" i="7"/>
  <c r="W209" i="7"/>
  <c r="X209" i="7"/>
  <c r="Z209" i="7"/>
  <c r="AB209" i="7"/>
  <c r="AC209" i="7"/>
  <c r="AF209" i="7"/>
  <c r="AG209" i="7"/>
  <c r="AH209" i="7"/>
  <c r="AI209" i="7"/>
  <c r="AJ209" i="7"/>
  <c r="AK209" i="7"/>
  <c r="AL209" i="7"/>
  <c r="AM209" i="7"/>
  <c r="B210" i="7"/>
  <c r="D210" i="7"/>
  <c r="E210" i="7"/>
  <c r="Q210" i="7"/>
  <c r="T210" i="7"/>
  <c r="V210" i="7"/>
  <c r="W210" i="7"/>
  <c r="X210" i="7"/>
  <c r="Z210" i="7"/>
  <c r="AB210" i="7"/>
  <c r="AC210" i="7"/>
  <c r="AF210" i="7"/>
  <c r="AG210" i="7"/>
  <c r="AH210" i="7"/>
  <c r="AI210" i="7"/>
  <c r="AJ210" i="7"/>
  <c r="AK210" i="7"/>
  <c r="AL210" i="7"/>
  <c r="AM210" i="7"/>
  <c r="B211" i="7"/>
  <c r="D211" i="7"/>
  <c r="E211" i="7"/>
  <c r="Q211" i="7"/>
  <c r="T211" i="7"/>
  <c r="V211" i="7"/>
  <c r="W211" i="7"/>
  <c r="X211" i="7"/>
  <c r="Z211" i="7"/>
  <c r="AB211" i="7"/>
  <c r="AC211" i="7"/>
  <c r="AF211" i="7"/>
  <c r="AG211" i="7"/>
  <c r="AH211" i="7"/>
  <c r="AI211" i="7"/>
  <c r="AJ211" i="7"/>
  <c r="AK211" i="7"/>
  <c r="AL211" i="7"/>
  <c r="AM211" i="7"/>
  <c r="B212" i="7"/>
  <c r="D212" i="7"/>
  <c r="E212" i="7"/>
  <c r="Q212" i="7"/>
  <c r="T212" i="7"/>
  <c r="V212" i="7"/>
  <c r="W212" i="7"/>
  <c r="X212" i="7"/>
  <c r="Z212" i="7"/>
  <c r="AB212" i="7"/>
  <c r="AC212" i="7"/>
  <c r="AF212" i="7"/>
  <c r="AG212" i="7"/>
  <c r="AH212" i="7"/>
  <c r="AI212" i="7"/>
  <c r="AJ212" i="7"/>
  <c r="AK212" i="7"/>
  <c r="AL212" i="7"/>
  <c r="AM212" i="7"/>
  <c r="B213" i="7"/>
  <c r="D213" i="7"/>
  <c r="E213" i="7"/>
  <c r="Q213" i="7"/>
  <c r="T213" i="7"/>
  <c r="V213" i="7"/>
  <c r="W213" i="7"/>
  <c r="X213" i="7"/>
  <c r="Z213" i="7"/>
  <c r="AB213" i="7"/>
  <c r="AC213" i="7"/>
  <c r="AF213" i="7"/>
  <c r="AG213" i="7"/>
  <c r="AH213" i="7"/>
  <c r="AI213" i="7"/>
  <c r="AJ213" i="7"/>
  <c r="AK213" i="7"/>
  <c r="AL213" i="7"/>
  <c r="AM213" i="7"/>
  <c r="B214" i="7"/>
  <c r="D214" i="7"/>
  <c r="E214" i="7"/>
  <c r="Q214" i="7"/>
  <c r="T214" i="7"/>
  <c r="V214" i="7"/>
  <c r="W214" i="7"/>
  <c r="X214" i="7"/>
  <c r="Z214" i="7"/>
  <c r="AB214" i="7"/>
  <c r="AC214" i="7"/>
  <c r="AF214" i="7"/>
  <c r="AG214" i="7"/>
  <c r="AH214" i="7"/>
  <c r="AI214" i="7"/>
  <c r="AJ214" i="7"/>
  <c r="AK214" i="7"/>
  <c r="AL214" i="7"/>
  <c r="AM214" i="7"/>
  <c r="B215" i="7"/>
  <c r="D215" i="7"/>
  <c r="E215" i="7"/>
  <c r="Q215" i="7"/>
  <c r="T215" i="7"/>
  <c r="V215" i="7"/>
  <c r="W215" i="7"/>
  <c r="X215" i="7"/>
  <c r="Z215" i="7"/>
  <c r="AB215" i="7"/>
  <c r="AC215" i="7"/>
  <c r="AF215" i="7"/>
  <c r="AG215" i="7"/>
  <c r="AH215" i="7"/>
  <c r="AI215" i="7"/>
  <c r="AJ215" i="7"/>
  <c r="AK215" i="7"/>
  <c r="AL215" i="7"/>
  <c r="AM215" i="7"/>
  <c r="B216" i="7"/>
  <c r="D216" i="7"/>
  <c r="E216" i="7"/>
  <c r="Q216" i="7"/>
  <c r="T216" i="7"/>
  <c r="V216" i="7"/>
  <c r="W216" i="7"/>
  <c r="X216" i="7"/>
  <c r="Z216" i="7"/>
  <c r="AB216" i="7"/>
  <c r="AC216" i="7"/>
  <c r="AF216" i="7"/>
  <c r="AG216" i="7"/>
  <c r="AH216" i="7"/>
  <c r="AI216" i="7"/>
  <c r="AJ216" i="7"/>
  <c r="AK216" i="7"/>
  <c r="AL216" i="7"/>
  <c r="AM216" i="7"/>
  <c r="B217" i="7"/>
  <c r="D217" i="7"/>
  <c r="E217" i="7"/>
  <c r="Q217" i="7"/>
  <c r="T217" i="7"/>
  <c r="V217" i="7"/>
  <c r="W217" i="7"/>
  <c r="X217" i="7"/>
  <c r="Z217" i="7"/>
  <c r="AB217" i="7"/>
  <c r="AC217" i="7"/>
  <c r="AF217" i="7"/>
  <c r="AG217" i="7"/>
  <c r="AH217" i="7"/>
  <c r="AI217" i="7"/>
  <c r="AJ217" i="7"/>
  <c r="AK217" i="7"/>
  <c r="AM217" i="7"/>
  <c r="B218" i="7"/>
  <c r="D218" i="7"/>
  <c r="E218" i="7"/>
  <c r="Q218" i="7"/>
  <c r="T218" i="7"/>
  <c r="V218" i="7"/>
  <c r="W218" i="7"/>
  <c r="X218" i="7"/>
  <c r="Z218" i="7"/>
  <c r="AB218" i="7"/>
  <c r="AC218" i="7"/>
  <c r="AF218" i="7"/>
  <c r="AG218" i="7"/>
  <c r="AH218" i="7"/>
  <c r="AI218" i="7"/>
  <c r="AJ218" i="7"/>
  <c r="AK218" i="7"/>
  <c r="AL218" i="7"/>
  <c r="AM218" i="7"/>
  <c r="B219" i="7"/>
  <c r="D219" i="7"/>
  <c r="E219" i="7"/>
  <c r="Q219" i="7"/>
  <c r="T219" i="7"/>
  <c r="V219" i="7"/>
  <c r="W219" i="7"/>
  <c r="X219" i="7"/>
  <c r="Z219" i="7"/>
  <c r="AB219" i="7"/>
  <c r="AC219" i="7"/>
  <c r="AF219" i="7"/>
  <c r="AG219" i="7"/>
  <c r="AH219" i="7"/>
  <c r="AI219" i="7"/>
  <c r="AJ219" i="7"/>
  <c r="AK219" i="7"/>
  <c r="AL219" i="7"/>
  <c r="AM219" i="7"/>
  <c r="B220" i="7"/>
  <c r="D220" i="7"/>
  <c r="E220" i="7"/>
  <c r="Q220" i="7"/>
  <c r="T220" i="7"/>
  <c r="V220" i="7"/>
  <c r="W220" i="7"/>
  <c r="X220" i="7"/>
  <c r="Z220" i="7"/>
  <c r="AB220" i="7"/>
  <c r="AC220" i="7"/>
  <c r="AF220" i="7"/>
  <c r="AG220" i="7"/>
  <c r="AH220" i="7"/>
  <c r="AI220" i="7"/>
  <c r="AJ220" i="7"/>
  <c r="AK220" i="7"/>
  <c r="AL220" i="7"/>
  <c r="AM220" i="7"/>
  <c r="B221" i="7"/>
  <c r="D221" i="7"/>
  <c r="E221" i="7"/>
  <c r="Q221" i="7"/>
  <c r="T221" i="7"/>
  <c r="V221" i="7"/>
  <c r="W221" i="7"/>
  <c r="X221" i="7"/>
  <c r="Z221" i="7"/>
  <c r="AB221" i="7"/>
  <c r="AC221" i="7"/>
  <c r="AF221" i="7"/>
  <c r="AG221" i="7"/>
  <c r="AH221" i="7"/>
  <c r="AI221" i="7"/>
  <c r="AJ221" i="7"/>
  <c r="AK221" i="7"/>
  <c r="AL221" i="7"/>
  <c r="AM221" i="7"/>
  <c r="B222" i="7"/>
  <c r="D222" i="7"/>
  <c r="E222" i="7"/>
  <c r="Q222" i="7"/>
  <c r="T222" i="7"/>
  <c r="V222" i="7"/>
  <c r="W222" i="7"/>
  <c r="X222" i="7"/>
  <c r="Z222" i="7"/>
  <c r="AB222" i="7"/>
  <c r="AC222" i="7"/>
  <c r="AF222" i="7"/>
  <c r="AG222" i="7"/>
  <c r="AH222" i="7"/>
  <c r="AI222" i="7"/>
  <c r="AJ222" i="7"/>
  <c r="AK222" i="7"/>
  <c r="AL222" i="7"/>
  <c r="AM222" i="7"/>
  <c r="B223" i="7"/>
  <c r="D223" i="7"/>
  <c r="E223" i="7"/>
  <c r="Q223" i="7"/>
  <c r="T223" i="7"/>
  <c r="V223" i="7"/>
  <c r="W223" i="7"/>
  <c r="X223" i="7"/>
  <c r="Z223" i="7"/>
  <c r="AB223" i="7"/>
  <c r="AC223" i="7"/>
  <c r="AF223" i="7"/>
  <c r="AG223" i="7"/>
  <c r="AH223" i="7"/>
  <c r="AI223" i="7"/>
  <c r="AJ223" i="7"/>
  <c r="AK223" i="7"/>
  <c r="AL223" i="7"/>
  <c r="AM223" i="7"/>
  <c r="B224" i="7"/>
  <c r="D224" i="7"/>
  <c r="E224" i="7"/>
  <c r="Q224" i="7"/>
  <c r="T224" i="7"/>
  <c r="V224" i="7"/>
  <c r="W224" i="7"/>
  <c r="X224" i="7"/>
  <c r="Z224" i="7"/>
  <c r="AB224" i="7"/>
  <c r="AC224" i="7"/>
  <c r="AF224" i="7"/>
  <c r="AG224" i="7"/>
  <c r="AH224" i="7"/>
  <c r="AI224" i="7"/>
  <c r="AJ224" i="7"/>
  <c r="AK224" i="7"/>
  <c r="AL224" i="7"/>
  <c r="AM224" i="7"/>
  <c r="B225" i="7"/>
  <c r="D225" i="7"/>
  <c r="E225" i="7"/>
  <c r="Q225" i="7"/>
  <c r="T225" i="7"/>
  <c r="V225" i="7"/>
  <c r="W225" i="7"/>
  <c r="X225" i="7"/>
  <c r="Z225" i="7"/>
  <c r="AB225" i="7"/>
  <c r="AC225" i="7"/>
  <c r="AF225" i="7"/>
  <c r="AG225" i="7"/>
  <c r="AH225" i="7"/>
  <c r="AI225" i="7"/>
  <c r="AJ225" i="7"/>
  <c r="AK225" i="7"/>
  <c r="AL225" i="7"/>
  <c r="AM225" i="7"/>
  <c r="B226" i="7"/>
  <c r="D226" i="7"/>
  <c r="E226" i="7"/>
  <c r="Q226" i="7"/>
  <c r="T226" i="7"/>
  <c r="V226" i="7"/>
  <c r="W226" i="7"/>
  <c r="X226" i="7"/>
  <c r="Z226" i="7"/>
  <c r="AB226" i="7"/>
  <c r="AC226" i="7"/>
  <c r="AF226" i="7"/>
  <c r="AG226" i="7"/>
  <c r="AH226" i="7"/>
  <c r="AI226" i="7"/>
  <c r="AJ226" i="7"/>
  <c r="AK226" i="7"/>
  <c r="AL226" i="7"/>
  <c r="AM226" i="7"/>
  <c r="B227" i="7"/>
  <c r="D227" i="7"/>
  <c r="E227" i="7"/>
  <c r="Q227" i="7"/>
  <c r="T227" i="7"/>
  <c r="V227" i="7"/>
  <c r="W227" i="7"/>
  <c r="X227" i="7"/>
  <c r="Z227" i="7"/>
  <c r="AB227" i="7"/>
  <c r="AC227" i="7"/>
  <c r="AF227" i="7"/>
  <c r="AG227" i="7"/>
  <c r="AH227" i="7"/>
  <c r="AI227" i="7"/>
  <c r="AJ227" i="7"/>
  <c r="AK227" i="7"/>
  <c r="AL227" i="7"/>
  <c r="AM227" i="7"/>
  <c r="B228" i="7"/>
  <c r="D228" i="7"/>
  <c r="E228" i="7"/>
  <c r="Q228" i="7"/>
  <c r="T228" i="7"/>
  <c r="V228" i="7"/>
  <c r="W228" i="7"/>
  <c r="X228" i="7"/>
  <c r="Z228" i="7"/>
  <c r="AB228" i="7"/>
  <c r="AC228" i="7"/>
  <c r="AF228" i="7"/>
  <c r="AG228" i="7"/>
  <c r="AH228" i="7"/>
  <c r="AI228" i="7"/>
  <c r="AJ228" i="7"/>
  <c r="AK228" i="7"/>
  <c r="AL228" i="7"/>
  <c r="AM228" i="7"/>
  <c r="B229" i="7"/>
  <c r="D229" i="7"/>
  <c r="E229" i="7"/>
  <c r="Q229" i="7"/>
  <c r="T229" i="7"/>
  <c r="V229" i="7"/>
  <c r="W229" i="7"/>
  <c r="X229" i="7"/>
  <c r="Z229" i="7"/>
  <c r="AB229" i="7"/>
  <c r="AC229" i="7"/>
  <c r="AF229" i="7"/>
  <c r="AG229" i="7"/>
  <c r="AH229" i="7"/>
  <c r="AI229" i="7"/>
  <c r="AJ229" i="7"/>
  <c r="AK229" i="7"/>
  <c r="AL229" i="7"/>
  <c r="AM229" i="7"/>
  <c r="B230" i="7"/>
  <c r="D230" i="7"/>
  <c r="E230" i="7"/>
  <c r="Q230" i="7"/>
  <c r="T230" i="7"/>
  <c r="V230" i="7"/>
  <c r="W230" i="7"/>
  <c r="X230" i="7"/>
  <c r="Z230" i="7"/>
  <c r="AB230" i="7"/>
  <c r="AC230" i="7"/>
  <c r="AF230" i="7"/>
  <c r="AG230" i="7"/>
  <c r="AH230" i="7"/>
  <c r="AI230" i="7"/>
  <c r="AJ230" i="7"/>
  <c r="AK230" i="7"/>
  <c r="AL230" i="7"/>
  <c r="AM230" i="7"/>
  <c r="B231" i="7"/>
  <c r="D231" i="7"/>
  <c r="E231" i="7"/>
  <c r="Q231" i="7"/>
  <c r="T231" i="7"/>
  <c r="V231" i="7"/>
  <c r="W231" i="7"/>
  <c r="X231" i="7"/>
  <c r="Z231" i="7"/>
  <c r="AB231" i="7"/>
  <c r="AC231" i="7"/>
  <c r="AF231" i="7"/>
  <c r="AG231" i="7"/>
  <c r="AH231" i="7"/>
  <c r="AI231" i="7"/>
  <c r="AJ231" i="7"/>
  <c r="AK231" i="7"/>
  <c r="AL231" i="7"/>
  <c r="AM231" i="7"/>
  <c r="B232" i="7"/>
  <c r="D232" i="7"/>
  <c r="E232" i="7"/>
  <c r="Q232" i="7"/>
  <c r="T232" i="7"/>
  <c r="V232" i="7"/>
  <c r="W232" i="7"/>
  <c r="X232" i="7"/>
  <c r="Z232" i="7"/>
  <c r="AB232" i="7"/>
  <c r="AC232" i="7"/>
  <c r="AF232" i="7"/>
  <c r="AG232" i="7"/>
  <c r="AH232" i="7"/>
  <c r="AI232" i="7"/>
  <c r="AJ232" i="7"/>
  <c r="AK232" i="7"/>
  <c r="AL232" i="7"/>
  <c r="AM232" i="7"/>
  <c r="B233" i="7"/>
  <c r="D233" i="7"/>
  <c r="E233" i="7"/>
  <c r="Q233" i="7"/>
  <c r="T233" i="7"/>
  <c r="V233" i="7"/>
  <c r="W233" i="7"/>
  <c r="X233" i="7"/>
  <c r="Z233" i="7"/>
  <c r="AB233" i="7"/>
  <c r="AC233" i="7"/>
  <c r="AF233" i="7"/>
  <c r="AG233" i="7"/>
  <c r="AH233" i="7"/>
  <c r="AI233" i="7"/>
  <c r="AJ233" i="7"/>
  <c r="AK233" i="7"/>
  <c r="AL233" i="7"/>
  <c r="AM233" i="7"/>
  <c r="B234" i="7"/>
  <c r="D234" i="7"/>
  <c r="E234" i="7"/>
  <c r="Q234" i="7"/>
  <c r="T234" i="7"/>
  <c r="V234" i="7"/>
  <c r="W234" i="7"/>
  <c r="X234" i="7"/>
  <c r="Z234" i="7"/>
  <c r="AB234" i="7"/>
  <c r="AC234" i="7"/>
  <c r="AF234" i="7"/>
  <c r="AG234" i="7"/>
  <c r="AH234" i="7"/>
  <c r="AI234" i="7"/>
  <c r="AJ234" i="7"/>
  <c r="AK234" i="7"/>
  <c r="AM234" i="7"/>
  <c r="B235" i="7"/>
  <c r="D235" i="7"/>
  <c r="E235" i="7"/>
  <c r="Q235" i="7"/>
  <c r="T235" i="7"/>
  <c r="V235" i="7"/>
  <c r="W235" i="7"/>
  <c r="X235" i="7"/>
  <c r="Z235" i="7"/>
  <c r="AB235" i="7"/>
  <c r="AC235" i="7"/>
  <c r="AF235" i="7"/>
  <c r="AG235" i="7"/>
  <c r="AH235" i="7"/>
  <c r="AI235" i="7"/>
  <c r="AJ235" i="7"/>
  <c r="AK235" i="7"/>
  <c r="AL235" i="7"/>
  <c r="AM235" i="7"/>
  <c r="B236" i="7"/>
  <c r="D236" i="7"/>
  <c r="E236" i="7"/>
  <c r="Q236" i="7"/>
  <c r="T236" i="7"/>
  <c r="V236" i="7"/>
  <c r="W236" i="7"/>
  <c r="X236" i="7"/>
  <c r="Z236" i="7"/>
  <c r="AB236" i="7"/>
  <c r="AC236" i="7"/>
  <c r="AF236" i="7"/>
  <c r="AG236" i="7"/>
  <c r="AH236" i="7"/>
  <c r="AI236" i="7"/>
  <c r="AJ236" i="7"/>
  <c r="AK236" i="7"/>
  <c r="AL236" i="7"/>
  <c r="AM236" i="7"/>
  <c r="B237" i="7"/>
  <c r="D237" i="7"/>
  <c r="E237" i="7"/>
  <c r="Q237" i="7"/>
  <c r="T237" i="7"/>
  <c r="V237" i="7"/>
  <c r="W237" i="7"/>
  <c r="X237" i="7"/>
  <c r="Z237" i="7"/>
  <c r="AB237" i="7"/>
  <c r="AC237" i="7"/>
  <c r="AF237" i="7"/>
  <c r="AG237" i="7"/>
  <c r="AH237" i="7"/>
  <c r="AI237" i="7"/>
  <c r="AJ237" i="7"/>
  <c r="AK237" i="7"/>
  <c r="AL237" i="7"/>
  <c r="AM237" i="7"/>
  <c r="B238" i="7"/>
  <c r="D238" i="7"/>
  <c r="E238" i="7"/>
  <c r="Q238" i="7"/>
  <c r="T238" i="7"/>
  <c r="V238" i="7"/>
  <c r="W238" i="7"/>
  <c r="X238" i="7"/>
  <c r="Z238" i="7"/>
  <c r="AB238" i="7"/>
  <c r="AC238" i="7"/>
  <c r="AF238" i="7"/>
  <c r="AG238" i="7"/>
  <c r="AH238" i="7"/>
  <c r="AI238" i="7"/>
  <c r="AJ238" i="7"/>
  <c r="AK238" i="7"/>
  <c r="AL238" i="7"/>
  <c r="AM238" i="7"/>
  <c r="B239" i="7"/>
  <c r="D239" i="7"/>
  <c r="E239" i="7"/>
  <c r="Q239" i="7"/>
  <c r="T239" i="7"/>
  <c r="V239" i="7"/>
  <c r="W239" i="7"/>
  <c r="X239" i="7"/>
  <c r="Z239" i="7"/>
  <c r="AB239" i="7"/>
  <c r="AC239" i="7"/>
  <c r="AF239" i="7"/>
  <c r="AG239" i="7"/>
  <c r="AH239" i="7"/>
  <c r="AI239" i="7"/>
  <c r="AJ239" i="7"/>
  <c r="AK239" i="7"/>
  <c r="AL239" i="7"/>
  <c r="AM239" i="7"/>
  <c r="B240" i="7"/>
  <c r="D240" i="7"/>
  <c r="E240" i="7"/>
  <c r="Q240" i="7"/>
  <c r="T240" i="7"/>
  <c r="V240" i="7"/>
  <c r="W240" i="7"/>
  <c r="X240" i="7"/>
  <c r="Z240" i="7"/>
  <c r="AB240" i="7"/>
  <c r="AC240" i="7"/>
  <c r="AF240" i="7"/>
  <c r="AG240" i="7"/>
  <c r="AH240" i="7"/>
  <c r="AI240" i="7"/>
  <c r="AJ240" i="7"/>
  <c r="AK240" i="7"/>
  <c r="AL240" i="7"/>
  <c r="AM240" i="7"/>
  <c r="B241" i="7"/>
  <c r="D241" i="7"/>
  <c r="E241" i="7"/>
  <c r="Q241" i="7"/>
  <c r="T241" i="7"/>
  <c r="V241" i="7"/>
  <c r="W241" i="7"/>
  <c r="X241" i="7"/>
  <c r="Z241" i="7"/>
  <c r="AB241" i="7"/>
  <c r="AC241" i="7"/>
  <c r="AF241" i="7"/>
  <c r="AG241" i="7"/>
  <c r="AH241" i="7"/>
  <c r="AI241" i="7"/>
  <c r="AJ241" i="7"/>
  <c r="AK241" i="7"/>
  <c r="AL241" i="7"/>
  <c r="AM241" i="7"/>
  <c r="B242" i="7"/>
  <c r="D242" i="7"/>
  <c r="E242" i="7"/>
  <c r="Q242" i="7"/>
  <c r="T242" i="7"/>
  <c r="V242" i="7"/>
  <c r="W242" i="7"/>
  <c r="X242" i="7"/>
  <c r="Z242" i="7"/>
  <c r="AB242" i="7"/>
  <c r="AC242" i="7"/>
  <c r="AF242" i="7"/>
  <c r="AG242" i="7"/>
  <c r="AH242" i="7"/>
  <c r="AI242" i="7"/>
  <c r="AJ242" i="7"/>
  <c r="AK242" i="7"/>
  <c r="AL242" i="7"/>
  <c r="AM242" i="7"/>
  <c r="B243" i="7"/>
  <c r="D243" i="7"/>
  <c r="E243" i="7"/>
  <c r="Q243" i="7"/>
  <c r="T243" i="7"/>
  <c r="V243" i="7"/>
  <c r="W243" i="7"/>
  <c r="X243" i="7"/>
  <c r="Z243" i="7"/>
  <c r="AB243" i="7"/>
  <c r="AC243" i="7"/>
  <c r="AF243" i="7"/>
  <c r="AG243" i="7"/>
  <c r="AH243" i="7"/>
  <c r="AI243" i="7"/>
  <c r="AJ243" i="7"/>
  <c r="AK243" i="7"/>
  <c r="AL243" i="7"/>
  <c r="AM243" i="7"/>
  <c r="B244" i="7"/>
  <c r="D244" i="7"/>
  <c r="E244" i="7"/>
  <c r="Q244" i="7"/>
  <c r="T244" i="7"/>
  <c r="V244" i="7"/>
  <c r="W244" i="7"/>
  <c r="X244" i="7"/>
  <c r="Z244" i="7"/>
  <c r="AB244" i="7"/>
  <c r="AC244" i="7"/>
  <c r="AF244" i="7"/>
  <c r="AG244" i="7"/>
  <c r="AH244" i="7"/>
  <c r="AI244" i="7"/>
  <c r="AJ244" i="7"/>
  <c r="AK244" i="7"/>
  <c r="AL244" i="7"/>
  <c r="AM244" i="7"/>
  <c r="B245" i="7"/>
  <c r="D245" i="7"/>
  <c r="E245" i="7"/>
  <c r="Q245" i="7"/>
  <c r="T245" i="7"/>
  <c r="V245" i="7"/>
  <c r="W245" i="7"/>
  <c r="X245" i="7"/>
  <c r="Z245" i="7"/>
  <c r="AB245" i="7"/>
  <c r="AC245" i="7"/>
  <c r="AF245" i="7"/>
  <c r="AG245" i="7"/>
  <c r="AH245" i="7"/>
  <c r="AI245" i="7"/>
  <c r="AJ245" i="7"/>
  <c r="AK245" i="7"/>
  <c r="AL245" i="7"/>
  <c r="AM245" i="7"/>
  <c r="B246" i="7"/>
  <c r="D246" i="7"/>
  <c r="E246" i="7"/>
  <c r="Q246" i="7"/>
  <c r="T246" i="7"/>
  <c r="V246" i="7"/>
  <c r="W246" i="7"/>
  <c r="X246" i="7"/>
  <c r="Z246" i="7"/>
  <c r="AB246" i="7"/>
  <c r="AC246" i="7"/>
  <c r="AF246" i="7"/>
  <c r="AG246" i="7"/>
  <c r="AH246" i="7"/>
  <c r="AI246" i="7"/>
  <c r="AJ246" i="7"/>
  <c r="AK246" i="7"/>
  <c r="AL246" i="7"/>
  <c r="AM246" i="7"/>
  <c r="B247" i="7"/>
  <c r="D247" i="7"/>
  <c r="E247" i="7"/>
  <c r="Q247" i="7"/>
  <c r="T247" i="7"/>
  <c r="V247" i="7"/>
  <c r="W247" i="7"/>
  <c r="X247" i="7"/>
  <c r="Z247" i="7"/>
  <c r="AB247" i="7"/>
  <c r="AC247" i="7"/>
  <c r="AF247" i="7"/>
  <c r="AG247" i="7"/>
  <c r="AH247" i="7"/>
  <c r="AI247" i="7"/>
  <c r="AJ247" i="7"/>
  <c r="AK247" i="7"/>
  <c r="AL247" i="7"/>
  <c r="AM247" i="7"/>
  <c r="B248" i="7"/>
  <c r="D248" i="7"/>
  <c r="E248" i="7"/>
  <c r="Q248" i="7"/>
  <c r="T248" i="7"/>
  <c r="V248" i="7"/>
  <c r="W248" i="7"/>
  <c r="X248" i="7"/>
  <c r="Z248" i="7"/>
  <c r="AB248" i="7"/>
  <c r="AC248" i="7"/>
  <c r="AF248" i="7"/>
  <c r="AG248" i="7"/>
  <c r="AH248" i="7"/>
  <c r="AI248" i="7"/>
  <c r="AJ248" i="7"/>
  <c r="AK248" i="7"/>
  <c r="AM248" i="7"/>
  <c r="B249" i="7"/>
  <c r="D249" i="7"/>
  <c r="E249" i="7"/>
  <c r="Q249" i="7"/>
  <c r="T249" i="7"/>
  <c r="V249" i="7"/>
  <c r="W249" i="7"/>
  <c r="X249" i="7"/>
  <c r="Z249" i="7"/>
  <c r="AB249" i="7"/>
  <c r="AC249" i="7"/>
  <c r="AF249" i="7"/>
  <c r="AG249" i="7"/>
  <c r="AH249" i="7"/>
  <c r="AI249" i="7"/>
  <c r="AJ249" i="7"/>
  <c r="AK249" i="7"/>
  <c r="AL249" i="7"/>
  <c r="AM249" i="7"/>
  <c r="B250" i="7"/>
  <c r="D250" i="7"/>
  <c r="E250" i="7"/>
  <c r="Q250" i="7"/>
  <c r="T250" i="7"/>
  <c r="V250" i="7"/>
  <c r="W250" i="7"/>
  <c r="X250" i="7"/>
  <c r="Z250" i="7"/>
  <c r="AB250" i="7"/>
  <c r="AC250" i="7"/>
  <c r="AF250" i="7"/>
  <c r="AG250" i="7"/>
  <c r="AH250" i="7"/>
  <c r="AI250" i="7"/>
  <c r="AJ250" i="7"/>
  <c r="AK250" i="7"/>
  <c r="AL250" i="7"/>
  <c r="AM250" i="7"/>
  <c r="B251" i="7"/>
  <c r="D251" i="7"/>
  <c r="E251" i="7"/>
  <c r="Q251" i="7"/>
  <c r="T251" i="7"/>
  <c r="V251" i="7"/>
  <c r="W251" i="7"/>
  <c r="X251" i="7"/>
  <c r="Z251" i="7"/>
  <c r="AB251" i="7"/>
  <c r="AC251" i="7"/>
  <c r="AF251" i="7"/>
  <c r="AG251" i="7"/>
  <c r="AH251" i="7"/>
  <c r="AI251" i="7"/>
  <c r="AJ251" i="7"/>
  <c r="AK251" i="7"/>
  <c r="AL251" i="7"/>
  <c r="AM251" i="7"/>
  <c r="AO3" i="4"/>
  <c r="B12" i="4"/>
  <c r="D12" i="4"/>
  <c r="E12" i="4"/>
  <c r="Q12" i="4"/>
  <c r="T12" i="4"/>
  <c r="V12" i="4"/>
  <c r="W12" i="4"/>
  <c r="X12" i="4"/>
  <c r="Z12" i="4"/>
  <c r="AB12" i="4"/>
  <c r="AC12" i="4"/>
  <c r="AF12" i="4"/>
  <c r="AG12" i="4"/>
  <c r="AH12" i="4"/>
  <c r="AI12" i="4"/>
  <c r="AJ12" i="4"/>
  <c r="AK12" i="4"/>
  <c r="AL12" i="4"/>
  <c r="AM12" i="4"/>
  <c r="B13" i="4"/>
  <c r="D13" i="4"/>
  <c r="E13" i="4"/>
  <c r="Q13" i="4"/>
  <c r="T13" i="4"/>
  <c r="V13" i="4"/>
  <c r="W13" i="4"/>
  <c r="X13" i="4"/>
  <c r="Z13" i="4"/>
  <c r="AB13" i="4"/>
  <c r="AC13" i="4"/>
  <c r="AF13" i="4"/>
  <c r="AG13" i="4"/>
  <c r="AH13" i="4"/>
  <c r="AI13" i="4"/>
  <c r="AJ13" i="4"/>
  <c r="AK13" i="4"/>
  <c r="AL13" i="4"/>
  <c r="AM13" i="4"/>
  <c r="B14" i="4"/>
  <c r="D14" i="4"/>
  <c r="E14" i="4"/>
  <c r="Q14" i="4"/>
  <c r="T14" i="4"/>
  <c r="V14" i="4"/>
  <c r="W14" i="4"/>
  <c r="X14" i="4"/>
  <c r="Z14" i="4"/>
  <c r="AB14" i="4"/>
  <c r="AC14" i="4"/>
  <c r="AF14" i="4"/>
  <c r="AG14" i="4"/>
  <c r="AH14" i="4"/>
  <c r="AI14" i="4"/>
  <c r="AJ14" i="4"/>
  <c r="AK14" i="4"/>
  <c r="AM14" i="4"/>
  <c r="B15" i="4"/>
  <c r="D15" i="4"/>
  <c r="E15" i="4"/>
  <c r="Q15" i="4"/>
  <c r="T15" i="4"/>
  <c r="V15" i="4"/>
  <c r="W15" i="4"/>
  <c r="X15" i="4"/>
  <c r="Z15" i="4"/>
  <c r="AB15" i="4"/>
  <c r="AC15" i="4"/>
  <c r="AF15" i="4"/>
  <c r="AG15" i="4"/>
  <c r="AH15" i="4"/>
  <c r="AI15" i="4"/>
  <c r="AJ15" i="4"/>
  <c r="AK15" i="4"/>
  <c r="AL15" i="4"/>
  <c r="AM15" i="4"/>
  <c r="B16" i="4"/>
  <c r="D16" i="4"/>
  <c r="E16" i="4"/>
  <c r="Q16" i="4"/>
  <c r="T16" i="4"/>
  <c r="V16" i="4"/>
  <c r="W16" i="4"/>
  <c r="X16" i="4"/>
  <c r="Z16" i="4"/>
  <c r="AB16" i="4"/>
  <c r="AC16" i="4"/>
  <c r="AF16" i="4"/>
  <c r="AG16" i="4"/>
  <c r="AH16" i="4"/>
  <c r="AI16" i="4"/>
  <c r="AJ16" i="4"/>
  <c r="AK16" i="4"/>
  <c r="AL16" i="4"/>
  <c r="AM16" i="4"/>
  <c r="B17" i="4"/>
  <c r="D17" i="4"/>
  <c r="E17" i="4"/>
  <c r="Q17" i="4"/>
  <c r="T17" i="4"/>
  <c r="V17" i="4"/>
  <c r="W17" i="4"/>
  <c r="X17" i="4"/>
  <c r="Z17" i="4"/>
  <c r="AB17" i="4"/>
  <c r="AC17" i="4"/>
  <c r="AF17" i="4"/>
  <c r="AG17" i="4"/>
  <c r="AH17" i="4"/>
  <c r="AI17" i="4"/>
  <c r="AJ17" i="4"/>
  <c r="AK17" i="4"/>
  <c r="AL17" i="4"/>
  <c r="AM17" i="4"/>
  <c r="B18" i="4"/>
  <c r="D18" i="4"/>
  <c r="E18" i="4"/>
  <c r="Q18" i="4"/>
  <c r="T18" i="4"/>
  <c r="V18" i="4"/>
  <c r="W18" i="4"/>
  <c r="X18" i="4"/>
  <c r="Z18" i="4"/>
  <c r="AB18" i="4"/>
  <c r="AC18" i="4"/>
  <c r="AF18" i="4"/>
  <c r="AG18" i="4"/>
  <c r="AH18" i="4"/>
  <c r="AI18" i="4"/>
  <c r="AJ18" i="4"/>
  <c r="AK18" i="4"/>
  <c r="AL18" i="4"/>
  <c r="AM18" i="4"/>
  <c r="B19" i="4"/>
  <c r="D19" i="4"/>
  <c r="E19" i="4"/>
  <c r="Q19" i="4"/>
  <c r="T19" i="4"/>
  <c r="V19" i="4"/>
  <c r="W19" i="4"/>
  <c r="X19" i="4"/>
  <c r="Z19" i="4"/>
  <c r="AB19" i="4"/>
  <c r="AC19" i="4"/>
  <c r="AF19" i="4"/>
  <c r="AG19" i="4"/>
  <c r="AH19" i="4"/>
  <c r="AI19" i="4"/>
  <c r="AJ19" i="4"/>
  <c r="AK19" i="4"/>
  <c r="AL19" i="4"/>
  <c r="AM19" i="4"/>
  <c r="B20" i="4"/>
  <c r="D20" i="4"/>
  <c r="E20" i="4"/>
  <c r="Q20" i="4"/>
  <c r="T20" i="4"/>
  <c r="V20" i="4"/>
  <c r="W20" i="4"/>
  <c r="X20" i="4"/>
  <c r="Z20" i="4"/>
  <c r="AB20" i="4"/>
  <c r="AC20" i="4"/>
  <c r="AF20" i="4"/>
  <c r="AG20" i="4"/>
  <c r="AH20" i="4"/>
  <c r="AI20" i="4"/>
  <c r="AJ20" i="4"/>
  <c r="AK20" i="4"/>
  <c r="AM20" i="4"/>
  <c r="B21" i="4"/>
  <c r="D21" i="4"/>
  <c r="E21" i="4"/>
  <c r="Q21" i="4"/>
  <c r="T21" i="4"/>
  <c r="V21" i="4"/>
  <c r="W21" i="4"/>
  <c r="X21" i="4"/>
  <c r="Z21" i="4"/>
  <c r="AB21" i="4"/>
  <c r="AC21" i="4"/>
  <c r="AF21" i="4"/>
  <c r="AG21" i="4"/>
  <c r="AH21" i="4"/>
  <c r="AI21" i="4"/>
  <c r="AJ21" i="4"/>
  <c r="AK21" i="4"/>
  <c r="AL21" i="4"/>
  <c r="AM21" i="4"/>
  <c r="B22" i="4"/>
  <c r="D22" i="4"/>
  <c r="E22" i="4"/>
  <c r="Q22" i="4"/>
  <c r="T22" i="4"/>
  <c r="V22" i="4"/>
  <c r="W22" i="4"/>
  <c r="X22" i="4"/>
  <c r="Z22" i="4"/>
  <c r="AB22" i="4"/>
  <c r="AC22" i="4"/>
  <c r="AF22" i="4"/>
  <c r="AG22" i="4"/>
  <c r="AH22" i="4"/>
  <c r="AI22" i="4"/>
  <c r="AJ22" i="4"/>
  <c r="AK22" i="4"/>
  <c r="AL22" i="4"/>
  <c r="AM22" i="4"/>
  <c r="B23" i="4"/>
  <c r="D23" i="4"/>
  <c r="E23" i="4"/>
  <c r="Q23" i="4"/>
  <c r="T23" i="4"/>
  <c r="V23" i="4"/>
  <c r="W23" i="4"/>
  <c r="X23" i="4"/>
  <c r="Z23" i="4"/>
  <c r="AB23" i="4"/>
  <c r="AC23" i="4"/>
  <c r="AF23" i="4"/>
  <c r="AG23" i="4"/>
  <c r="AH23" i="4"/>
  <c r="AI23" i="4"/>
  <c r="AJ23" i="4"/>
  <c r="AK23" i="4"/>
  <c r="AL23" i="4"/>
  <c r="AM23" i="4"/>
  <c r="B24" i="4"/>
  <c r="D24" i="4"/>
  <c r="E24" i="4"/>
  <c r="Q24" i="4"/>
  <c r="T24" i="4"/>
  <c r="V24" i="4"/>
  <c r="W24" i="4"/>
  <c r="X24" i="4"/>
  <c r="Z24" i="4"/>
  <c r="AB24" i="4"/>
  <c r="AC24" i="4"/>
  <c r="AF24" i="4"/>
  <c r="AG24" i="4"/>
  <c r="AH24" i="4"/>
  <c r="AI24" i="4"/>
  <c r="AJ24" i="4"/>
  <c r="AK24" i="4"/>
  <c r="AL24" i="4"/>
  <c r="AM24" i="4"/>
  <c r="B25" i="4"/>
  <c r="D25" i="4"/>
  <c r="E25" i="4"/>
  <c r="Q25" i="4"/>
  <c r="T25" i="4"/>
  <c r="V25" i="4"/>
  <c r="W25" i="4"/>
  <c r="X25" i="4"/>
  <c r="Z25" i="4"/>
  <c r="AB25" i="4"/>
  <c r="AC25" i="4"/>
  <c r="AF25" i="4"/>
  <c r="AG25" i="4"/>
  <c r="AH25" i="4"/>
  <c r="AI25" i="4"/>
  <c r="AJ25" i="4"/>
  <c r="AK25" i="4"/>
  <c r="AL25" i="4"/>
  <c r="AM25" i="4"/>
  <c r="B26" i="4"/>
  <c r="D26" i="4"/>
  <c r="E26" i="4"/>
  <c r="Q26" i="4"/>
  <c r="T26" i="4"/>
  <c r="V26" i="4"/>
  <c r="W26" i="4"/>
  <c r="X26" i="4"/>
  <c r="Z26" i="4"/>
  <c r="AB26" i="4"/>
  <c r="AC26" i="4"/>
  <c r="AF26" i="4"/>
  <c r="AG26" i="4"/>
  <c r="AH26" i="4"/>
  <c r="AI26" i="4"/>
  <c r="AJ26" i="4"/>
  <c r="AK26" i="4"/>
  <c r="AL26" i="4"/>
  <c r="AM26" i="4"/>
  <c r="B27" i="4"/>
  <c r="D27" i="4"/>
  <c r="E27" i="4"/>
  <c r="Q27" i="4"/>
  <c r="T27" i="4"/>
  <c r="V27" i="4"/>
  <c r="W27" i="4"/>
  <c r="X27" i="4"/>
  <c r="Z27" i="4"/>
  <c r="AB27" i="4"/>
  <c r="AC27" i="4"/>
  <c r="AF27" i="4"/>
  <c r="AG27" i="4"/>
  <c r="AH27" i="4"/>
  <c r="AI27" i="4"/>
  <c r="AJ27" i="4"/>
  <c r="AK27" i="4"/>
  <c r="AL27" i="4"/>
  <c r="AM27" i="4"/>
  <c r="B28" i="4"/>
  <c r="D28" i="4"/>
  <c r="E28" i="4"/>
  <c r="Q28" i="4"/>
  <c r="T28" i="4"/>
  <c r="V28" i="4"/>
  <c r="W28" i="4"/>
  <c r="X28" i="4"/>
  <c r="Z28" i="4"/>
  <c r="AB28" i="4"/>
  <c r="AC28" i="4"/>
  <c r="AF28" i="4"/>
  <c r="AG28" i="4"/>
  <c r="AH28" i="4"/>
  <c r="AI28" i="4"/>
  <c r="AJ28" i="4"/>
  <c r="AK28" i="4"/>
  <c r="AL28" i="4"/>
  <c r="AM28" i="4"/>
  <c r="B29" i="4"/>
  <c r="D29" i="4"/>
  <c r="E29" i="4"/>
  <c r="Q29" i="4"/>
  <c r="T29" i="4"/>
  <c r="V29" i="4"/>
  <c r="W29" i="4"/>
  <c r="X29" i="4"/>
  <c r="Z29" i="4"/>
  <c r="AB29" i="4"/>
  <c r="AC29" i="4"/>
  <c r="AF29" i="4"/>
  <c r="AG29" i="4"/>
  <c r="AH29" i="4"/>
  <c r="AI29" i="4"/>
  <c r="AJ29" i="4"/>
  <c r="AK29" i="4"/>
  <c r="AL29" i="4"/>
  <c r="AM29" i="4"/>
  <c r="B30" i="4"/>
  <c r="D30" i="4"/>
  <c r="E30" i="4"/>
  <c r="Q30" i="4"/>
  <c r="T30" i="4"/>
  <c r="V30" i="4"/>
  <c r="W30" i="4"/>
  <c r="X30" i="4"/>
  <c r="Z30" i="4"/>
  <c r="AB30" i="4"/>
  <c r="AC30" i="4"/>
  <c r="AF30" i="4"/>
  <c r="AG30" i="4"/>
  <c r="AH30" i="4"/>
  <c r="AI30" i="4"/>
  <c r="AJ30" i="4"/>
  <c r="AK30" i="4"/>
  <c r="AL30" i="4"/>
  <c r="AM30" i="4"/>
  <c r="B31" i="4"/>
  <c r="D31" i="4"/>
  <c r="E31" i="4"/>
  <c r="Q31" i="4"/>
  <c r="T31" i="4"/>
  <c r="V31" i="4"/>
  <c r="W31" i="4"/>
  <c r="X31" i="4"/>
  <c r="Z31" i="4"/>
  <c r="AB31" i="4"/>
  <c r="AC31" i="4"/>
  <c r="AF31" i="4"/>
  <c r="AG31" i="4"/>
  <c r="AH31" i="4"/>
  <c r="AI31" i="4"/>
  <c r="AJ31" i="4"/>
  <c r="AK31" i="4"/>
  <c r="AL31" i="4"/>
  <c r="AM31" i="4"/>
  <c r="B32" i="4"/>
  <c r="D32" i="4"/>
  <c r="E32" i="4"/>
  <c r="Q32" i="4"/>
  <c r="T32" i="4"/>
  <c r="V32" i="4"/>
  <c r="W32" i="4"/>
  <c r="X32" i="4"/>
  <c r="Z32" i="4"/>
  <c r="AB32" i="4"/>
  <c r="AC32" i="4"/>
  <c r="AF32" i="4"/>
  <c r="AG32" i="4"/>
  <c r="AH32" i="4"/>
  <c r="AI32" i="4"/>
  <c r="AJ32" i="4"/>
  <c r="AK32" i="4"/>
  <c r="AM32" i="4"/>
  <c r="B33" i="4"/>
  <c r="D33" i="4"/>
  <c r="E33" i="4"/>
  <c r="Q33" i="4"/>
  <c r="T33" i="4"/>
  <c r="V33" i="4"/>
  <c r="W33" i="4"/>
  <c r="X33" i="4"/>
  <c r="Z33" i="4"/>
  <c r="AB33" i="4"/>
  <c r="AC33" i="4"/>
  <c r="AF33" i="4"/>
  <c r="AG33" i="4"/>
  <c r="AH33" i="4"/>
  <c r="AI33" i="4"/>
  <c r="AJ33" i="4"/>
  <c r="AK33" i="4"/>
  <c r="AL33" i="4"/>
  <c r="AM33" i="4"/>
  <c r="B34" i="4"/>
  <c r="D34" i="4"/>
  <c r="E34" i="4"/>
  <c r="Q34" i="4"/>
  <c r="T34" i="4"/>
  <c r="V34" i="4"/>
  <c r="W34" i="4"/>
  <c r="X34" i="4"/>
  <c r="Z34" i="4"/>
  <c r="AB34" i="4"/>
  <c r="AC34" i="4"/>
  <c r="AF34" i="4"/>
  <c r="AG34" i="4"/>
  <c r="AH34" i="4"/>
  <c r="AI34" i="4"/>
  <c r="AJ34" i="4"/>
  <c r="AK34" i="4"/>
  <c r="AL34" i="4"/>
  <c r="AM34" i="4"/>
  <c r="B35" i="4"/>
  <c r="D35" i="4"/>
  <c r="E35" i="4"/>
  <c r="Q35" i="4"/>
  <c r="T35" i="4"/>
  <c r="V35" i="4"/>
  <c r="W35" i="4"/>
  <c r="X35" i="4"/>
  <c r="Z35" i="4"/>
  <c r="AB35" i="4"/>
  <c r="AC35" i="4"/>
  <c r="AF35" i="4"/>
  <c r="AG35" i="4"/>
  <c r="AH35" i="4"/>
  <c r="AI35" i="4"/>
  <c r="AJ35" i="4"/>
  <c r="AK35" i="4"/>
  <c r="AL35" i="4"/>
  <c r="AM35" i="4"/>
  <c r="B36" i="4"/>
  <c r="D36" i="4"/>
  <c r="E36" i="4"/>
  <c r="Q36" i="4"/>
  <c r="T36" i="4"/>
  <c r="V36" i="4"/>
  <c r="W36" i="4"/>
  <c r="X36" i="4"/>
  <c r="Z36" i="4"/>
  <c r="AB36" i="4"/>
  <c r="AC36" i="4"/>
  <c r="AF36" i="4"/>
  <c r="AG36" i="4"/>
  <c r="AH36" i="4"/>
  <c r="AI36" i="4"/>
  <c r="AJ36" i="4"/>
  <c r="AK36" i="4"/>
  <c r="AL36" i="4"/>
  <c r="AM36" i="4"/>
  <c r="B37" i="4"/>
  <c r="D37" i="4"/>
  <c r="E37" i="4"/>
  <c r="Q37" i="4"/>
  <c r="T37" i="4"/>
  <c r="V37" i="4"/>
  <c r="W37" i="4"/>
  <c r="X37" i="4"/>
  <c r="Z37" i="4"/>
  <c r="AB37" i="4"/>
  <c r="AC37" i="4"/>
  <c r="AF37" i="4"/>
  <c r="AG37" i="4"/>
  <c r="AH37" i="4"/>
  <c r="AI37" i="4"/>
  <c r="AJ37" i="4"/>
  <c r="AK37" i="4"/>
  <c r="AL37" i="4"/>
  <c r="AM37" i="4"/>
  <c r="B38" i="4"/>
  <c r="D38" i="4"/>
  <c r="E38" i="4"/>
  <c r="Q38" i="4"/>
  <c r="T38" i="4"/>
  <c r="V38" i="4"/>
  <c r="W38" i="4"/>
  <c r="X38" i="4"/>
  <c r="Z38" i="4"/>
  <c r="AB38" i="4"/>
  <c r="AC38" i="4"/>
  <c r="AF38" i="4"/>
  <c r="AG38" i="4"/>
  <c r="AH38" i="4"/>
  <c r="AI38" i="4"/>
  <c r="AJ38" i="4"/>
  <c r="AK38" i="4"/>
  <c r="AL38" i="4"/>
  <c r="AM38" i="4"/>
  <c r="B39" i="4"/>
  <c r="D39" i="4"/>
  <c r="E39" i="4"/>
  <c r="Q39" i="4"/>
  <c r="T39" i="4"/>
  <c r="V39" i="4"/>
  <c r="W39" i="4"/>
  <c r="X39" i="4"/>
  <c r="Z39" i="4"/>
  <c r="AB39" i="4"/>
  <c r="AC39" i="4"/>
  <c r="AF39" i="4"/>
  <c r="AG39" i="4"/>
  <c r="AH39" i="4"/>
  <c r="AI39" i="4"/>
  <c r="AJ39" i="4"/>
  <c r="AK39" i="4"/>
  <c r="AL39" i="4"/>
  <c r="AM39" i="4"/>
  <c r="B40" i="4"/>
  <c r="D40" i="4"/>
  <c r="E40" i="4"/>
  <c r="Q40" i="4"/>
  <c r="T40" i="4"/>
  <c r="V40" i="4"/>
  <c r="W40" i="4"/>
  <c r="X40" i="4"/>
  <c r="Z40" i="4"/>
  <c r="AB40" i="4"/>
  <c r="AC40" i="4"/>
  <c r="AF40" i="4"/>
  <c r="AG40" i="4"/>
  <c r="AH40" i="4"/>
  <c r="AI40" i="4"/>
  <c r="AJ40" i="4"/>
  <c r="AK40" i="4"/>
  <c r="AL40" i="4"/>
  <c r="AM40" i="4"/>
  <c r="B41" i="4"/>
  <c r="D41" i="4"/>
  <c r="E41" i="4"/>
  <c r="Q41" i="4"/>
  <c r="T41" i="4"/>
  <c r="V41" i="4"/>
  <c r="W41" i="4"/>
  <c r="X41" i="4"/>
  <c r="Z41" i="4"/>
  <c r="AB41" i="4"/>
  <c r="AC41" i="4"/>
  <c r="AF41" i="4"/>
  <c r="AG41" i="4"/>
  <c r="AH41" i="4"/>
  <c r="AI41" i="4"/>
  <c r="AJ41" i="4"/>
  <c r="AK41" i="4"/>
  <c r="AL41" i="4"/>
  <c r="AM41" i="4"/>
  <c r="B42" i="4"/>
  <c r="D42" i="4"/>
  <c r="E42" i="4"/>
  <c r="Q42" i="4"/>
  <c r="T42" i="4"/>
  <c r="V42" i="4"/>
  <c r="W42" i="4"/>
  <c r="X42" i="4"/>
  <c r="Z42" i="4"/>
  <c r="AB42" i="4"/>
  <c r="AC42" i="4"/>
  <c r="AF42" i="4"/>
  <c r="AG42" i="4"/>
  <c r="AH42" i="4"/>
  <c r="AI42" i="4"/>
  <c r="AJ42" i="4"/>
  <c r="AK42" i="4"/>
  <c r="AM42" i="4"/>
  <c r="B43" i="4"/>
  <c r="D43" i="4"/>
  <c r="E43" i="4"/>
  <c r="Q43" i="4"/>
  <c r="T43" i="4"/>
  <c r="V43" i="4"/>
  <c r="W43" i="4"/>
  <c r="X43" i="4"/>
  <c r="Z43" i="4"/>
  <c r="AB43" i="4"/>
  <c r="AC43" i="4"/>
  <c r="AF43" i="4"/>
  <c r="AG43" i="4"/>
  <c r="AH43" i="4"/>
  <c r="AI43" i="4"/>
  <c r="AJ43" i="4"/>
  <c r="AK43" i="4"/>
  <c r="AL43" i="4"/>
  <c r="AM43" i="4"/>
  <c r="B44" i="4"/>
  <c r="D44" i="4"/>
  <c r="E44" i="4"/>
  <c r="Q44" i="4"/>
  <c r="T44" i="4"/>
  <c r="V44" i="4"/>
  <c r="W44" i="4"/>
  <c r="X44" i="4"/>
  <c r="Z44" i="4"/>
  <c r="AB44" i="4"/>
  <c r="AC44" i="4"/>
  <c r="AF44" i="4"/>
  <c r="AG44" i="4"/>
  <c r="AH44" i="4"/>
  <c r="AI44" i="4"/>
  <c r="AJ44" i="4"/>
  <c r="AK44" i="4"/>
  <c r="AL44" i="4"/>
  <c r="AM44" i="4"/>
  <c r="B45" i="4"/>
  <c r="D45" i="4"/>
  <c r="E45" i="4"/>
  <c r="Q45" i="4"/>
  <c r="T45" i="4"/>
  <c r="V45" i="4"/>
  <c r="W45" i="4"/>
  <c r="X45" i="4"/>
  <c r="Z45" i="4"/>
  <c r="AB45" i="4"/>
  <c r="AC45" i="4"/>
  <c r="AF45" i="4"/>
  <c r="AG45" i="4"/>
  <c r="AH45" i="4"/>
  <c r="AI45" i="4"/>
  <c r="AJ45" i="4"/>
  <c r="AK45" i="4"/>
  <c r="AL45" i="4"/>
  <c r="AM45" i="4"/>
  <c r="B46" i="4"/>
  <c r="D46" i="4"/>
  <c r="E46" i="4"/>
  <c r="Q46" i="4"/>
  <c r="T46" i="4"/>
  <c r="V46" i="4"/>
  <c r="W46" i="4"/>
  <c r="X46" i="4"/>
  <c r="Z46" i="4"/>
  <c r="AB46" i="4"/>
  <c r="AC46" i="4"/>
  <c r="AF46" i="4"/>
  <c r="AG46" i="4"/>
  <c r="AH46" i="4"/>
  <c r="AI46" i="4"/>
  <c r="AJ46" i="4"/>
  <c r="AK46" i="4"/>
  <c r="AL46" i="4"/>
  <c r="AM46" i="4"/>
  <c r="B47" i="4"/>
  <c r="D47" i="4"/>
  <c r="E47" i="4"/>
  <c r="Q47" i="4"/>
  <c r="T47" i="4"/>
  <c r="V47" i="4"/>
  <c r="W47" i="4"/>
  <c r="X47" i="4"/>
  <c r="Z47" i="4"/>
  <c r="AB47" i="4"/>
  <c r="AC47" i="4"/>
  <c r="AF47" i="4"/>
  <c r="AG47" i="4"/>
  <c r="AH47" i="4"/>
  <c r="AI47" i="4"/>
  <c r="AJ47" i="4"/>
  <c r="AK47" i="4"/>
  <c r="AL47" i="4"/>
  <c r="AM47" i="4"/>
  <c r="B48" i="4"/>
  <c r="D48" i="4"/>
  <c r="E48" i="4"/>
  <c r="Q48" i="4"/>
  <c r="T48" i="4"/>
  <c r="V48" i="4"/>
  <c r="W48" i="4"/>
  <c r="X48" i="4"/>
  <c r="Z48" i="4"/>
  <c r="AB48" i="4"/>
  <c r="AC48" i="4"/>
  <c r="AF48" i="4"/>
  <c r="AG48" i="4"/>
  <c r="AH48" i="4"/>
  <c r="AI48" i="4"/>
  <c r="AJ48" i="4"/>
  <c r="AK48" i="4"/>
  <c r="AL48" i="4"/>
  <c r="AM48" i="4"/>
  <c r="B49" i="4"/>
  <c r="D49" i="4"/>
  <c r="E49" i="4"/>
  <c r="Q49" i="4"/>
  <c r="T49" i="4"/>
  <c r="V49" i="4"/>
  <c r="W49" i="4"/>
  <c r="X49" i="4"/>
  <c r="Z49" i="4"/>
  <c r="AB49" i="4"/>
  <c r="AC49" i="4"/>
  <c r="AF49" i="4"/>
  <c r="AG49" i="4"/>
  <c r="AH49" i="4"/>
  <c r="AI49" i="4"/>
  <c r="AJ49" i="4"/>
  <c r="AK49" i="4"/>
  <c r="AL49" i="4"/>
  <c r="AM49" i="4"/>
  <c r="B50" i="4"/>
  <c r="D50" i="4"/>
  <c r="E50" i="4"/>
  <c r="Q50" i="4"/>
  <c r="T50" i="4"/>
  <c r="V50" i="4"/>
  <c r="W50" i="4"/>
  <c r="X50" i="4"/>
  <c r="Z50" i="4"/>
  <c r="AB50" i="4"/>
  <c r="AC50" i="4"/>
  <c r="AF50" i="4"/>
  <c r="AG50" i="4"/>
  <c r="AH50" i="4"/>
  <c r="AI50" i="4"/>
  <c r="AJ50" i="4"/>
  <c r="AK50" i="4"/>
  <c r="AL50" i="4"/>
  <c r="AM50" i="4"/>
  <c r="B51" i="4"/>
  <c r="D51" i="4"/>
  <c r="E51" i="4"/>
  <c r="Q51" i="4"/>
  <c r="T51" i="4"/>
  <c r="V51" i="4"/>
  <c r="W51" i="4"/>
  <c r="X51" i="4"/>
  <c r="Z51" i="4"/>
  <c r="AB51" i="4"/>
  <c r="AC51" i="4"/>
  <c r="AF51" i="4"/>
  <c r="AG51" i="4"/>
  <c r="AH51" i="4"/>
  <c r="AI51" i="4"/>
  <c r="AJ51" i="4"/>
  <c r="AK51" i="4"/>
  <c r="AL51" i="4"/>
  <c r="AM51" i="4"/>
  <c r="B52" i="4"/>
  <c r="D52" i="4"/>
  <c r="E52" i="4"/>
  <c r="Q52" i="4"/>
  <c r="T52" i="4"/>
  <c r="V52" i="4"/>
  <c r="W52" i="4"/>
  <c r="X52" i="4"/>
  <c r="Z52" i="4"/>
  <c r="AB52" i="4"/>
  <c r="AC52" i="4"/>
  <c r="AF52" i="4"/>
  <c r="AG52" i="4"/>
  <c r="AH52" i="4"/>
  <c r="AI52" i="4"/>
  <c r="AJ52" i="4"/>
  <c r="AK52" i="4"/>
  <c r="AL52" i="4"/>
  <c r="AM52" i="4"/>
  <c r="B53" i="4"/>
  <c r="D53" i="4"/>
  <c r="E53" i="4"/>
  <c r="Q53" i="4"/>
  <c r="T53" i="4"/>
  <c r="V53" i="4"/>
  <c r="W53" i="4"/>
  <c r="X53" i="4"/>
  <c r="Z53" i="4"/>
  <c r="AB53" i="4"/>
  <c r="AC53" i="4"/>
  <c r="AF53" i="4"/>
  <c r="AG53" i="4"/>
  <c r="AH53" i="4"/>
  <c r="AI53" i="4"/>
  <c r="AJ53" i="4"/>
  <c r="AK53" i="4"/>
  <c r="AL53" i="4"/>
  <c r="AM53" i="4"/>
  <c r="B54" i="4"/>
  <c r="D54" i="4"/>
  <c r="E54" i="4"/>
  <c r="Q54" i="4"/>
  <c r="T54" i="4"/>
  <c r="V54" i="4"/>
  <c r="W54" i="4"/>
  <c r="X54" i="4"/>
  <c r="Z54" i="4"/>
  <c r="AB54" i="4"/>
  <c r="AC54" i="4"/>
  <c r="AF54" i="4"/>
  <c r="AG54" i="4"/>
  <c r="AH54" i="4"/>
  <c r="AI54" i="4"/>
  <c r="AJ54" i="4"/>
  <c r="AK54" i="4"/>
  <c r="AL54" i="4"/>
  <c r="AM54" i="4"/>
  <c r="B55" i="4"/>
  <c r="D55" i="4"/>
  <c r="E55" i="4"/>
  <c r="Q55" i="4"/>
  <c r="T55" i="4"/>
  <c r="V55" i="4"/>
  <c r="W55" i="4"/>
  <c r="X55" i="4"/>
  <c r="Z55" i="4"/>
  <c r="AB55" i="4"/>
  <c r="AC55" i="4"/>
  <c r="AF55" i="4"/>
  <c r="AG55" i="4"/>
  <c r="AH55" i="4"/>
  <c r="AI55" i="4"/>
  <c r="AJ55" i="4"/>
  <c r="AK55" i="4"/>
  <c r="AL55" i="4"/>
  <c r="AM55" i="4"/>
  <c r="B56" i="4"/>
  <c r="D56" i="4"/>
  <c r="E56" i="4"/>
  <c r="Q56" i="4"/>
  <c r="T56" i="4"/>
  <c r="V56" i="4"/>
  <c r="W56" i="4"/>
  <c r="X56" i="4"/>
  <c r="Z56" i="4"/>
  <c r="AB56" i="4"/>
  <c r="AC56" i="4"/>
  <c r="AF56" i="4"/>
  <c r="AG56" i="4"/>
  <c r="AH56" i="4"/>
  <c r="AI56" i="4"/>
  <c r="AJ56" i="4"/>
  <c r="AK56" i="4"/>
  <c r="AL56" i="4"/>
  <c r="AM56" i="4"/>
  <c r="B57" i="4"/>
  <c r="D57" i="4"/>
  <c r="E57" i="4"/>
  <c r="Q57" i="4"/>
  <c r="T57" i="4"/>
  <c r="V57" i="4"/>
  <c r="W57" i="4"/>
  <c r="X57" i="4"/>
  <c r="Z57" i="4"/>
  <c r="AB57" i="4"/>
  <c r="AC57" i="4"/>
  <c r="AF57" i="4"/>
  <c r="AG57" i="4"/>
  <c r="AH57" i="4"/>
  <c r="AI57" i="4"/>
  <c r="AJ57" i="4"/>
  <c r="AK57" i="4"/>
  <c r="AL57" i="4"/>
  <c r="AM57" i="4"/>
  <c r="B58" i="4"/>
  <c r="D58" i="4"/>
  <c r="E58" i="4"/>
  <c r="Q58" i="4"/>
  <c r="T58" i="4"/>
  <c r="V58" i="4"/>
  <c r="W58" i="4"/>
  <c r="X58" i="4"/>
  <c r="Z58" i="4"/>
  <c r="AB58" i="4"/>
  <c r="AC58" i="4"/>
  <c r="AF58" i="4"/>
  <c r="AG58" i="4"/>
  <c r="AH58" i="4"/>
  <c r="AI58" i="4"/>
  <c r="AJ58" i="4"/>
  <c r="AK58" i="4"/>
  <c r="AL58" i="4"/>
  <c r="AM58" i="4"/>
  <c r="B59" i="4"/>
  <c r="D59" i="4"/>
  <c r="E59" i="4"/>
  <c r="Q59" i="4"/>
  <c r="T59" i="4"/>
  <c r="V59" i="4"/>
  <c r="W59" i="4"/>
  <c r="X59" i="4"/>
  <c r="Z59" i="4"/>
  <c r="AB59" i="4"/>
  <c r="AC59" i="4"/>
  <c r="AF59" i="4"/>
  <c r="AG59" i="4"/>
  <c r="AH59" i="4"/>
  <c r="AI59" i="4"/>
  <c r="AJ59" i="4"/>
  <c r="AK59" i="4"/>
  <c r="AL59" i="4"/>
  <c r="AM59" i="4"/>
  <c r="B60" i="4"/>
  <c r="D60" i="4"/>
  <c r="E60" i="4"/>
  <c r="Q60" i="4"/>
  <c r="T60" i="4"/>
  <c r="V60" i="4"/>
  <c r="W60" i="4"/>
  <c r="X60" i="4"/>
  <c r="Z60" i="4"/>
  <c r="AB60" i="4"/>
  <c r="AC60" i="4"/>
  <c r="AF60" i="4"/>
  <c r="AG60" i="4"/>
  <c r="AH60" i="4"/>
  <c r="AI60" i="4"/>
  <c r="AJ60" i="4"/>
  <c r="AK60" i="4"/>
  <c r="AL60" i="4"/>
  <c r="AM60" i="4"/>
  <c r="B61" i="4"/>
  <c r="D61" i="4"/>
  <c r="E61" i="4"/>
  <c r="Q61" i="4"/>
  <c r="T61" i="4"/>
  <c r="V61" i="4"/>
  <c r="W61" i="4"/>
  <c r="X61" i="4"/>
  <c r="Z61" i="4"/>
  <c r="AB61" i="4"/>
  <c r="AC61" i="4"/>
  <c r="AF61" i="4"/>
  <c r="AG61" i="4"/>
  <c r="AH61" i="4"/>
  <c r="AI61" i="4"/>
  <c r="AJ61" i="4"/>
  <c r="AK61" i="4"/>
  <c r="AL61" i="4"/>
  <c r="AM61" i="4"/>
  <c r="B62" i="4"/>
  <c r="D62" i="4"/>
  <c r="E62" i="4"/>
  <c r="Q62" i="4"/>
  <c r="T62" i="4"/>
  <c r="V62" i="4"/>
  <c r="W62" i="4"/>
  <c r="X62" i="4"/>
  <c r="Z62" i="4"/>
  <c r="AB62" i="4"/>
  <c r="AC62" i="4"/>
  <c r="AF62" i="4"/>
  <c r="AG62" i="4"/>
  <c r="AH62" i="4"/>
  <c r="AI62" i="4"/>
  <c r="AJ62" i="4"/>
  <c r="AK62" i="4"/>
  <c r="AL62" i="4"/>
  <c r="AM62" i="4"/>
  <c r="B63" i="4"/>
  <c r="D63" i="4"/>
  <c r="E63" i="4"/>
  <c r="Q63" i="4"/>
  <c r="T63" i="4"/>
  <c r="V63" i="4"/>
  <c r="W63" i="4"/>
  <c r="X63" i="4"/>
  <c r="Z63" i="4"/>
  <c r="AB63" i="4"/>
  <c r="AC63" i="4"/>
  <c r="AF63" i="4"/>
  <c r="AG63" i="4"/>
  <c r="AH63" i="4"/>
  <c r="AI63" i="4"/>
  <c r="AJ63" i="4"/>
  <c r="AK63" i="4"/>
  <c r="AL63" i="4"/>
  <c r="AM63" i="4"/>
  <c r="B64" i="4"/>
  <c r="D64" i="4"/>
  <c r="E64" i="4"/>
  <c r="Q64" i="4"/>
  <c r="T64" i="4"/>
  <c r="V64" i="4"/>
  <c r="W64" i="4"/>
  <c r="X64" i="4"/>
  <c r="Z64" i="4"/>
  <c r="AB64" i="4"/>
  <c r="AC64" i="4"/>
  <c r="AF64" i="4"/>
  <c r="AG64" i="4"/>
  <c r="AH64" i="4"/>
  <c r="AI64" i="4"/>
  <c r="AJ64" i="4"/>
  <c r="AK64" i="4"/>
  <c r="AL64" i="4"/>
  <c r="AM64" i="4"/>
  <c r="B65" i="4"/>
  <c r="D65" i="4"/>
  <c r="E65" i="4"/>
  <c r="Q65" i="4"/>
  <c r="T65" i="4"/>
  <c r="V65" i="4"/>
  <c r="W65" i="4"/>
  <c r="X65" i="4"/>
  <c r="Z65" i="4"/>
  <c r="AB65" i="4"/>
  <c r="AC65" i="4"/>
  <c r="AF65" i="4"/>
  <c r="AG65" i="4"/>
  <c r="AH65" i="4"/>
  <c r="AI65" i="4"/>
  <c r="AJ65" i="4"/>
  <c r="AK65" i="4"/>
  <c r="AL65" i="4"/>
  <c r="AM65" i="4"/>
  <c r="B66" i="4"/>
  <c r="D66" i="4"/>
  <c r="E66" i="4"/>
  <c r="Q66" i="4"/>
  <c r="T66" i="4"/>
  <c r="V66" i="4"/>
  <c r="W66" i="4"/>
  <c r="X66" i="4"/>
  <c r="Z66" i="4"/>
  <c r="AB66" i="4"/>
  <c r="AC66" i="4"/>
  <c r="AF66" i="4"/>
  <c r="AG66" i="4"/>
  <c r="AH66" i="4"/>
  <c r="AI66" i="4"/>
  <c r="AJ66" i="4"/>
  <c r="AK66" i="4"/>
  <c r="AL66" i="4"/>
  <c r="AM66" i="4"/>
  <c r="B67" i="4"/>
  <c r="D67" i="4"/>
  <c r="E67" i="4"/>
  <c r="Q67" i="4"/>
  <c r="T67" i="4"/>
  <c r="V67" i="4"/>
  <c r="W67" i="4"/>
  <c r="X67" i="4"/>
  <c r="Z67" i="4"/>
  <c r="AB67" i="4"/>
  <c r="AC67" i="4"/>
  <c r="AF67" i="4"/>
  <c r="AG67" i="4"/>
  <c r="AH67" i="4"/>
  <c r="AI67" i="4"/>
  <c r="AJ67" i="4"/>
  <c r="AK67" i="4"/>
  <c r="AL67" i="4"/>
  <c r="AM67" i="4"/>
  <c r="B68" i="4"/>
  <c r="D68" i="4"/>
  <c r="E68" i="4"/>
  <c r="Q68" i="4"/>
  <c r="T68" i="4"/>
  <c r="V68" i="4"/>
  <c r="W68" i="4"/>
  <c r="X68" i="4"/>
  <c r="Z68" i="4"/>
  <c r="AB68" i="4"/>
  <c r="AC68" i="4"/>
  <c r="AF68" i="4"/>
  <c r="AG68" i="4"/>
  <c r="AH68" i="4"/>
  <c r="AI68" i="4"/>
  <c r="AJ68" i="4"/>
  <c r="AK68" i="4"/>
  <c r="AM68" i="4"/>
  <c r="B69" i="4"/>
  <c r="D69" i="4"/>
  <c r="E69" i="4"/>
  <c r="Q69" i="4"/>
  <c r="T69" i="4"/>
  <c r="V69" i="4"/>
  <c r="W69" i="4"/>
  <c r="X69" i="4"/>
  <c r="Z69" i="4"/>
  <c r="AB69" i="4"/>
  <c r="AC69" i="4"/>
  <c r="AF69" i="4"/>
  <c r="AG69" i="4"/>
  <c r="AH69" i="4"/>
  <c r="AI69" i="4"/>
  <c r="AJ69" i="4"/>
  <c r="AK69" i="4"/>
  <c r="AL69" i="4"/>
  <c r="AM69" i="4"/>
  <c r="B70" i="4"/>
  <c r="D70" i="4"/>
  <c r="E70" i="4"/>
  <c r="Q70" i="4"/>
  <c r="T70" i="4"/>
  <c r="V70" i="4"/>
  <c r="W70" i="4"/>
  <c r="X70" i="4"/>
  <c r="Z70" i="4"/>
  <c r="AB70" i="4"/>
  <c r="AC70" i="4"/>
  <c r="AF70" i="4"/>
  <c r="AG70" i="4"/>
  <c r="AH70" i="4"/>
  <c r="AI70" i="4"/>
  <c r="AJ70" i="4"/>
  <c r="AK70" i="4"/>
  <c r="AL70" i="4"/>
  <c r="AM70" i="4"/>
  <c r="B71" i="4"/>
  <c r="D71" i="4"/>
  <c r="E71" i="4"/>
  <c r="Q71" i="4"/>
  <c r="T71" i="4"/>
  <c r="V71" i="4"/>
  <c r="W71" i="4"/>
  <c r="X71" i="4"/>
  <c r="Z71" i="4"/>
  <c r="AB71" i="4"/>
  <c r="AC71" i="4"/>
  <c r="AF71" i="4"/>
  <c r="AG71" i="4"/>
  <c r="AH71" i="4"/>
  <c r="AI71" i="4"/>
  <c r="AJ71" i="4"/>
  <c r="AK71" i="4"/>
  <c r="AL71" i="4"/>
  <c r="AM71" i="4"/>
  <c r="B72" i="4"/>
  <c r="D72" i="4"/>
  <c r="E72" i="4"/>
  <c r="Q72" i="4"/>
  <c r="T72" i="4"/>
  <c r="V72" i="4"/>
  <c r="W72" i="4"/>
  <c r="X72" i="4"/>
  <c r="Z72" i="4"/>
  <c r="AB72" i="4"/>
  <c r="AC72" i="4"/>
  <c r="AF72" i="4"/>
  <c r="AG72" i="4"/>
  <c r="AH72" i="4"/>
  <c r="AI72" i="4"/>
  <c r="AJ72" i="4"/>
  <c r="AK72" i="4"/>
  <c r="AL72" i="4"/>
  <c r="AM72" i="4"/>
  <c r="B73" i="4"/>
  <c r="D73" i="4"/>
  <c r="E73" i="4"/>
  <c r="Q73" i="4"/>
  <c r="T73" i="4"/>
  <c r="V73" i="4"/>
  <c r="W73" i="4"/>
  <c r="X73" i="4"/>
  <c r="Z73" i="4"/>
  <c r="AB73" i="4"/>
  <c r="AC73" i="4"/>
  <c r="AF73" i="4"/>
  <c r="AG73" i="4"/>
  <c r="AH73" i="4"/>
  <c r="AI73" i="4"/>
  <c r="AJ73" i="4"/>
  <c r="AK73" i="4"/>
  <c r="AL73" i="4"/>
  <c r="AM73" i="4"/>
  <c r="B74" i="4"/>
  <c r="D74" i="4"/>
  <c r="E74" i="4"/>
  <c r="Q74" i="4"/>
  <c r="T74" i="4"/>
  <c r="V74" i="4"/>
  <c r="W74" i="4"/>
  <c r="X74" i="4"/>
  <c r="Z74" i="4"/>
  <c r="AB74" i="4"/>
  <c r="AC74" i="4"/>
  <c r="AF74" i="4"/>
  <c r="AG74" i="4"/>
  <c r="AH74" i="4"/>
  <c r="AI74" i="4"/>
  <c r="AJ74" i="4"/>
  <c r="AK74" i="4"/>
  <c r="AL74" i="4"/>
  <c r="AM74" i="4"/>
  <c r="B75" i="4"/>
  <c r="D75" i="4"/>
  <c r="E75" i="4"/>
  <c r="Q75" i="4"/>
  <c r="T75" i="4"/>
  <c r="V75" i="4"/>
  <c r="W75" i="4"/>
  <c r="X75" i="4"/>
  <c r="Z75" i="4"/>
  <c r="AB75" i="4"/>
  <c r="AC75" i="4"/>
  <c r="AF75" i="4"/>
  <c r="AG75" i="4"/>
  <c r="AH75" i="4"/>
  <c r="AI75" i="4"/>
  <c r="AJ75" i="4"/>
  <c r="AK75" i="4"/>
  <c r="AL75" i="4"/>
  <c r="AM75" i="4"/>
  <c r="B76" i="4"/>
  <c r="D76" i="4"/>
  <c r="E76" i="4"/>
  <c r="Q76" i="4"/>
  <c r="T76" i="4"/>
  <c r="V76" i="4"/>
  <c r="W76" i="4"/>
  <c r="X76" i="4"/>
  <c r="Z76" i="4"/>
  <c r="AB76" i="4"/>
  <c r="AC76" i="4"/>
  <c r="AF76" i="4"/>
  <c r="AG76" i="4"/>
  <c r="AH76" i="4"/>
  <c r="AI76" i="4"/>
  <c r="AJ76" i="4"/>
  <c r="AK76" i="4"/>
  <c r="AL76" i="4"/>
  <c r="AM76" i="4"/>
  <c r="B77" i="4"/>
  <c r="D77" i="4"/>
  <c r="E77" i="4"/>
  <c r="Q77" i="4"/>
  <c r="T77" i="4"/>
  <c r="V77" i="4"/>
  <c r="W77" i="4"/>
  <c r="X77" i="4"/>
  <c r="Z77" i="4"/>
  <c r="AB77" i="4"/>
  <c r="AC77" i="4"/>
  <c r="AF77" i="4"/>
  <c r="AG77" i="4"/>
  <c r="AH77" i="4"/>
  <c r="AI77" i="4"/>
  <c r="AJ77" i="4"/>
  <c r="AK77" i="4"/>
  <c r="AL77" i="4"/>
  <c r="AM77" i="4"/>
  <c r="B78" i="4"/>
  <c r="D78" i="4"/>
  <c r="E78" i="4"/>
  <c r="Q78" i="4"/>
  <c r="T78" i="4"/>
  <c r="V78" i="4"/>
  <c r="W78" i="4"/>
  <c r="X78" i="4"/>
  <c r="Z78" i="4"/>
  <c r="AB78" i="4"/>
  <c r="AC78" i="4"/>
  <c r="AF78" i="4"/>
  <c r="AG78" i="4"/>
  <c r="AH78" i="4"/>
  <c r="AI78" i="4"/>
  <c r="AJ78" i="4"/>
  <c r="AK78" i="4"/>
  <c r="AL78" i="4"/>
  <c r="AM78" i="4"/>
  <c r="B79" i="4"/>
  <c r="D79" i="4"/>
  <c r="E79" i="4"/>
  <c r="Q79" i="4"/>
  <c r="T79" i="4"/>
  <c r="V79" i="4"/>
  <c r="W79" i="4"/>
  <c r="X79" i="4"/>
  <c r="Z79" i="4"/>
  <c r="AB79" i="4"/>
  <c r="AC79" i="4"/>
  <c r="AF79" i="4"/>
  <c r="AG79" i="4"/>
  <c r="AH79" i="4"/>
  <c r="AI79" i="4"/>
  <c r="AJ79" i="4"/>
  <c r="AK79" i="4"/>
  <c r="AL79" i="4"/>
  <c r="AM79" i="4"/>
  <c r="B80" i="4"/>
  <c r="D80" i="4"/>
  <c r="E80" i="4"/>
  <c r="Q80" i="4"/>
  <c r="T80" i="4"/>
  <c r="V80" i="4"/>
  <c r="W80" i="4"/>
  <c r="X80" i="4"/>
  <c r="Z80" i="4"/>
  <c r="AB80" i="4"/>
  <c r="AC80" i="4"/>
  <c r="AF80" i="4"/>
  <c r="AG80" i="4"/>
  <c r="AH80" i="4"/>
  <c r="AI80" i="4"/>
  <c r="AJ80" i="4"/>
  <c r="AK80" i="4"/>
  <c r="AL80" i="4"/>
  <c r="AM80" i="4"/>
  <c r="B81" i="4"/>
  <c r="D81" i="4"/>
  <c r="E81" i="4"/>
  <c r="Q81" i="4"/>
  <c r="T81" i="4"/>
  <c r="V81" i="4"/>
  <c r="W81" i="4"/>
  <c r="X81" i="4"/>
  <c r="Z81" i="4"/>
  <c r="AB81" i="4"/>
  <c r="AC81" i="4"/>
  <c r="AF81" i="4"/>
  <c r="AG81" i="4"/>
  <c r="AH81" i="4"/>
  <c r="AI81" i="4"/>
  <c r="AJ81" i="4"/>
  <c r="AK81" i="4"/>
  <c r="AL81" i="4"/>
  <c r="AM81" i="4"/>
  <c r="B82" i="4"/>
  <c r="D82" i="4"/>
  <c r="E82" i="4"/>
  <c r="Q82" i="4"/>
  <c r="T82" i="4"/>
  <c r="V82" i="4"/>
  <c r="W82" i="4"/>
  <c r="X82" i="4"/>
  <c r="Z82" i="4"/>
  <c r="AB82" i="4"/>
  <c r="AC82" i="4"/>
  <c r="AF82" i="4"/>
  <c r="AG82" i="4"/>
  <c r="AH82" i="4"/>
  <c r="AI82" i="4"/>
  <c r="AJ82" i="4"/>
  <c r="AK82" i="4"/>
  <c r="AL82" i="4"/>
  <c r="AM82" i="4"/>
  <c r="B83" i="4"/>
  <c r="D83" i="4"/>
  <c r="E83" i="4"/>
  <c r="Q83" i="4"/>
  <c r="T83" i="4"/>
  <c r="V83" i="4"/>
  <c r="W83" i="4"/>
  <c r="X83" i="4"/>
  <c r="Z83" i="4"/>
  <c r="AB83" i="4"/>
  <c r="AC83" i="4"/>
  <c r="AF83" i="4"/>
  <c r="AG83" i="4"/>
  <c r="AH83" i="4"/>
  <c r="AI83" i="4"/>
  <c r="AJ83" i="4"/>
  <c r="AK83" i="4"/>
  <c r="AL83" i="4"/>
  <c r="AM83" i="4"/>
  <c r="B84" i="4"/>
  <c r="D84" i="4"/>
  <c r="E84" i="4"/>
  <c r="Q84" i="4"/>
  <c r="T84" i="4"/>
  <c r="V84" i="4"/>
  <c r="W84" i="4"/>
  <c r="X84" i="4"/>
  <c r="Z84" i="4"/>
  <c r="AB84" i="4"/>
  <c r="AC84" i="4"/>
  <c r="AF84" i="4"/>
  <c r="AG84" i="4"/>
  <c r="AH84" i="4"/>
  <c r="AI84" i="4"/>
  <c r="AJ84" i="4"/>
  <c r="AK84" i="4"/>
  <c r="AL84" i="4"/>
  <c r="AM84" i="4"/>
  <c r="B85" i="4"/>
  <c r="D85" i="4"/>
  <c r="E85" i="4"/>
  <c r="Q85" i="4"/>
  <c r="T85" i="4"/>
  <c r="V85" i="4"/>
  <c r="W85" i="4"/>
  <c r="X85" i="4"/>
  <c r="Z85" i="4"/>
  <c r="AB85" i="4"/>
  <c r="AC85" i="4"/>
  <c r="AF85" i="4"/>
  <c r="AG85" i="4"/>
  <c r="AH85" i="4"/>
  <c r="AI85" i="4"/>
  <c r="AJ85" i="4"/>
  <c r="AK85" i="4"/>
  <c r="AL85" i="4"/>
  <c r="AM85" i="4"/>
  <c r="B86" i="4"/>
  <c r="D86" i="4"/>
  <c r="E86" i="4"/>
  <c r="Q86" i="4"/>
  <c r="T86" i="4"/>
  <c r="V86" i="4"/>
  <c r="W86" i="4"/>
  <c r="X86" i="4"/>
  <c r="Z86" i="4"/>
  <c r="AB86" i="4"/>
  <c r="AC86" i="4"/>
  <c r="AF86" i="4"/>
  <c r="AG86" i="4"/>
  <c r="AH86" i="4"/>
  <c r="AI86" i="4"/>
  <c r="AJ86" i="4"/>
  <c r="AK86" i="4"/>
  <c r="AL86" i="4"/>
  <c r="AM86" i="4"/>
  <c r="B87" i="4"/>
  <c r="D87" i="4"/>
  <c r="E87" i="4"/>
  <c r="Q87" i="4"/>
  <c r="T87" i="4"/>
  <c r="V87" i="4"/>
  <c r="W87" i="4"/>
  <c r="X87" i="4"/>
  <c r="Z87" i="4"/>
  <c r="AB87" i="4"/>
  <c r="AC87" i="4"/>
  <c r="AF87" i="4"/>
  <c r="AG87" i="4"/>
  <c r="AH87" i="4"/>
  <c r="AI87" i="4"/>
  <c r="AJ87" i="4"/>
  <c r="AK87" i="4"/>
  <c r="AL87" i="4"/>
  <c r="AM87" i="4"/>
  <c r="B88" i="4"/>
  <c r="D88" i="4"/>
  <c r="E88" i="4"/>
  <c r="Q88" i="4"/>
  <c r="T88" i="4"/>
  <c r="V88" i="4"/>
  <c r="W88" i="4"/>
  <c r="X88" i="4"/>
  <c r="Z88" i="4"/>
  <c r="AB88" i="4"/>
  <c r="AC88" i="4"/>
  <c r="AF88" i="4"/>
  <c r="AG88" i="4"/>
  <c r="AH88" i="4"/>
  <c r="AI88" i="4"/>
  <c r="AJ88" i="4"/>
  <c r="AK88" i="4"/>
  <c r="AL88" i="4"/>
  <c r="AM88" i="4"/>
  <c r="B89" i="4"/>
  <c r="D89" i="4"/>
  <c r="E89" i="4"/>
  <c r="Q89" i="4"/>
  <c r="T89" i="4"/>
  <c r="V89" i="4"/>
  <c r="W89" i="4"/>
  <c r="X89" i="4"/>
  <c r="Z89" i="4"/>
  <c r="AB89" i="4"/>
  <c r="AC89" i="4"/>
  <c r="AF89" i="4"/>
  <c r="AG89" i="4"/>
  <c r="AH89" i="4"/>
  <c r="AI89" i="4"/>
  <c r="AJ89" i="4"/>
  <c r="AK89" i="4"/>
  <c r="AL89" i="4"/>
  <c r="AM89" i="4"/>
  <c r="B90" i="4"/>
  <c r="D90" i="4"/>
  <c r="E90" i="4"/>
  <c r="Q90" i="4"/>
  <c r="T90" i="4"/>
  <c r="V90" i="4"/>
  <c r="W90" i="4"/>
  <c r="X90" i="4"/>
  <c r="Z90" i="4"/>
  <c r="AB90" i="4"/>
  <c r="AC90" i="4"/>
  <c r="AF90" i="4"/>
  <c r="AG90" i="4"/>
  <c r="AH90" i="4"/>
  <c r="AI90" i="4"/>
  <c r="AJ90" i="4"/>
  <c r="AK90" i="4"/>
  <c r="AL90" i="4"/>
  <c r="AM90" i="4"/>
  <c r="B91" i="4"/>
  <c r="D91" i="4"/>
  <c r="E91" i="4"/>
  <c r="Q91" i="4"/>
  <c r="T91" i="4"/>
  <c r="V91" i="4"/>
  <c r="W91" i="4"/>
  <c r="X91" i="4"/>
  <c r="Z91" i="4"/>
  <c r="AB91" i="4"/>
  <c r="AC91" i="4"/>
  <c r="AF91" i="4"/>
  <c r="AG91" i="4"/>
  <c r="AH91" i="4"/>
  <c r="AI91" i="4"/>
  <c r="AJ91" i="4"/>
  <c r="AK91" i="4"/>
  <c r="AL91" i="4"/>
  <c r="AM91" i="4"/>
  <c r="B92" i="4"/>
  <c r="D92" i="4"/>
  <c r="E92" i="4"/>
  <c r="Q92" i="4"/>
  <c r="T92" i="4"/>
  <c r="V92" i="4"/>
  <c r="W92" i="4"/>
  <c r="X92" i="4"/>
  <c r="Z92" i="4"/>
  <c r="AB92" i="4"/>
  <c r="AC92" i="4"/>
  <c r="AF92" i="4"/>
  <c r="AG92" i="4"/>
  <c r="AH92" i="4"/>
  <c r="AI92" i="4"/>
  <c r="AJ92" i="4"/>
  <c r="AK92" i="4"/>
  <c r="AL92" i="4"/>
  <c r="AM92" i="4"/>
  <c r="B93" i="4"/>
  <c r="D93" i="4"/>
  <c r="E93" i="4"/>
  <c r="Q93" i="4"/>
  <c r="T93" i="4"/>
  <c r="V93" i="4"/>
  <c r="W93" i="4"/>
  <c r="X93" i="4"/>
  <c r="Z93" i="4"/>
  <c r="AB93" i="4"/>
  <c r="AC93" i="4"/>
  <c r="AF93" i="4"/>
  <c r="AG93" i="4"/>
  <c r="AH93" i="4"/>
  <c r="AI93" i="4"/>
  <c r="AJ93" i="4"/>
  <c r="AK93" i="4"/>
  <c r="AL93" i="4"/>
  <c r="AM93" i="4"/>
  <c r="B94" i="4"/>
  <c r="D94" i="4"/>
  <c r="E94" i="4"/>
  <c r="Q94" i="4"/>
  <c r="T94" i="4"/>
  <c r="V94" i="4"/>
  <c r="W94" i="4"/>
  <c r="X94" i="4"/>
  <c r="Z94" i="4"/>
  <c r="AB94" i="4"/>
  <c r="AC94" i="4"/>
  <c r="AF94" i="4"/>
  <c r="AG94" i="4"/>
  <c r="AH94" i="4"/>
  <c r="AI94" i="4"/>
  <c r="AJ94" i="4"/>
  <c r="AK94" i="4"/>
  <c r="AL94" i="4"/>
  <c r="AM94" i="4"/>
  <c r="B95" i="4"/>
  <c r="D95" i="4"/>
  <c r="E95" i="4"/>
  <c r="Q95" i="4"/>
  <c r="T95" i="4"/>
  <c r="V95" i="4"/>
  <c r="W95" i="4"/>
  <c r="X95" i="4"/>
  <c r="Z95" i="4"/>
  <c r="AB95" i="4"/>
  <c r="AC95" i="4"/>
  <c r="AF95" i="4"/>
  <c r="AG95" i="4"/>
  <c r="AH95" i="4"/>
  <c r="AI95" i="4"/>
  <c r="AJ95" i="4"/>
  <c r="AK95" i="4"/>
  <c r="AL95" i="4"/>
  <c r="AM95" i="4"/>
  <c r="B96" i="4"/>
  <c r="D96" i="4"/>
  <c r="E96" i="4"/>
  <c r="Q96" i="4"/>
  <c r="T96" i="4"/>
  <c r="V96" i="4"/>
  <c r="W96" i="4"/>
  <c r="X96" i="4"/>
  <c r="Z96" i="4"/>
  <c r="AB96" i="4"/>
  <c r="AC96" i="4"/>
  <c r="AF96" i="4"/>
  <c r="AG96" i="4"/>
  <c r="AH96" i="4"/>
  <c r="AI96" i="4"/>
  <c r="AJ96" i="4"/>
  <c r="AK96" i="4"/>
  <c r="AL96" i="4"/>
  <c r="AM96" i="4"/>
  <c r="B97" i="4"/>
  <c r="D97" i="4"/>
  <c r="E97" i="4"/>
  <c r="Q97" i="4"/>
  <c r="T97" i="4"/>
  <c r="V97" i="4"/>
  <c r="W97" i="4"/>
  <c r="X97" i="4"/>
  <c r="Z97" i="4"/>
  <c r="AB97" i="4"/>
  <c r="AC97" i="4"/>
  <c r="AF97" i="4"/>
  <c r="AG97" i="4"/>
  <c r="AH97" i="4"/>
  <c r="AI97" i="4"/>
  <c r="AJ97" i="4"/>
  <c r="AK97" i="4"/>
  <c r="AL97" i="4"/>
  <c r="AM97" i="4"/>
  <c r="B98" i="4"/>
  <c r="D98" i="4"/>
  <c r="E98" i="4"/>
  <c r="Q98" i="4"/>
  <c r="T98" i="4"/>
  <c r="V98" i="4"/>
  <c r="W98" i="4"/>
  <c r="X98" i="4"/>
  <c r="Z98" i="4"/>
  <c r="AB98" i="4"/>
  <c r="AC98" i="4"/>
  <c r="AF98" i="4"/>
  <c r="AG98" i="4"/>
  <c r="AH98" i="4"/>
  <c r="AI98" i="4"/>
  <c r="AJ98" i="4"/>
  <c r="AK98" i="4"/>
  <c r="AL98" i="4"/>
  <c r="AM98" i="4"/>
  <c r="B99" i="4"/>
  <c r="D99" i="4"/>
  <c r="E99" i="4"/>
  <c r="Q99" i="4"/>
  <c r="T99" i="4"/>
  <c r="V99" i="4"/>
  <c r="W99" i="4"/>
  <c r="X99" i="4"/>
  <c r="Z99" i="4"/>
  <c r="AB99" i="4"/>
  <c r="AC99" i="4"/>
  <c r="AF99" i="4"/>
  <c r="AG99" i="4"/>
  <c r="AH99" i="4"/>
  <c r="AI99" i="4"/>
  <c r="AJ99" i="4"/>
  <c r="AK99" i="4"/>
  <c r="AL99" i="4"/>
  <c r="AM99" i="4"/>
  <c r="B100" i="4"/>
  <c r="D100" i="4"/>
  <c r="E100" i="4"/>
  <c r="Q100" i="4"/>
  <c r="T100" i="4"/>
  <c r="V100" i="4"/>
  <c r="W100" i="4"/>
  <c r="X100" i="4"/>
  <c r="Z100" i="4"/>
  <c r="AB100" i="4"/>
  <c r="AC100" i="4"/>
  <c r="AF100" i="4"/>
  <c r="AG100" i="4"/>
  <c r="AH100" i="4"/>
  <c r="AI100" i="4"/>
  <c r="AJ100" i="4"/>
  <c r="AK100" i="4"/>
  <c r="AL100" i="4"/>
  <c r="AM100" i="4"/>
  <c r="B101" i="4"/>
  <c r="D101" i="4"/>
  <c r="E101" i="4"/>
  <c r="Q101" i="4"/>
  <c r="T101" i="4"/>
  <c r="V101" i="4"/>
  <c r="W101" i="4"/>
  <c r="X101" i="4"/>
  <c r="Z101" i="4"/>
  <c r="AB101" i="4"/>
  <c r="AC101" i="4"/>
  <c r="AF101" i="4"/>
  <c r="AG101" i="4"/>
  <c r="AH101" i="4"/>
  <c r="AI101" i="4"/>
  <c r="AJ101" i="4"/>
  <c r="AK101" i="4"/>
  <c r="AL101" i="4"/>
  <c r="AM101" i="4"/>
  <c r="B102" i="4"/>
  <c r="D102" i="4"/>
  <c r="E102" i="4"/>
  <c r="Q102" i="4"/>
  <c r="T102" i="4"/>
  <c r="V102" i="4"/>
  <c r="W102" i="4"/>
  <c r="X102" i="4"/>
  <c r="Z102" i="4"/>
  <c r="AB102" i="4"/>
  <c r="AC102" i="4"/>
  <c r="AF102" i="4"/>
  <c r="AG102" i="4"/>
  <c r="AH102" i="4"/>
  <c r="AI102" i="4"/>
  <c r="AJ102" i="4"/>
  <c r="AK102" i="4"/>
  <c r="AL102" i="4"/>
  <c r="AM102" i="4"/>
  <c r="B103" i="4"/>
  <c r="D103" i="4"/>
  <c r="E103" i="4"/>
  <c r="Q103" i="4"/>
  <c r="T103" i="4"/>
  <c r="V103" i="4"/>
  <c r="W103" i="4"/>
  <c r="X103" i="4"/>
  <c r="Z103" i="4"/>
  <c r="AB103" i="4"/>
  <c r="AC103" i="4"/>
  <c r="AF103" i="4"/>
  <c r="AG103" i="4"/>
  <c r="AH103" i="4"/>
  <c r="AI103" i="4"/>
  <c r="AJ103" i="4"/>
  <c r="AK103" i="4"/>
  <c r="AL103" i="4"/>
  <c r="AM103" i="4"/>
  <c r="B104" i="4"/>
  <c r="D104" i="4"/>
  <c r="E104" i="4"/>
  <c r="Q104" i="4"/>
  <c r="T104" i="4"/>
  <c r="V104" i="4"/>
  <c r="W104" i="4"/>
  <c r="X104" i="4"/>
  <c r="Z104" i="4"/>
  <c r="AB104" i="4"/>
  <c r="AC104" i="4"/>
  <c r="AF104" i="4"/>
  <c r="AG104" i="4"/>
  <c r="AH104" i="4"/>
  <c r="AI104" i="4"/>
  <c r="AJ104" i="4"/>
  <c r="AK104" i="4"/>
  <c r="AL104" i="4"/>
  <c r="AM104" i="4"/>
  <c r="B105" i="4"/>
  <c r="D105" i="4"/>
  <c r="E105" i="4"/>
  <c r="Q105" i="4"/>
  <c r="T105" i="4"/>
  <c r="V105" i="4"/>
  <c r="W105" i="4"/>
  <c r="X105" i="4"/>
  <c r="Z105" i="4"/>
  <c r="AB105" i="4"/>
  <c r="AC105" i="4"/>
  <c r="AF105" i="4"/>
  <c r="AG105" i="4"/>
  <c r="AH105" i="4"/>
  <c r="AI105" i="4"/>
  <c r="AJ105" i="4"/>
  <c r="AK105" i="4"/>
  <c r="AL105" i="4"/>
  <c r="AM105" i="4"/>
  <c r="B106" i="4"/>
  <c r="D106" i="4"/>
  <c r="E106" i="4"/>
  <c r="Q106" i="4"/>
  <c r="T106" i="4"/>
  <c r="V106" i="4"/>
  <c r="W106" i="4"/>
  <c r="X106" i="4"/>
  <c r="Z106" i="4"/>
  <c r="AB106" i="4"/>
  <c r="AC106" i="4"/>
  <c r="AF106" i="4"/>
  <c r="AG106" i="4"/>
  <c r="AH106" i="4"/>
  <c r="AI106" i="4"/>
  <c r="AJ106" i="4"/>
  <c r="AK106" i="4"/>
  <c r="AL106" i="4"/>
  <c r="AM106" i="4"/>
  <c r="B107" i="4"/>
  <c r="D107" i="4"/>
  <c r="E107" i="4"/>
  <c r="Q107" i="4"/>
  <c r="T107" i="4"/>
  <c r="V107" i="4"/>
  <c r="W107" i="4"/>
  <c r="X107" i="4"/>
  <c r="Z107" i="4"/>
  <c r="AB107" i="4"/>
  <c r="AC107" i="4"/>
  <c r="AF107" i="4"/>
  <c r="AG107" i="4"/>
  <c r="AH107" i="4"/>
  <c r="AI107" i="4"/>
  <c r="AJ107" i="4"/>
  <c r="AK107" i="4"/>
  <c r="AM107" i="4"/>
  <c r="B108" i="4"/>
  <c r="D108" i="4"/>
  <c r="E108" i="4"/>
  <c r="Q108" i="4"/>
  <c r="T108" i="4"/>
  <c r="V108" i="4"/>
  <c r="W108" i="4"/>
  <c r="X108" i="4"/>
  <c r="Z108" i="4"/>
  <c r="AB108" i="4"/>
  <c r="AC108" i="4"/>
  <c r="AF108" i="4"/>
  <c r="AG108" i="4"/>
  <c r="AH108" i="4"/>
  <c r="AI108" i="4"/>
  <c r="AJ108" i="4"/>
  <c r="AK108" i="4"/>
  <c r="AL108" i="4"/>
  <c r="AM108" i="4"/>
  <c r="B109" i="4"/>
  <c r="D109" i="4"/>
  <c r="E109" i="4"/>
  <c r="Q109" i="4"/>
  <c r="T109" i="4"/>
  <c r="V109" i="4"/>
  <c r="W109" i="4"/>
  <c r="X109" i="4"/>
  <c r="Z109" i="4"/>
  <c r="AB109" i="4"/>
  <c r="AC109" i="4"/>
  <c r="AF109" i="4"/>
  <c r="AG109" i="4"/>
  <c r="AH109" i="4"/>
  <c r="AI109" i="4"/>
  <c r="AJ109" i="4"/>
  <c r="AK109" i="4"/>
  <c r="AL109" i="4"/>
  <c r="AM109" i="4"/>
  <c r="B110" i="4"/>
  <c r="D110" i="4"/>
  <c r="E110" i="4"/>
  <c r="Q110" i="4"/>
  <c r="T110" i="4"/>
  <c r="V110" i="4"/>
  <c r="W110" i="4"/>
  <c r="X110" i="4"/>
  <c r="Z110" i="4"/>
  <c r="AB110" i="4"/>
  <c r="AC110" i="4"/>
  <c r="AF110" i="4"/>
  <c r="AG110" i="4"/>
  <c r="AH110" i="4"/>
  <c r="AI110" i="4"/>
  <c r="AJ110" i="4"/>
  <c r="AK110" i="4"/>
  <c r="AL110" i="4"/>
  <c r="AM110" i="4"/>
  <c r="B111" i="4"/>
  <c r="D111" i="4"/>
  <c r="E111" i="4"/>
  <c r="Q111" i="4"/>
  <c r="T111" i="4"/>
  <c r="V111" i="4"/>
  <c r="W111" i="4"/>
  <c r="X111" i="4"/>
  <c r="Z111" i="4"/>
  <c r="AB111" i="4"/>
  <c r="AC111" i="4"/>
  <c r="AF111" i="4"/>
  <c r="AG111" i="4"/>
  <c r="AH111" i="4"/>
  <c r="AI111" i="4"/>
  <c r="AJ111" i="4"/>
  <c r="AK111" i="4"/>
  <c r="AL111" i="4"/>
  <c r="AM111" i="4"/>
  <c r="B112" i="4"/>
  <c r="D112" i="4"/>
  <c r="E112" i="4"/>
  <c r="Q112" i="4"/>
  <c r="T112" i="4"/>
  <c r="V112" i="4"/>
  <c r="W112" i="4"/>
  <c r="X112" i="4"/>
  <c r="Z112" i="4"/>
  <c r="AB112" i="4"/>
  <c r="AC112" i="4"/>
  <c r="AF112" i="4"/>
  <c r="AG112" i="4"/>
  <c r="AH112" i="4"/>
  <c r="AI112" i="4"/>
  <c r="AJ112" i="4"/>
  <c r="AK112" i="4"/>
  <c r="AL112" i="4"/>
  <c r="AM112" i="4"/>
  <c r="B113" i="4"/>
  <c r="D113" i="4"/>
  <c r="E113" i="4"/>
  <c r="Q113" i="4"/>
  <c r="T113" i="4"/>
  <c r="V113" i="4"/>
  <c r="W113" i="4"/>
  <c r="X113" i="4"/>
  <c r="Z113" i="4"/>
  <c r="AB113" i="4"/>
  <c r="AC113" i="4"/>
  <c r="AF113" i="4"/>
  <c r="AG113" i="4"/>
  <c r="AH113" i="4"/>
  <c r="AI113" i="4"/>
  <c r="AJ113" i="4"/>
  <c r="AK113" i="4"/>
  <c r="AL113" i="4"/>
  <c r="AM113" i="4"/>
  <c r="B114" i="4"/>
  <c r="D114" i="4"/>
  <c r="E114" i="4"/>
  <c r="Q114" i="4"/>
  <c r="T114" i="4"/>
  <c r="V114" i="4"/>
  <c r="W114" i="4"/>
  <c r="X114" i="4"/>
  <c r="Z114" i="4"/>
  <c r="AB114" i="4"/>
  <c r="AC114" i="4"/>
  <c r="AF114" i="4"/>
  <c r="AG114" i="4"/>
  <c r="AH114" i="4"/>
  <c r="AI114" i="4"/>
  <c r="AJ114" i="4"/>
  <c r="AK114" i="4"/>
  <c r="AL114" i="4"/>
  <c r="AM114" i="4"/>
  <c r="B115" i="4"/>
  <c r="D115" i="4"/>
  <c r="E115" i="4"/>
  <c r="Q115" i="4"/>
  <c r="T115" i="4"/>
  <c r="V115" i="4"/>
  <c r="W115" i="4"/>
  <c r="X115" i="4"/>
  <c r="Z115" i="4"/>
  <c r="AB115" i="4"/>
  <c r="AC115" i="4"/>
  <c r="AF115" i="4"/>
  <c r="AG115" i="4"/>
  <c r="AH115" i="4"/>
  <c r="AI115" i="4"/>
  <c r="AJ115" i="4"/>
  <c r="AK115" i="4"/>
  <c r="AL115" i="4"/>
  <c r="AM115" i="4"/>
  <c r="B116" i="4"/>
  <c r="D116" i="4"/>
  <c r="E116" i="4"/>
  <c r="Q116" i="4"/>
  <c r="T116" i="4"/>
  <c r="V116" i="4"/>
  <c r="W116" i="4"/>
  <c r="X116" i="4"/>
  <c r="Z116" i="4"/>
  <c r="AB116" i="4"/>
  <c r="AC116" i="4"/>
  <c r="AF116" i="4"/>
  <c r="AG116" i="4"/>
  <c r="AH116" i="4"/>
  <c r="AI116" i="4"/>
  <c r="AJ116" i="4"/>
  <c r="AK116" i="4"/>
  <c r="AL116" i="4"/>
  <c r="AM116" i="4"/>
  <c r="B117" i="4"/>
  <c r="D117" i="4"/>
  <c r="E117" i="4"/>
  <c r="Q117" i="4"/>
  <c r="T117" i="4"/>
  <c r="V117" i="4"/>
  <c r="W117" i="4"/>
  <c r="X117" i="4"/>
  <c r="Z117" i="4"/>
  <c r="AB117" i="4"/>
  <c r="AC117" i="4"/>
  <c r="AF117" i="4"/>
  <c r="AG117" i="4"/>
  <c r="AH117" i="4"/>
  <c r="AI117" i="4"/>
  <c r="AJ117" i="4"/>
  <c r="AK117" i="4"/>
  <c r="AL117" i="4"/>
  <c r="AM117" i="4"/>
  <c r="B118" i="4"/>
  <c r="D118" i="4"/>
  <c r="E118" i="4"/>
  <c r="Q118" i="4"/>
  <c r="T118" i="4"/>
  <c r="V118" i="4"/>
  <c r="W118" i="4"/>
  <c r="X118" i="4"/>
  <c r="Z118" i="4"/>
  <c r="AB118" i="4"/>
  <c r="AC118" i="4"/>
  <c r="AF118" i="4"/>
  <c r="AG118" i="4"/>
  <c r="AH118" i="4"/>
  <c r="AI118" i="4"/>
  <c r="AJ118" i="4"/>
  <c r="AK118" i="4"/>
  <c r="AL118" i="4"/>
  <c r="AM118" i="4"/>
  <c r="B119" i="4"/>
  <c r="D119" i="4"/>
  <c r="E119" i="4"/>
  <c r="Q119" i="4"/>
  <c r="T119" i="4"/>
  <c r="V119" i="4"/>
  <c r="W119" i="4"/>
  <c r="X119" i="4"/>
  <c r="Z119" i="4"/>
  <c r="AB119" i="4"/>
  <c r="AC119" i="4"/>
  <c r="AF119" i="4"/>
  <c r="AG119" i="4"/>
  <c r="AH119" i="4"/>
  <c r="AI119" i="4"/>
  <c r="AJ119" i="4"/>
  <c r="AK119" i="4"/>
  <c r="AL119" i="4"/>
  <c r="AM119" i="4"/>
  <c r="B120" i="4"/>
  <c r="D120" i="4"/>
  <c r="E120" i="4"/>
  <c r="Q120" i="4"/>
  <c r="T120" i="4"/>
  <c r="V120" i="4"/>
  <c r="W120" i="4"/>
  <c r="X120" i="4"/>
  <c r="Z120" i="4"/>
  <c r="AB120" i="4"/>
  <c r="AC120" i="4"/>
  <c r="AF120" i="4"/>
  <c r="AG120" i="4"/>
  <c r="AH120" i="4"/>
  <c r="AI120" i="4"/>
  <c r="AJ120" i="4"/>
  <c r="AK120" i="4"/>
  <c r="AL120" i="4"/>
  <c r="AM120" i="4"/>
  <c r="B121" i="4"/>
  <c r="D121" i="4"/>
  <c r="E121" i="4"/>
  <c r="Q121" i="4"/>
  <c r="T121" i="4"/>
  <c r="V121" i="4"/>
  <c r="W121" i="4"/>
  <c r="X121" i="4"/>
  <c r="Z121" i="4"/>
  <c r="AB121" i="4"/>
  <c r="AC121" i="4"/>
  <c r="AF121" i="4"/>
  <c r="AG121" i="4"/>
  <c r="AH121" i="4"/>
  <c r="AI121" i="4"/>
  <c r="AJ121" i="4"/>
  <c r="AK121" i="4"/>
  <c r="AL121" i="4"/>
  <c r="AM121" i="4"/>
  <c r="B122" i="4"/>
  <c r="D122" i="4"/>
  <c r="E122" i="4"/>
  <c r="Q122" i="4"/>
  <c r="T122" i="4"/>
  <c r="V122" i="4"/>
  <c r="W122" i="4"/>
  <c r="X122" i="4"/>
  <c r="Z122" i="4"/>
  <c r="AB122" i="4"/>
  <c r="AC122" i="4"/>
  <c r="AF122" i="4"/>
  <c r="AG122" i="4"/>
  <c r="AH122" i="4"/>
  <c r="AI122" i="4"/>
  <c r="AJ122" i="4"/>
  <c r="AK122" i="4"/>
  <c r="AL122" i="4"/>
  <c r="AM122" i="4"/>
  <c r="B123" i="4"/>
  <c r="D123" i="4"/>
  <c r="E123" i="4"/>
  <c r="Q123" i="4"/>
  <c r="T123" i="4"/>
  <c r="V123" i="4"/>
  <c r="W123" i="4"/>
  <c r="X123" i="4"/>
  <c r="Z123" i="4"/>
  <c r="AB123" i="4"/>
  <c r="AC123" i="4"/>
  <c r="AF123" i="4"/>
  <c r="AG123" i="4"/>
  <c r="AH123" i="4"/>
  <c r="AI123" i="4"/>
  <c r="AJ123" i="4"/>
  <c r="AK123" i="4"/>
  <c r="AL123" i="4"/>
  <c r="AM123" i="4"/>
  <c r="B124" i="4"/>
  <c r="D124" i="4"/>
  <c r="E124" i="4"/>
  <c r="Q124" i="4"/>
  <c r="T124" i="4"/>
  <c r="V124" i="4"/>
  <c r="W124" i="4"/>
  <c r="X124" i="4"/>
  <c r="Z124" i="4"/>
  <c r="AB124" i="4"/>
  <c r="AC124" i="4"/>
  <c r="AF124" i="4"/>
  <c r="AG124" i="4"/>
  <c r="AH124" i="4"/>
  <c r="AI124" i="4"/>
  <c r="AJ124" i="4"/>
  <c r="AK124" i="4"/>
  <c r="AL124" i="4"/>
  <c r="AM124" i="4"/>
  <c r="B125" i="4"/>
  <c r="D125" i="4"/>
  <c r="E125" i="4"/>
  <c r="Q125" i="4"/>
  <c r="T125" i="4"/>
  <c r="V125" i="4"/>
  <c r="W125" i="4"/>
  <c r="X125" i="4"/>
  <c r="Z125" i="4"/>
  <c r="AB125" i="4"/>
  <c r="AC125" i="4"/>
  <c r="AF125" i="4"/>
  <c r="AG125" i="4"/>
  <c r="AH125" i="4"/>
  <c r="AI125" i="4"/>
  <c r="AJ125" i="4"/>
  <c r="AK125" i="4"/>
  <c r="AL125" i="4"/>
  <c r="AM125" i="4"/>
  <c r="B126" i="4"/>
  <c r="D126" i="4"/>
  <c r="E126" i="4"/>
  <c r="Q126" i="4"/>
  <c r="T126" i="4"/>
  <c r="V126" i="4"/>
  <c r="W126" i="4"/>
  <c r="X126" i="4"/>
  <c r="Z126" i="4"/>
  <c r="AB126" i="4"/>
  <c r="AC126" i="4"/>
  <c r="AF126" i="4"/>
  <c r="AG126" i="4"/>
  <c r="AH126" i="4"/>
  <c r="AI126" i="4"/>
  <c r="AJ126" i="4"/>
  <c r="AK126" i="4"/>
  <c r="AL126" i="4"/>
  <c r="AM126" i="4"/>
  <c r="B127" i="4"/>
  <c r="D127" i="4"/>
  <c r="E127" i="4"/>
  <c r="Q127" i="4"/>
  <c r="T127" i="4"/>
  <c r="V127" i="4"/>
  <c r="W127" i="4"/>
  <c r="X127" i="4"/>
  <c r="Z127" i="4"/>
  <c r="AB127" i="4"/>
  <c r="AC127" i="4"/>
  <c r="AF127" i="4"/>
  <c r="AG127" i="4"/>
  <c r="AH127" i="4"/>
  <c r="AI127" i="4"/>
  <c r="AJ127" i="4"/>
  <c r="AK127" i="4"/>
  <c r="AL127" i="4"/>
  <c r="AM127" i="4"/>
  <c r="B128" i="4"/>
  <c r="D128" i="4"/>
  <c r="E128" i="4"/>
  <c r="Q128" i="4"/>
  <c r="T128" i="4"/>
  <c r="V128" i="4"/>
  <c r="W128" i="4"/>
  <c r="X128" i="4"/>
  <c r="Z128" i="4"/>
  <c r="AB128" i="4"/>
  <c r="AC128" i="4"/>
  <c r="AF128" i="4"/>
  <c r="AG128" i="4"/>
  <c r="AH128" i="4"/>
  <c r="AI128" i="4"/>
  <c r="AJ128" i="4"/>
  <c r="AK128" i="4"/>
  <c r="AL128" i="4"/>
  <c r="AM128" i="4"/>
  <c r="B129" i="4"/>
  <c r="D129" i="4"/>
  <c r="E129" i="4"/>
  <c r="Q129" i="4"/>
  <c r="T129" i="4"/>
  <c r="V129" i="4"/>
  <c r="W129" i="4"/>
  <c r="X129" i="4"/>
  <c r="Z129" i="4"/>
  <c r="AB129" i="4"/>
  <c r="AC129" i="4"/>
  <c r="AF129" i="4"/>
  <c r="AG129" i="4"/>
  <c r="AH129" i="4"/>
  <c r="AI129" i="4"/>
  <c r="AJ129" i="4"/>
  <c r="AK129" i="4"/>
  <c r="AL129" i="4"/>
  <c r="AM129" i="4"/>
  <c r="B130" i="4"/>
  <c r="D130" i="4"/>
  <c r="E130" i="4"/>
  <c r="Q130" i="4"/>
  <c r="T130" i="4"/>
  <c r="V130" i="4"/>
  <c r="W130" i="4"/>
  <c r="X130" i="4"/>
  <c r="Z130" i="4"/>
  <c r="AB130" i="4"/>
  <c r="AC130" i="4"/>
  <c r="AF130" i="4"/>
  <c r="AG130" i="4"/>
  <c r="AH130" i="4"/>
  <c r="AI130" i="4"/>
  <c r="AJ130" i="4"/>
  <c r="AK130" i="4"/>
  <c r="AL130" i="4"/>
  <c r="AM130" i="4"/>
  <c r="B131" i="4"/>
  <c r="D131" i="4"/>
  <c r="E131" i="4"/>
  <c r="Q131" i="4"/>
  <c r="T131" i="4"/>
  <c r="V131" i="4"/>
  <c r="W131" i="4"/>
  <c r="X131" i="4"/>
  <c r="Z131" i="4"/>
  <c r="AB131" i="4"/>
  <c r="AC131" i="4"/>
  <c r="AF131" i="4"/>
  <c r="AG131" i="4"/>
  <c r="AH131" i="4"/>
  <c r="AI131" i="4"/>
  <c r="AJ131" i="4"/>
  <c r="AK131" i="4"/>
  <c r="AM131" i="4"/>
  <c r="B132" i="4"/>
  <c r="D132" i="4"/>
  <c r="E132" i="4"/>
  <c r="Q132" i="4"/>
  <c r="T132" i="4"/>
  <c r="V132" i="4"/>
  <c r="W132" i="4"/>
  <c r="X132" i="4"/>
  <c r="Z132" i="4"/>
  <c r="AB132" i="4"/>
  <c r="AC132" i="4"/>
  <c r="AF132" i="4"/>
  <c r="AG132" i="4"/>
  <c r="AH132" i="4"/>
  <c r="AI132" i="4"/>
  <c r="AJ132" i="4"/>
  <c r="AK132" i="4"/>
  <c r="AL132" i="4"/>
  <c r="AM132" i="4"/>
  <c r="B133" i="4"/>
  <c r="D133" i="4"/>
  <c r="E133" i="4"/>
  <c r="Q133" i="4"/>
  <c r="T133" i="4"/>
  <c r="V133" i="4"/>
  <c r="W133" i="4"/>
  <c r="X133" i="4"/>
  <c r="Z133" i="4"/>
  <c r="AB133" i="4"/>
  <c r="AC133" i="4"/>
  <c r="AF133" i="4"/>
  <c r="AG133" i="4"/>
  <c r="AH133" i="4"/>
  <c r="AI133" i="4"/>
  <c r="AJ133" i="4"/>
  <c r="AK133" i="4"/>
  <c r="AL133" i="4"/>
  <c r="AM133" i="4"/>
  <c r="B134" i="4"/>
  <c r="D134" i="4"/>
  <c r="E134" i="4"/>
  <c r="Q134" i="4"/>
  <c r="T134" i="4"/>
  <c r="V134" i="4"/>
  <c r="W134" i="4"/>
  <c r="X134" i="4"/>
  <c r="Z134" i="4"/>
  <c r="AB134" i="4"/>
  <c r="AC134" i="4"/>
  <c r="AF134" i="4"/>
  <c r="AG134" i="4"/>
  <c r="AH134" i="4"/>
  <c r="AI134" i="4"/>
  <c r="AJ134" i="4"/>
  <c r="AK134" i="4"/>
  <c r="AL134" i="4"/>
  <c r="AM134" i="4"/>
  <c r="B135" i="4"/>
  <c r="D135" i="4"/>
  <c r="E135" i="4"/>
  <c r="Q135" i="4"/>
  <c r="T135" i="4"/>
  <c r="V135" i="4"/>
  <c r="W135" i="4"/>
  <c r="X135" i="4"/>
  <c r="Z135" i="4"/>
  <c r="AB135" i="4"/>
  <c r="AC135" i="4"/>
  <c r="AF135" i="4"/>
  <c r="AG135" i="4"/>
  <c r="AH135" i="4"/>
  <c r="AI135" i="4"/>
  <c r="AJ135" i="4"/>
  <c r="AK135" i="4"/>
  <c r="AL135" i="4"/>
  <c r="AM135" i="4"/>
  <c r="B136" i="4"/>
  <c r="D136" i="4"/>
  <c r="E136" i="4"/>
  <c r="Q136" i="4"/>
  <c r="T136" i="4"/>
  <c r="V136" i="4"/>
  <c r="W136" i="4"/>
  <c r="X136" i="4"/>
  <c r="Z136" i="4"/>
  <c r="AB136" i="4"/>
  <c r="AC136" i="4"/>
  <c r="AF136" i="4"/>
  <c r="AG136" i="4"/>
  <c r="AH136" i="4"/>
  <c r="AI136" i="4"/>
  <c r="AJ136" i="4"/>
  <c r="AK136" i="4"/>
  <c r="AL136" i="4"/>
  <c r="AM136" i="4"/>
  <c r="B137" i="4"/>
  <c r="D137" i="4"/>
  <c r="E137" i="4"/>
  <c r="Q137" i="4"/>
  <c r="T137" i="4"/>
  <c r="V137" i="4"/>
  <c r="W137" i="4"/>
  <c r="X137" i="4"/>
  <c r="Z137" i="4"/>
  <c r="AB137" i="4"/>
  <c r="AC137" i="4"/>
  <c r="AF137" i="4"/>
  <c r="AG137" i="4"/>
  <c r="AH137" i="4"/>
  <c r="AI137" i="4"/>
  <c r="AJ137" i="4"/>
  <c r="AK137" i="4"/>
  <c r="AL137" i="4"/>
  <c r="AM137" i="4"/>
  <c r="B138" i="4"/>
  <c r="D138" i="4"/>
  <c r="E138" i="4"/>
  <c r="Q138" i="4"/>
  <c r="T138" i="4"/>
  <c r="V138" i="4"/>
  <c r="W138" i="4"/>
  <c r="X138" i="4"/>
  <c r="Z138" i="4"/>
  <c r="AB138" i="4"/>
  <c r="AC138" i="4"/>
  <c r="AF138" i="4"/>
  <c r="AG138" i="4"/>
  <c r="AH138" i="4"/>
  <c r="AI138" i="4"/>
  <c r="AJ138" i="4"/>
  <c r="AK138" i="4"/>
  <c r="AL138" i="4"/>
  <c r="AM138" i="4"/>
  <c r="B139" i="4"/>
  <c r="D139" i="4"/>
  <c r="E139" i="4"/>
  <c r="Q139" i="4"/>
  <c r="T139" i="4"/>
  <c r="V139" i="4"/>
  <c r="W139" i="4"/>
  <c r="X139" i="4"/>
  <c r="Z139" i="4"/>
  <c r="AB139" i="4"/>
  <c r="AC139" i="4"/>
  <c r="AF139" i="4"/>
  <c r="AG139" i="4"/>
  <c r="AH139" i="4"/>
  <c r="AI139" i="4"/>
  <c r="AJ139" i="4"/>
  <c r="AK139" i="4"/>
  <c r="AL139" i="4"/>
  <c r="AM139" i="4"/>
  <c r="B140" i="4"/>
  <c r="D140" i="4"/>
  <c r="E140" i="4"/>
  <c r="Q140" i="4"/>
  <c r="T140" i="4"/>
  <c r="V140" i="4"/>
  <c r="W140" i="4"/>
  <c r="X140" i="4"/>
  <c r="Z140" i="4"/>
  <c r="AB140" i="4"/>
  <c r="AC140" i="4"/>
  <c r="AF140" i="4"/>
  <c r="AG140" i="4"/>
  <c r="AH140" i="4"/>
  <c r="AI140" i="4"/>
  <c r="AJ140" i="4"/>
  <c r="AK140" i="4"/>
  <c r="AL140" i="4"/>
  <c r="AM140" i="4"/>
  <c r="B141" i="4"/>
  <c r="D141" i="4"/>
  <c r="E141" i="4"/>
  <c r="Q141" i="4"/>
  <c r="T141" i="4"/>
  <c r="V141" i="4"/>
  <c r="W141" i="4"/>
  <c r="X141" i="4"/>
  <c r="Z141" i="4"/>
  <c r="AB141" i="4"/>
  <c r="AC141" i="4"/>
  <c r="AF141" i="4"/>
  <c r="AG141" i="4"/>
  <c r="AH141" i="4"/>
  <c r="AI141" i="4"/>
  <c r="AJ141" i="4"/>
  <c r="AK141" i="4"/>
  <c r="AL141" i="4"/>
  <c r="AM141" i="4"/>
  <c r="B142" i="4"/>
  <c r="D142" i="4"/>
  <c r="E142" i="4"/>
  <c r="Q142" i="4"/>
  <c r="T142" i="4"/>
  <c r="V142" i="4"/>
  <c r="W142" i="4"/>
  <c r="X142" i="4"/>
  <c r="Z142" i="4"/>
  <c r="AB142" i="4"/>
  <c r="AC142" i="4"/>
  <c r="AF142" i="4"/>
  <c r="AG142" i="4"/>
  <c r="AH142" i="4"/>
  <c r="AI142" i="4"/>
  <c r="AJ142" i="4"/>
  <c r="AK142" i="4"/>
  <c r="AL142" i="4"/>
  <c r="AM142" i="4"/>
  <c r="B143" i="4"/>
  <c r="D143" i="4"/>
  <c r="E143" i="4"/>
  <c r="Q143" i="4"/>
  <c r="T143" i="4"/>
  <c r="V143" i="4"/>
  <c r="W143" i="4"/>
  <c r="X143" i="4"/>
  <c r="Z143" i="4"/>
  <c r="AB143" i="4"/>
  <c r="AC143" i="4"/>
  <c r="AF143" i="4"/>
  <c r="AG143" i="4"/>
  <c r="AH143" i="4"/>
  <c r="AI143" i="4"/>
  <c r="AJ143" i="4"/>
  <c r="AK143" i="4"/>
  <c r="AL143" i="4"/>
  <c r="AM143" i="4"/>
  <c r="B144" i="4"/>
  <c r="D144" i="4"/>
  <c r="E144" i="4"/>
  <c r="Q144" i="4"/>
  <c r="T144" i="4"/>
  <c r="V144" i="4"/>
  <c r="W144" i="4"/>
  <c r="X144" i="4"/>
  <c r="Z144" i="4"/>
  <c r="AB144" i="4"/>
  <c r="AC144" i="4"/>
  <c r="AF144" i="4"/>
  <c r="AG144" i="4"/>
  <c r="AH144" i="4"/>
  <c r="AI144" i="4"/>
  <c r="AJ144" i="4"/>
  <c r="AK144" i="4"/>
  <c r="AL144" i="4"/>
  <c r="AM144" i="4"/>
  <c r="B145" i="4"/>
  <c r="D145" i="4"/>
  <c r="E145" i="4"/>
  <c r="Q145" i="4"/>
  <c r="T145" i="4"/>
  <c r="V145" i="4"/>
  <c r="W145" i="4"/>
  <c r="X145" i="4"/>
  <c r="Z145" i="4"/>
  <c r="AB145" i="4"/>
  <c r="AC145" i="4"/>
  <c r="AF145" i="4"/>
  <c r="AG145" i="4"/>
  <c r="AH145" i="4"/>
  <c r="AI145" i="4"/>
  <c r="AJ145" i="4"/>
  <c r="AK145" i="4"/>
  <c r="AL145" i="4"/>
  <c r="AM145" i="4"/>
  <c r="B146" i="4"/>
  <c r="D146" i="4"/>
  <c r="E146" i="4"/>
  <c r="Q146" i="4"/>
  <c r="T146" i="4"/>
  <c r="V146" i="4"/>
  <c r="W146" i="4"/>
  <c r="X146" i="4"/>
  <c r="Z146" i="4"/>
  <c r="AB146" i="4"/>
  <c r="AC146" i="4"/>
  <c r="AF146" i="4"/>
  <c r="AG146" i="4"/>
  <c r="AH146" i="4"/>
  <c r="AI146" i="4"/>
  <c r="AJ146" i="4"/>
  <c r="AK146" i="4"/>
  <c r="AL146" i="4"/>
  <c r="AM146" i="4"/>
  <c r="B147" i="4"/>
  <c r="D147" i="4"/>
  <c r="E147" i="4"/>
  <c r="Q147" i="4"/>
  <c r="T147" i="4"/>
  <c r="V147" i="4"/>
  <c r="W147" i="4"/>
  <c r="X147" i="4"/>
  <c r="Z147" i="4"/>
  <c r="AB147" i="4"/>
  <c r="AC147" i="4"/>
  <c r="AF147" i="4"/>
  <c r="AG147" i="4"/>
  <c r="AH147" i="4"/>
  <c r="AI147" i="4"/>
  <c r="AJ147" i="4"/>
  <c r="AK147" i="4"/>
  <c r="AL147" i="4"/>
  <c r="AM147" i="4"/>
  <c r="B148" i="4"/>
  <c r="D148" i="4"/>
  <c r="E148" i="4"/>
  <c r="Q148" i="4"/>
  <c r="T148" i="4"/>
  <c r="V148" i="4"/>
  <c r="W148" i="4"/>
  <c r="X148" i="4"/>
  <c r="Z148" i="4"/>
  <c r="AB148" i="4"/>
  <c r="AC148" i="4"/>
  <c r="AF148" i="4"/>
  <c r="AG148" i="4"/>
  <c r="AH148" i="4"/>
  <c r="AI148" i="4"/>
  <c r="AJ148" i="4"/>
  <c r="AK148" i="4"/>
  <c r="AL148" i="4"/>
  <c r="AM148" i="4"/>
  <c r="B149" i="4"/>
  <c r="D149" i="4"/>
  <c r="E149" i="4"/>
  <c r="Q149" i="4"/>
  <c r="T149" i="4"/>
  <c r="V149" i="4"/>
  <c r="W149" i="4"/>
  <c r="X149" i="4"/>
  <c r="Z149" i="4"/>
  <c r="AB149" i="4"/>
  <c r="AC149" i="4"/>
  <c r="AF149" i="4"/>
  <c r="AG149" i="4"/>
  <c r="AH149" i="4"/>
  <c r="AI149" i="4"/>
  <c r="AJ149" i="4"/>
  <c r="AK149" i="4"/>
  <c r="AL149" i="4"/>
  <c r="AM149" i="4"/>
  <c r="B150" i="4"/>
  <c r="D150" i="4"/>
  <c r="E150" i="4"/>
  <c r="Q150" i="4"/>
  <c r="T150" i="4"/>
  <c r="V150" i="4"/>
  <c r="W150" i="4"/>
  <c r="X150" i="4"/>
  <c r="Z150" i="4"/>
  <c r="AB150" i="4"/>
  <c r="AC150" i="4"/>
  <c r="AF150" i="4"/>
  <c r="AG150" i="4"/>
  <c r="AH150" i="4"/>
  <c r="AI150" i="4"/>
  <c r="AJ150" i="4"/>
  <c r="AK150" i="4"/>
  <c r="AL150" i="4"/>
  <c r="AM150" i="4"/>
  <c r="B151" i="4"/>
  <c r="D151" i="4"/>
  <c r="E151" i="4"/>
  <c r="Q151" i="4"/>
  <c r="T151" i="4"/>
  <c r="V151" i="4"/>
  <c r="W151" i="4"/>
  <c r="X151" i="4"/>
  <c r="Z151" i="4"/>
  <c r="AB151" i="4"/>
  <c r="AC151" i="4"/>
  <c r="AF151" i="4"/>
  <c r="AG151" i="4"/>
  <c r="AH151" i="4"/>
  <c r="AI151" i="4"/>
  <c r="AJ151" i="4"/>
  <c r="AK151" i="4"/>
  <c r="AL151" i="4"/>
  <c r="AM151" i="4"/>
  <c r="B152" i="4"/>
  <c r="D152" i="4"/>
  <c r="E152" i="4"/>
  <c r="Q152" i="4"/>
  <c r="T152" i="4"/>
  <c r="V152" i="4"/>
  <c r="W152" i="4"/>
  <c r="X152" i="4"/>
  <c r="Z152" i="4"/>
  <c r="AB152" i="4"/>
  <c r="AC152" i="4"/>
  <c r="AF152" i="4"/>
  <c r="AG152" i="4"/>
  <c r="AH152" i="4"/>
  <c r="AI152" i="4"/>
  <c r="AJ152" i="4"/>
  <c r="AK152" i="4"/>
  <c r="AL152" i="4"/>
  <c r="AM152" i="4"/>
  <c r="B153" i="4"/>
  <c r="D153" i="4"/>
  <c r="E153" i="4"/>
  <c r="Q153" i="4"/>
  <c r="T153" i="4"/>
  <c r="V153" i="4"/>
  <c r="W153" i="4"/>
  <c r="X153" i="4"/>
  <c r="Z153" i="4"/>
  <c r="AB153" i="4"/>
  <c r="AC153" i="4"/>
  <c r="AF153" i="4"/>
  <c r="AG153" i="4"/>
  <c r="AH153" i="4"/>
  <c r="AI153" i="4"/>
  <c r="AJ153" i="4"/>
  <c r="AK153" i="4"/>
  <c r="AL153" i="4"/>
  <c r="AM153" i="4"/>
  <c r="B154" i="4"/>
  <c r="D154" i="4"/>
  <c r="E154" i="4"/>
  <c r="Q154" i="4"/>
  <c r="T154" i="4"/>
  <c r="V154" i="4"/>
  <c r="W154" i="4"/>
  <c r="X154" i="4"/>
  <c r="Z154" i="4"/>
  <c r="AB154" i="4"/>
  <c r="AC154" i="4"/>
  <c r="AF154" i="4"/>
  <c r="AG154" i="4"/>
  <c r="AH154" i="4"/>
  <c r="AI154" i="4"/>
  <c r="AJ154" i="4"/>
  <c r="AK154" i="4"/>
  <c r="AM154" i="4"/>
  <c r="B155" i="4"/>
  <c r="D155" i="4"/>
  <c r="E155" i="4"/>
  <c r="Q155" i="4"/>
  <c r="T155" i="4"/>
  <c r="V155" i="4"/>
  <c r="W155" i="4"/>
  <c r="X155" i="4"/>
  <c r="Z155" i="4"/>
  <c r="AB155" i="4"/>
  <c r="AC155" i="4"/>
  <c r="AF155" i="4"/>
  <c r="AG155" i="4"/>
  <c r="AH155" i="4"/>
  <c r="AI155" i="4"/>
  <c r="AJ155" i="4"/>
  <c r="AK155" i="4"/>
  <c r="AL155" i="4"/>
  <c r="AM155" i="4"/>
  <c r="B156" i="4"/>
  <c r="D156" i="4"/>
  <c r="E156" i="4"/>
  <c r="Q156" i="4"/>
  <c r="T156" i="4"/>
  <c r="V156" i="4"/>
  <c r="W156" i="4"/>
  <c r="X156" i="4"/>
  <c r="Z156" i="4"/>
  <c r="AB156" i="4"/>
  <c r="AC156" i="4"/>
  <c r="AF156" i="4"/>
  <c r="AG156" i="4"/>
  <c r="AH156" i="4"/>
  <c r="AI156" i="4"/>
  <c r="AJ156" i="4"/>
  <c r="AK156" i="4"/>
  <c r="AL156" i="4"/>
  <c r="AM156" i="4"/>
  <c r="B157" i="4"/>
  <c r="D157" i="4"/>
  <c r="E157" i="4"/>
  <c r="Q157" i="4"/>
  <c r="T157" i="4"/>
  <c r="V157" i="4"/>
  <c r="W157" i="4"/>
  <c r="X157" i="4"/>
  <c r="Z157" i="4"/>
  <c r="AB157" i="4"/>
  <c r="AC157" i="4"/>
  <c r="AF157" i="4"/>
  <c r="AG157" i="4"/>
  <c r="AH157" i="4"/>
  <c r="AI157" i="4"/>
  <c r="AJ157" i="4"/>
  <c r="AK157" i="4"/>
  <c r="AL157" i="4"/>
  <c r="AM157" i="4"/>
  <c r="B158" i="4"/>
  <c r="D158" i="4"/>
  <c r="E158" i="4"/>
  <c r="Q158" i="4"/>
  <c r="T158" i="4"/>
  <c r="V158" i="4"/>
  <c r="W158" i="4"/>
  <c r="X158" i="4"/>
  <c r="Z158" i="4"/>
  <c r="AB158" i="4"/>
  <c r="AC158" i="4"/>
  <c r="AF158" i="4"/>
  <c r="AG158" i="4"/>
  <c r="AH158" i="4"/>
  <c r="AI158" i="4"/>
  <c r="AJ158" i="4"/>
  <c r="AK158" i="4"/>
  <c r="AL158" i="4"/>
  <c r="AM158" i="4"/>
  <c r="B159" i="4"/>
  <c r="D159" i="4"/>
  <c r="E159" i="4"/>
  <c r="Q159" i="4"/>
  <c r="T159" i="4"/>
  <c r="V159" i="4"/>
  <c r="W159" i="4"/>
  <c r="X159" i="4"/>
  <c r="Z159" i="4"/>
  <c r="AB159" i="4"/>
  <c r="AC159" i="4"/>
  <c r="AF159" i="4"/>
  <c r="AG159" i="4"/>
  <c r="AH159" i="4"/>
  <c r="AI159" i="4"/>
  <c r="AJ159" i="4"/>
  <c r="AK159" i="4"/>
  <c r="AL159" i="4"/>
  <c r="AM159" i="4"/>
  <c r="B160" i="4"/>
  <c r="D160" i="4"/>
  <c r="E160" i="4"/>
  <c r="Q160" i="4"/>
  <c r="T160" i="4"/>
  <c r="V160" i="4"/>
  <c r="W160" i="4"/>
  <c r="X160" i="4"/>
  <c r="Z160" i="4"/>
  <c r="AB160" i="4"/>
  <c r="AC160" i="4"/>
  <c r="AF160" i="4"/>
  <c r="AG160" i="4"/>
  <c r="AH160" i="4"/>
  <c r="AI160" i="4"/>
  <c r="AJ160" i="4"/>
  <c r="AK160" i="4"/>
  <c r="AL160" i="4"/>
  <c r="AM160" i="4"/>
  <c r="B161" i="4"/>
  <c r="D161" i="4"/>
  <c r="E161" i="4"/>
  <c r="Q161" i="4"/>
  <c r="T161" i="4"/>
  <c r="V161" i="4"/>
  <c r="W161" i="4"/>
  <c r="X161" i="4"/>
  <c r="Z161" i="4"/>
  <c r="AB161" i="4"/>
  <c r="AC161" i="4"/>
  <c r="AF161" i="4"/>
  <c r="AG161" i="4"/>
  <c r="AH161" i="4"/>
  <c r="AI161" i="4"/>
  <c r="AJ161" i="4"/>
  <c r="AK161" i="4"/>
  <c r="AL161" i="4"/>
  <c r="AM161" i="4"/>
  <c r="B162" i="4"/>
  <c r="D162" i="4"/>
  <c r="E162" i="4"/>
  <c r="Q162" i="4"/>
  <c r="T162" i="4"/>
  <c r="V162" i="4"/>
  <c r="W162" i="4"/>
  <c r="X162" i="4"/>
  <c r="Z162" i="4"/>
  <c r="AB162" i="4"/>
  <c r="AC162" i="4"/>
  <c r="AF162" i="4"/>
  <c r="AG162" i="4"/>
  <c r="AH162" i="4"/>
  <c r="AI162" i="4"/>
  <c r="AJ162" i="4"/>
  <c r="AK162" i="4"/>
  <c r="AL162" i="4"/>
  <c r="AM162" i="4"/>
  <c r="B163" i="4"/>
  <c r="D163" i="4"/>
  <c r="E163" i="4"/>
  <c r="Q163" i="4"/>
  <c r="T163" i="4"/>
  <c r="V163" i="4"/>
  <c r="W163" i="4"/>
  <c r="X163" i="4"/>
  <c r="Z163" i="4"/>
  <c r="AB163" i="4"/>
  <c r="AC163" i="4"/>
  <c r="AF163" i="4"/>
  <c r="AG163" i="4"/>
  <c r="AH163" i="4"/>
  <c r="AI163" i="4"/>
  <c r="AJ163" i="4"/>
  <c r="AK163" i="4"/>
  <c r="AL163" i="4"/>
  <c r="AM163" i="4"/>
  <c r="B164" i="4"/>
  <c r="D164" i="4"/>
  <c r="E164" i="4"/>
  <c r="Q164" i="4"/>
  <c r="T164" i="4"/>
  <c r="V164" i="4"/>
  <c r="W164" i="4"/>
  <c r="X164" i="4"/>
  <c r="Z164" i="4"/>
  <c r="AB164" i="4"/>
  <c r="AC164" i="4"/>
  <c r="AF164" i="4"/>
  <c r="AG164" i="4"/>
  <c r="AH164" i="4"/>
  <c r="AI164" i="4"/>
  <c r="AJ164" i="4"/>
  <c r="AK164" i="4"/>
  <c r="AM164" i="4"/>
  <c r="B165" i="4"/>
  <c r="D165" i="4"/>
  <c r="E165" i="4"/>
  <c r="Q165" i="4"/>
  <c r="T165" i="4"/>
  <c r="V165" i="4"/>
  <c r="W165" i="4"/>
  <c r="X165" i="4"/>
  <c r="Z165" i="4"/>
  <c r="AB165" i="4"/>
  <c r="AC165" i="4"/>
  <c r="AF165" i="4"/>
  <c r="AG165" i="4"/>
  <c r="AH165" i="4"/>
  <c r="AI165" i="4"/>
  <c r="AJ165" i="4"/>
  <c r="AK165" i="4"/>
  <c r="AL165" i="4"/>
  <c r="AM165" i="4"/>
  <c r="B166" i="4"/>
  <c r="D166" i="4"/>
  <c r="E166" i="4"/>
  <c r="Q166" i="4"/>
  <c r="T166" i="4"/>
  <c r="V166" i="4"/>
  <c r="W166" i="4"/>
  <c r="X166" i="4"/>
  <c r="Z166" i="4"/>
  <c r="AB166" i="4"/>
  <c r="AC166" i="4"/>
  <c r="AF166" i="4"/>
  <c r="AG166" i="4"/>
  <c r="AH166" i="4"/>
  <c r="AI166" i="4"/>
  <c r="AJ166" i="4"/>
  <c r="AK166" i="4"/>
  <c r="AL166" i="4"/>
  <c r="AM166" i="4"/>
  <c r="B167" i="4"/>
  <c r="D167" i="4"/>
  <c r="E167" i="4"/>
  <c r="Q167" i="4"/>
  <c r="T167" i="4"/>
  <c r="V167" i="4"/>
  <c r="W167" i="4"/>
  <c r="X167" i="4"/>
  <c r="Z167" i="4"/>
  <c r="AB167" i="4"/>
  <c r="AC167" i="4"/>
  <c r="AF167" i="4"/>
  <c r="AG167" i="4"/>
  <c r="AH167" i="4"/>
  <c r="AI167" i="4"/>
  <c r="AJ167" i="4"/>
  <c r="AK167" i="4"/>
  <c r="AL167" i="4"/>
  <c r="AM167" i="4"/>
  <c r="B168" i="4"/>
  <c r="D168" i="4"/>
  <c r="E168" i="4"/>
  <c r="Q168" i="4"/>
  <c r="T168" i="4"/>
  <c r="V168" i="4"/>
  <c r="W168" i="4"/>
  <c r="X168" i="4"/>
  <c r="Z168" i="4"/>
  <c r="AB168" i="4"/>
  <c r="AC168" i="4"/>
  <c r="AF168" i="4"/>
  <c r="AG168" i="4"/>
  <c r="AH168" i="4"/>
  <c r="AI168" i="4"/>
  <c r="AJ168" i="4"/>
  <c r="AK168" i="4"/>
  <c r="AL168" i="4"/>
  <c r="AM168" i="4"/>
  <c r="B169" i="4"/>
  <c r="D169" i="4"/>
  <c r="E169" i="4"/>
  <c r="Q169" i="4"/>
  <c r="T169" i="4"/>
  <c r="V169" i="4"/>
  <c r="W169" i="4"/>
  <c r="X169" i="4"/>
  <c r="Z169" i="4"/>
  <c r="AB169" i="4"/>
  <c r="AC169" i="4"/>
  <c r="AF169" i="4"/>
  <c r="AG169" i="4"/>
  <c r="AH169" i="4"/>
  <c r="AI169" i="4"/>
  <c r="AJ169" i="4"/>
  <c r="AK169" i="4"/>
  <c r="AL169" i="4"/>
  <c r="AM169" i="4"/>
  <c r="B170" i="4"/>
  <c r="D170" i="4"/>
  <c r="E170" i="4"/>
  <c r="Q170" i="4"/>
  <c r="T170" i="4"/>
  <c r="V170" i="4"/>
  <c r="W170" i="4"/>
  <c r="X170" i="4"/>
  <c r="Z170" i="4"/>
  <c r="AB170" i="4"/>
  <c r="AC170" i="4"/>
  <c r="AF170" i="4"/>
  <c r="AG170" i="4"/>
  <c r="AH170" i="4"/>
  <c r="AI170" i="4"/>
  <c r="AJ170" i="4"/>
  <c r="AK170" i="4"/>
  <c r="AL170" i="4"/>
  <c r="AM170" i="4"/>
  <c r="B171" i="4"/>
  <c r="D171" i="4"/>
  <c r="E171" i="4"/>
  <c r="Q171" i="4"/>
  <c r="T171" i="4"/>
  <c r="V171" i="4"/>
  <c r="W171" i="4"/>
  <c r="X171" i="4"/>
  <c r="Z171" i="4"/>
  <c r="AB171" i="4"/>
  <c r="AC171" i="4"/>
  <c r="AF171" i="4"/>
  <c r="AG171" i="4"/>
  <c r="AH171" i="4"/>
  <c r="AI171" i="4"/>
  <c r="AJ171" i="4"/>
  <c r="AK171" i="4"/>
  <c r="AL171" i="4"/>
  <c r="AM171" i="4"/>
  <c r="B172" i="4"/>
  <c r="D172" i="4"/>
  <c r="E172" i="4"/>
  <c r="Q172" i="4"/>
  <c r="T172" i="4"/>
  <c r="V172" i="4"/>
  <c r="W172" i="4"/>
  <c r="X172" i="4"/>
  <c r="Z172" i="4"/>
  <c r="AB172" i="4"/>
  <c r="AC172" i="4"/>
  <c r="AF172" i="4"/>
  <c r="AG172" i="4"/>
  <c r="AH172" i="4"/>
  <c r="AI172" i="4"/>
  <c r="AJ172" i="4"/>
  <c r="AK172" i="4"/>
  <c r="AL172" i="4"/>
  <c r="AM172" i="4"/>
  <c r="B173" i="4"/>
  <c r="D173" i="4"/>
  <c r="E173" i="4"/>
  <c r="Q173" i="4"/>
  <c r="T173" i="4"/>
  <c r="V173" i="4"/>
  <c r="W173" i="4"/>
  <c r="X173" i="4"/>
  <c r="Z173" i="4"/>
  <c r="AB173" i="4"/>
  <c r="AC173" i="4"/>
  <c r="AF173" i="4"/>
  <c r="AG173" i="4"/>
  <c r="AH173" i="4"/>
  <c r="AI173" i="4"/>
  <c r="AJ173" i="4"/>
  <c r="AK173" i="4"/>
  <c r="AL173" i="4"/>
  <c r="AM173" i="4"/>
  <c r="B174" i="4"/>
  <c r="D174" i="4"/>
  <c r="E174" i="4"/>
  <c r="Q174" i="4"/>
  <c r="T174" i="4"/>
  <c r="V174" i="4"/>
  <c r="W174" i="4"/>
  <c r="X174" i="4"/>
  <c r="Z174" i="4"/>
  <c r="AB174" i="4"/>
  <c r="AC174" i="4"/>
  <c r="AF174" i="4"/>
  <c r="AG174" i="4"/>
  <c r="AH174" i="4"/>
  <c r="AI174" i="4"/>
  <c r="AJ174" i="4"/>
  <c r="AK174" i="4"/>
  <c r="AL174" i="4"/>
  <c r="AM174" i="4"/>
  <c r="B175" i="4"/>
  <c r="D175" i="4"/>
  <c r="E175" i="4"/>
  <c r="Q175" i="4"/>
  <c r="T175" i="4"/>
  <c r="V175" i="4"/>
  <c r="W175" i="4"/>
  <c r="X175" i="4"/>
  <c r="Z175" i="4"/>
  <c r="AB175" i="4"/>
  <c r="AC175" i="4"/>
  <c r="AF175" i="4"/>
  <c r="AG175" i="4"/>
  <c r="AH175" i="4"/>
  <c r="AI175" i="4"/>
  <c r="AJ175" i="4"/>
  <c r="AK175" i="4"/>
  <c r="AL175" i="4"/>
  <c r="AM175" i="4"/>
  <c r="B176" i="4"/>
  <c r="D176" i="4"/>
  <c r="E176" i="4"/>
  <c r="Q176" i="4"/>
  <c r="T176" i="4"/>
  <c r="V176" i="4"/>
  <c r="W176" i="4"/>
  <c r="X176" i="4"/>
  <c r="Z176" i="4"/>
  <c r="AB176" i="4"/>
  <c r="AC176" i="4"/>
  <c r="AF176" i="4"/>
  <c r="AG176" i="4"/>
  <c r="AH176" i="4"/>
  <c r="AI176" i="4"/>
  <c r="AJ176" i="4"/>
  <c r="AK176" i="4"/>
  <c r="AL176" i="4"/>
  <c r="AM176" i="4"/>
  <c r="B177" i="4"/>
  <c r="D177" i="4"/>
  <c r="E177" i="4"/>
  <c r="Q177" i="4"/>
  <c r="T177" i="4"/>
  <c r="V177" i="4"/>
  <c r="W177" i="4"/>
  <c r="X177" i="4"/>
  <c r="Z177" i="4"/>
  <c r="AB177" i="4"/>
  <c r="AC177" i="4"/>
  <c r="AF177" i="4"/>
  <c r="AG177" i="4"/>
  <c r="AH177" i="4"/>
  <c r="AI177" i="4"/>
  <c r="AJ177" i="4"/>
  <c r="AK177" i="4"/>
  <c r="AL177" i="4"/>
  <c r="AM177" i="4"/>
  <c r="B178" i="4"/>
  <c r="D178" i="4"/>
  <c r="E178" i="4"/>
  <c r="Q178" i="4"/>
  <c r="T178" i="4"/>
  <c r="V178" i="4"/>
  <c r="W178" i="4"/>
  <c r="X178" i="4"/>
  <c r="Z178" i="4"/>
  <c r="AB178" i="4"/>
  <c r="AC178" i="4"/>
  <c r="AF178" i="4"/>
  <c r="AG178" i="4"/>
  <c r="AH178" i="4"/>
  <c r="AI178" i="4"/>
  <c r="AJ178" i="4"/>
  <c r="AK178" i="4"/>
  <c r="AL178" i="4"/>
  <c r="AM178" i="4"/>
  <c r="B179" i="4"/>
  <c r="D179" i="4"/>
  <c r="E179" i="4"/>
  <c r="Q179" i="4"/>
  <c r="T179" i="4"/>
  <c r="V179" i="4"/>
  <c r="W179" i="4"/>
  <c r="X179" i="4"/>
  <c r="Z179" i="4"/>
  <c r="AB179" i="4"/>
  <c r="AC179" i="4"/>
  <c r="AF179" i="4"/>
  <c r="AG179" i="4"/>
  <c r="AH179" i="4"/>
  <c r="AI179" i="4"/>
  <c r="AJ179" i="4"/>
  <c r="AK179" i="4"/>
  <c r="AL179" i="4"/>
  <c r="AM179" i="4"/>
  <c r="B180" i="4"/>
  <c r="D180" i="4"/>
  <c r="E180" i="4"/>
  <c r="Q180" i="4"/>
  <c r="T180" i="4"/>
  <c r="V180" i="4"/>
  <c r="W180" i="4"/>
  <c r="X180" i="4"/>
  <c r="Z180" i="4"/>
  <c r="AB180" i="4"/>
  <c r="AC180" i="4"/>
  <c r="AF180" i="4"/>
  <c r="AG180" i="4"/>
  <c r="AH180" i="4"/>
  <c r="AI180" i="4"/>
  <c r="AJ180" i="4"/>
  <c r="AK180" i="4"/>
  <c r="AL180" i="4"/>
  <c r="AM180" i="4"/>
  <c r="B181" i="4"/>
  <c r="D181" i="4"/>
  <c r="E181" i="4"/>
  <c r="Q181" i="4"/>
  <c r="T181" i="4"/>
  <c r="V181" i="4"/>
  <c r="W181" i="4"/>
  <c r="X181" i="4"/>
  <c r="Z181" i="4"/>
  <c r="AB181" i="4"/>
  <c r="AC181" i="4"/>
  <c r="AF181" i="4"/>
  <c r="AG181" i="4"/>
  <c r="AH181" i="4"/>
  <c r="AI181" i="4"/>
  <c r="AJ181" i="4"/>
  <c r="AK181" i="4"/>
  <c r="AM181" i="4"/>
  <c r="B182" i="4"/>
  <c r="D182" i="4"/>
  <c r="E182" i="4"/>
  <c r="Q182" i="4"/>
  <c r="T182" i="4"/>
  <c r="V182" i="4"/>
  <c r="W182" i="4"/>
  <c r="X182" i="4"/>
  <c r="Z182" i="4"/>
  <c r="AB182" i="4"/>
  <c r="AC182" i="4"/>
  <c r="AF182" i="4"/>
  <c r="AG182" i="4"/>
  <c r="AH182" i="4"/>
  <c r="AI182" i="4"/>
  <c r="AJ182" i="4"/>
  <c r="AK182" i="4"/>
  <c r="AL182" i="4"/>
  <c r="AM182" i="4"/>
  <c r="B183" i="4"/>
  <c r="D183" i="4"/>
  <c r="E183" i="4"/>
  <c r="Q183" i="4"/>
  <c r="T183" i="4"/>
  <c r="V183" i="4"/>
  <c r="W183" i="4"/>
  <c r="X183" i="4"/>
  <c r="Z183" i="4"/>
  <c r="AB183" i="4"/>
  <c r="AC183" i="4"/>
  <c r="AF183" i="4"/>
  <c r="AG183" i="4"/>
  <c r="AH183" i="4"/>
  <c r="AI183" i="4"/>
  <c r="AJ183" i="4"/>
  <c r="AK183" i="4"/>
  <c r="AL183" i="4"/>
  <c r="AM183" i="4"/>
  <c r="B184" i="4"/>
  <c r="D184" i="4"/>
  <c r="E184" i="4"/>
  <c r="Q184" i="4"/>
  <c r="T184" i="4"/>
  <c r="V184" i="4"/>
  <c r="W184" i="4"/>
  <c r="X184" i="4"/>
  <c r="Z184" i="4"/>
  <c r="AB184" i="4"/>
  <c r="AC184" i="4"/>
  <c r="AF184" i="4"/>
  <c r="AG184" i="4"/>
  <c r="AH184" i="4"/>
  <c r="AI184" i="4"/>
  <c r="AJ184" i="4"/>
  <c r="AK184" i="4"/>
  <c r="AL184" i="4"/>
  <c r="AM184" i="4"/>
  <c r="B185" i="4"/>
  <c r="D185" i="4"/>
  <c r="E185" i="4"/>
  <c r="Q185" i="4"/>
  <c r="T185" i="4"/>
  <c r="V185" i="4"/>
  <c r="W185" i="4"/>
  <c r="X185" i="4"/>
  <c r="Z185" i="4"/>
  <c r="AB185" i="4"/>
  <c r="AC185" i="4"/>
  <c r="AF185" i="4"/>
  <c r="AG185" i="4"/>
  <c r="AH185" i="4"/>
  <c r="AI185" i="4"/>
  <c r="AJ185" i="4"/>
  <c r="AK185" i="4"/>
  <c r="AL185" i="4"/>
  <c r="AM185" i="4"/>
  <c r="B186" i="4"/>
  <c r="D186" i="4"/>
  <c r="E186" i="4"/>
  <c r="Q186" i="4"/>
  <c r="T186" i="4"/>
  <c r="V186" i="4"/>
  <c r="W186" i="4"/>
  <c r="X186" i="4"/>
  <c r="Z186" i="4"/>
  <c r="AB186" i="4"/>
  <c r="AC186" i="4"/>
  <c r="AF186" i="4"/>
  <c r="AG186" i="4"/>
  <c r="AH186" i="4"/>
  <c r="AI186" i="4"/>
  <c r="AJ186" i="4"/>
  <c r="AK186" i="4"/>
  <c r="AL186" i="4"/>
  <c r="AM186" i="4"/>
  <c r="B187" i="4"/>
  <c r="D187" i="4"/>
  <c r="E187" i="4"/>
  <c r="Q187" i="4"/>
  <c r="T187" i="4"/>
  <c r="V187" i="4"/>
  <c r="W187" i="4"/>
  <c r="X187" i="4"/>
  <c r="Z187" i="4"/>
  <c r="AB187" i="4"/>
  <c r="AC187" i="4"/>
  <c r="AF187" i="4"/>
  <c r="AG187" i="4"/>
  <c r="AH187" i="4"/>
  <c r="AI187" i="4"/>
  <c r="AJ187" i="4"/>
  <c r="AK187" i="4"/>
  <c r="AL187" i="4"/>
  <c r="AM187" i="4"/>
  <c r="B188" i="4"/>
  <c r="D188" i="4"/>
  <c r="E188" i="4"/>
  <c r="Q188" i="4"/>
  <c r="T188" i="4"/>
  <c r="V188" i="4"/>
  <c r="W188" i="4"/>
  <c r="X188" i="4"/>
  <c r="Z188" i="4"/>
  <c r="AB188" i="4"/>
  <c r="AC188" i="4"/>
  <c r="AF188" i="4"/>
  <c r="AG188" i="4"/>
  <c r="AH188" i="4"/>
  <c r="AI188" i="4"/>
  <c r="AJ188" i="4"/>
  <c r="AK188" i="4"/>
  <c r="AL188" i="4"/>
  <c r="AM188" i="4"/>
  <c r="B189" i="4"/>
  <c r="D189" i="4"/>
  <c r="E189" i="4"/>
  <c r="Q189" i="4"/>
  <c r="T189" i="4"/>
  <c r="V189" i="4"/>
  <c r="W189" i="4"/>
  <c r="X189" i="4"/>
  <c r="Z189" i="4"/>
  <c r="AB189" i="4"/>
  <c r="AC189" i="4"/>
  <c r="AF189" i="4"/>
  <c r="AG189" i="4"/>
  <c r="AH189" i="4"/>
  <c r="AI189" i="4"/>
  <c r="AJ189" i="4"/>
  <c r="AK189" i="4"/>
  <c r="AL189" i="4"/>
  <c r="AM189" i="4"/>
  <c r="B190" i="4"/>
  <c r="D190" i="4"/>
  <c r="E190" i="4"/>
  <c r="Q190" i="4"/>
  <c r="T190" i="4"/>
  <c r="V190" i="4"/>
  <c r="W190" i="4"/>
  <c r="X190" i="4"/>
  <c r="Z190" i="4"/>
  <c r="AB190" i="4"/>
  <c r="AC190" i="4"/>
  <c r="AF190" i="4"/>
  <c r="AG190" i="4"/>
  <c r="AH190" i="4"/>
  <c r="AI190" i="4"/>
  <c r="AJ190" i="4"/>
  <c r="AK190" i="4"/>
  <c r="AL190" i="4"/>
  <c r="AM190" i="4"/>
  <c r="B191" i="4"/>
  <c r="D191" i="4"/>
  <c r="E191" i="4"/>
  <c r="Q191" i="4"/>
  <c r="T191" i="4"/>
  <c r="V191" i="4"/>
  <c r="W191" i="4"/>
  <c r="X191" i="4"/>
  <c r="Z191" i="4"/>
  <c r="AB191" i="4"/>
  <c r="AC191" i="4"/>
  <c r="AF191" i="4"/>
  <c r="AG191" i="4"/>
  <c r="AH191" i="4"/>
  <c r="AI191" i="4"/>
  <c r="AJ191" i="4"/>
  <c r="AK191" i="4"/>
  <c r="AL191" i="4"/>
  <c r="AM191" i="4"/>
  <c r="B192" i="4"/>
  <c r="D192" i="4"/>
  <c r="E192" i="4"/>
  <c r="Q192" i="4"/>
  <c r="T192" i="4"/>
  <c r="V192" i="4"/>
  <c r="W192" i="4"/>
  <c r="X192" i="4"/>
  <c r="Z192" i="4"/>
  <c r="AB192" i="4"/>
  <c r="AC192" i="4"/>
  <c r="AF192" i="4"/>
  <c r="AG192" i="4"/>
  <c r="AH192" i="4"/>
  <c r="AI192" i="4"/>
  <c r="AJ192" i="4"/>
  <c r="AK192" i="4"/>
  <c r="AL192" i="4"/>
  <c r="AM192" i="4"/>
  <c r="B193" i="4"/>
  <c r="D193" i="4"/>
  <c r="E193" i="4"/>
  <c r="Q193" i="4"/>
  <c r="T193" i="4"/>
  <c r="V193" i="4"/>
  <c r="W193" i="4"/>
  <c r="X193" i="4"/>
  <c r="Z193" i="4"/>
  <c r="AB193" i="4"/>
  <c r="AC193" i="4"/>
  <c r="AF193" i="4"/>
  <c r="AG193" i="4"/>
  <c r="AH193" i="4"/>
  <c r="AI193" i="4"/>
  <c r="AJ193" i="4"/>
  <c r="AK193" i="4"/>
  <c r="AL193" i="4"/>
  <c r="AM193" i="4"/>
  <c r="B194" i="4"/>
  <c r="D194" i="4"/>
  <c r="E194" i="4"/>
  <c r="Q194" i="4"/>
  <c r="T194" i="4"/>
  <c r="V194" i="4"/>
  <c r="W194" i="4"/>
  <c r="X194" i="4"/>
  <c r="Z194" i="4"/>
  <c r="AB194" i="4"/>
  <c r="AC194" i="4"/>
  <c r="AF194" i="4"/>
  <c r="AG194" i="4"/>
  <c r="AH194" i="4"/>
  <c r="AI194" i="4"/>
  <c r="AJ194" i="4"/>
  <c r="AK194" i="4"/>
  <c r="AL194" i="4"/>
  <c r="AM194" i="4"/>
  <c r="B195" i="4"/>
  <c r="D195" i="4"/>
  <c r="E195" i="4"/>
  <c r="Q195" i="4"/>
  <c r="T195" i="4"/>
  <c r="V195" i="4"/>
  <c r="W195" i="4"/>
  <c r="X195" i="4"/>
  <c r="Z195" i="4"/>
  <c r="AB195" i="4"/>
  <c r="AC195" i="4"/>
  <c r="AF195" i="4"/>
  <c r="AG195" i="4"/>
  <c r="AH195" i="4"/>
  <c r="AI195" i="4"/>
  <c r="AJ195" i="4"/>
  <c r="AK195" i="4"/>
  <c r="AM195" i="4"/>
  <c r="B196" i="4"/>
  <c r="D196" i="4"/>
  <c r="E196" i="4"/>
  <c r="Q196" i="4"/>
  <c r="T196" i="4"/>
  <c r="V196" i="4"/>
  <c r="W196" i="4"/>
  <c r="X196" i="4"/>
  <c r="Z196" i="4"/>
  <c r="AB196" i="4"/>
  <c r="AC196" i="4"/>
  <c r="AF196" i="4"/>
  <c r="AG196" i="4"/>
  <c r="AH196" i="4"/>
  <c r="AI196" i="4"/>
  <c r="AJ196" i="4"/>
  <c r="AK196" i="4"/>
  <c r="AL196" i="4"/>
  <c r="AM196" i="4"/>
  <c r="B197" i="4"/>
  <c r="D197" i="4"/>
  <c r="E197" i="4"/>
  <c r="Q197" i="4"/>
  <c r="T197" i="4"/>
  <c r="V197" i="4"/>
  <c r="W197" i="4"/>
  <c r="X197" i="4"/>
  <c r="Z197" i="4"/>
  <c r="AB197" i="4"/>
  <c r="AC197" i="4"/>
  <c r="AF197" i="4"/>
  <c r="AG197" i="4"/>
  <c r="AH197" i="4"/>
  <c r="AI197" i="4"/>
  <c r="AJ197" i="4"/>
  <c r="AK197" i="4"/>
  <c r="AL197" i="4"/>
  <c r="AM197" i="4"/>
  <c r="B198" i="4"/>
  <c r="D198" i="4"/>
  <c r="E198" i="4"/>
  <c r="Q198" i="4"/>
  <c r="T198" i="4"/>
  <c r="V198" i="4"/>
  <c r="W198" i="4"/>
  <c r="X198" i="4"/>
  <c r="Z198" i="4"/>
  <c r="AB198" i="4"/>
  <c r="AC198" i="4"/>
  <c r="AF198" i="4"/>
  <c r="AG198" i="4"/>
  <c r="AH198" i="4"/>
  <c r="AI198" i="4"/>
  <c r="AJ198" i="4"/>
  <c r="AK198" i="4"/>
  <c r="AL198" i="4"/>
  <c r="AM198" i="4"/>
  <c r="B199" i="4"/>
  <c r="D199" i="4"/>
  <c r="E199" i="4"/>
  <c r="Q199" i="4"/>
  <c r="T199" i="4"/>
  <c r="V199" i="4"/>
  <c r="W199" i="4"/>
  <c r="X199" i="4"/>
  <c r="Z199" i="4"/>
  <c r="AB199" i="4"/>
  <c r="AC199" i="4"/>
  <c r="AF199" i="4"/>
  <c r="AG199" i="4"/>
  <c r="AH199" i="4"/>
  <c r="AI199" i="4"/>
  <c r="AJ199" i="4"/>
  <c r="AK199" i="4"/>
  <c r="AL199" i="4"/>
  <c r="AM199" i="4"/>
  <c r="B200" i="4"/>
  <c r="D200" i="4"/>
  <c r="E200" i="4"/>
  <c r="Q200" i="4"/>
  <c r="T200" i="4"/>
  <c r="V200" i="4"/>
  <c r="W200" i="4"/>
  <c r="X200" i="4"/>
  <c r="Z200" i="4"/>
  <c r="AB200" i="4"/>
  <c r="AC200" i="4"/>
  <c r="AF200" i="4"/>
  <c r="AG200" i="4"/>
  <c r="AH200" i="4"/>
  <c r="AI200" i="4"/>
  <c r="AJ200" i="4"/>
  <c r="AK200" i="4"/>
  <c r="AL200" i="4"/>
  <c r="AM200" i="4"/>
  <c r="B201" i="4"/>
  <c r="D201" i="4"/>
  <c r="E201" i="4"/>
  <c r="Q201" i="4"/>
  <c r="T201" i="4"/>
  <c r="V201" i="4"/>
  <c r="W201" i="4"/>
  <c r="X201" i="4"/>
  <c r="Z201" i="4"/>
  <c r="AB201" i="4"/>
  <c r="AC201" i="4"/>
  <c r="AF201" i="4"/>
  <c r="AG201" i="4"/>
  <c r="AH201" i="4"/>
  <c r="AI201" i="4"/>
  <c r="AJ201" i="4"/>
  <c r="AK201" i="4"/>
  <c r="AL201" i="4"/>
  <c r="AM201" i="4"/>
  <c r="B202" i="4"/>
  <c r="D202" i="4"/>
  <c r="E202" i="4"/>
  <c r="Q202" i="4"/>
  <c r="T202" i="4"/>
  <c r="V202" i="4"/>
  <c r="W202" i="4"/>
  <c r="X202" i="4"/>
  <c r="Z202" i="4"/>
  <c r="AB202" i="4"/>
  <c r="AC202" i="4"/>
  <c r="AF202" i="4"/>
  <c r="AG202" i="4"/>
  <c r="AH202" i="4"/>
  <c r="AI202" i="4"/>
  <c r="AJ202" i="4"/>
  <c r="AK202" i="4"/>
  <c r="AL202" i="4"/>
  <c r="AM202" i="4"/>
  <c r="B203" i="4"/>
  <c r="D203" i="4"/>
  <c r="E203" i="4"/>
  <c r="Q203" i="4"/>
  <c r="T203" i="4"/>
  <c r="V203" i="4"/>
  <c r="W203" i="4"/>
  <c r="X203" i="4"/>
  <c r="Z203" i="4"/>
  <c r="AB203" i="4"/>
  <c r="AC203" i="4"/>
  <c r="AF203" i="4"/>
  <c r="AG203" i="4"/>
  <c r="AH203" i="4"/>
  <c r="AI203" i="4"/>
  <c r="AJ203" i="4"/>
  <c r="AK203" i="4"/>
  <c r="AL203" i="4"/>
  <c r="AM203" i="4"/>
  <c r="B204" i="4"/>
  <c r="D204" i="4"/>
  <c r="E204" i="4"/>
  <c r="Q204" i="4"/>
  <c r="T204" i="4"/>
  <c r="V204" i="4"/>
  <c r="W204" i="4"/>
  <c r="X204" i="4"/>
  <c r="Z204" i="4"/>
  <c r="AB204" i="4"/>
  <c r="AC204" i="4"/>
  <c r="AF204" i="4"/>
  <c r="AG204" i="4"/>
  <c r="AH204" i="4"/>
  <c r="AI204" i="4"/>
  <c r="AJ204" i="4"/>
  <c r="AK204" i="4"/>
  <c r="AL204" i="4"/>
  <c r="AM204" i="4"/>
  <c r="B205" i="4"/>
  <c r="D205" i="4"/>
  <c r="E205" i="4"/>
  <c r="Q205" i="4"/>
  <c r="T205" i="4"/>
  <c r="V205" i="4"/>
  <c r="W205" i="4"/>
  <c r="X205" i="4"/>
  <c r="Z205" i="4"/>
  <c r="AB205" i="4"/>
  <c r="AC205" i="4"/>
  <c r="AF205" i="4"/>
  <c r="AG205" i="4"/>
  <c r="AH205" i="4"/>
  <c r="AI205" i="4"/>
  <c r="AJ205" i="4"/>
  <c r="AK205" i="4"/>
  <c r="AL205" i="4"/>
  <c r="AM205" i="4"/>
  <c r="B206" i="4"/>
  <c r="D206" i="4"/>
  <c r="E206" i="4"/>
  <c r="Q206" i="4"/>
  <c r="T206" i="4"/>
  <c r="V206" i="4"/>
  <c r="W206" i="4"/>
  <c r="X206" i="4"/>
  <c r="Z206" i="4"/>
  <c r="AB206" i="4"/>
  <c r="AC206" i="4"/>
  <c r="AF206" i="4"/>
  <c r="AG206" i="4"/>
  <c r="AH206" i="4"/>
  <c r="AI206" i="4"/>
  <c r="AJ206" i="4"/>
  <c r="AK206" i="4"/>
  <c r="AM206" i="4"/>
  <c r="B207" i="4"/>
  <c r="D207" i="4"/>
  <c r="E207" i="4"/>
  <c r="Q207" i="4"/>
  <c r="T207" i="4"/>
  <c r="V207" i="4"/>
  <c r="W207" i="4"/>
  <c r="X207" i="4"/>
  <c r="Z207" i="4"/>
  <c r="AB207" i="4"/>
  <c r="AC207" i="4"/>
  <c r="AF207" i="4"/>
  <c r="AG207" i="4"/>
  <c r="AH207" i="4"/>
  <c r="AI207" i="4"/>
  <c r="AJ207" i="4"/>
  <c r="AK207" i="4"/>
  <c r="AL207" i="4"/>
  <c r="AM207" i="4"/>
  <c r="B208" i="4"/>
  <c r="D208" i="4"/>
  <c r="E208" i="4"/>
  <c r="Q208" i="4"/>
  <c r="T208" i="4"/>
  <c r="V208" i="4"/>
  <c r="W208" i="4"/>
  <c r="X208" i="4"/>
  <c r="Z208" i="4"/>
  <c r="AB208" i="4"/>
  <c r="AC208" i="4"/>
  <c r="AF208" i="4"/>
  <c r="AG208" i="4"/>
  <c r="AH208" i="4"/>
  <c r="AI208" i="4"/>
  <c r="AJ208" i="4"/>
  <c r="AK208" i="4"/>
  <c r="AL208" i="4"/>
  <c r="AM208" i="4"/>
  <c r="B209" i="4"/>
  <c r="D209" i="4"/>
  <c r="E209" i="4"/>
  <c r="Q209" i="4"/>
  <c r="T209" i="4"/>
  <c r="V209" i="4"/>
  <c r="W209" i="4"/>
  <c r="X209" i="4"/>
  <c r="Z209" i="4"/>
  <c r="AB209" i="4"/>
  <c r="AC209" i="4"/>
  <c r="AF209" i="4"/>
  <c r="AG209" i="4"/>
  <c r="AH209" i="4"/>
  <c r="AI209" i="4"/>
  <c r="AJ209" i="4"/>
  <c r="AK209" i="4"/>
  <c r="AL209" i="4"/>
  <c r="AM209" i="4"/>
  <c r="B210" i="4"/>
  <c r="D210" i="4"/>
  <c r="E210" i="4"/>
  <c r="Q210" i="4"/>
  <c r="T210" i="4"/>
  <c r="V210" i="4"/>
  <c r="W210" i="4"/>
  <c r="X210" i="4"/>
  <c r="Z210" i="4"/>
  <c r="AB210" i="4"/>
  <c r="AC210" i="4"/>
  <c r="AF210" i="4"/>
  <c r="AG210" i="4"/>
  <c r="AH210" i="4"/>
  <c r="AI210" i="4"/>
  <c r="AJ210" i="4"/>
  <c r="AK210" i="4"/>
  <c r="AL210" i="4"/>
  <c r="AM210" i="4"/>
  <c r="B211" i="4"/>
  <c r="D211" i="4"/>
  <c r="E211" i="4"/>
  <c r="Q211" i="4"/>
  <c r="T211" i="4"/>
  <c r="V211" i="4"/>
  <c r="W211" i="4"/>
  <c r="X211" i="4"/>
  <c r="Z211" i="4"/>
  <c r="AB211" i="4"/>
  <c r="AC211" i="4"/>
  <c r="AF211" i="4"/>
  <c r="AG211" i="4"/>
  <c r="AH211" i="4"/>
  <c r="AI211" i="4"/>
  <c r="AJ211" i="4"/>
  <c r="AK211" i="4"/>
  <c r="AL211" i="4"/>
  <c r="AM211" i="4"/>
  <c r="B212" i="4"/>
  <c r="D212" i="4"/>
  <c r="E212" i="4"/>
  <c r="Q212" i="4"/>
  <c r="T212" i="4"/>
  <c r="V212" i="4"/>
  <c r="W212" i="4"/>
  <c r="X212" i="4"/>
  <c r="Z212" i="4"/>
  <c r="AB212" i="4"/>
  <c r="AC212" i="4"/>
  <c r="AF212" i="4"/>
  <c r="AG212" i="4"/>
  <c r="AH212" i="4"/>
  <c r="AI212" i="4"/>
  <c r="AJ212" i="4"/>
  <c r="AK212" i="4"/>
  <c r="AL212" i="4"/>
  <c r="AM212" i="4"/>
  <c r="B213" i="4"/>
  <c r="D213" i="4"/>
  <c r="E213" i="4"/>
  <c r="Q213" i="4"/>
  <c r="T213" i="4"/>
  <c r="V213" i="4"/>
  <c r="W213" i="4"/>
  <c r="X213" i="4"/>
  <c r="Z213" i="4"/>
  <c r="AB213" i="4"/>
  <c r="AC213" i="4"/>
  <c r="AF213" i="4"/>
  <c r="AG213" i="4"/>
  <c r="AH213" i="4"/>
  <c r="AI213" i="4"/>
  <c r="AJ213" i="4"/>
  <c r="AK213" i="4"/>
  <c r="AL213" i="4"/>
  <c r="AM213" i="4"/>
  <c r="B214" i="4"/>
  <c r="D214" i="4"/>
  <c r="E214" i="4"/>
  <c r="Q214" i="4"/>
  <c r="T214" i="4"/>
  <c r="V214" i="4"/>
  <c r="W214" i="4"/>
  <c r="X214" i="4"/>
  <c r="Z214" i="4"/>
  <c r="AB214" i="4"/>
  <c r="AC214" i="4"/>
  <c r="AF214" i="4"/>
  <c r="AG214" i="4"/>
  <c r="AH214" i="4"/>
  <c r="AI214" i="4"/>
  <c r="AJ214" i="4"/>
  <c r="AK214" i="4"/>
  <c r="AL214" i="4"/>
  <c r="AM214" i="4"/>
  <c r="B215" i="4"/>
  <c r="D215" i="4"/>
  <c r="E215" i="4"/>
  <c r="Q215" i="4"/>
  <c r="T215" i="4"/>
  <c r="V215" i="4"/>
  <c r="W215" i="4"/>
  <c r="X215" i="4"/>
  <c r="Z215" i="4"/>
  <c r="AB215" i="4"/>
  <c r="AC215" i="4"/>
  <c r="AF215" i="4"/>
  <c r="AG215" i="4"/>
  <c r="AH215" i="4"/>
  <c r="AI215" i="4"/>
  <c r="AJ215" i="4"/>
  <c r="AK215" i="4"/>
  <c r="AL215" i="4"/>
  <c r="AM215" i="4"/>
  <c r="B216" i="4"/>
  <c r="D216" i="4"/>
  <c r="E216" i="4"/>
  <c r="Q216" i="4"/>
  <c r="T216" i="4"/>
  <c r="V216" i="4"/>
  <c r="W216" i="4"/>
  <c r="X216" i="4"/>
  <c r="Z216" i="4"/>
  <c r="AB216" i="4"/>
  <c r="AC216" i="4"/>
  <c r="AF216" i="4"/>
  <c r="AG216" i="4"/>
  <c r="AH216" i="4"/>
  <c r="AI216" i="4"/>
  <c r="AJ216" i="4"/>
  <c r="AK216" i="4"/>
  <c r="AL216" i="4"/>
  <c r="AM216" i="4"/>
  <c r="B217" i="4"/>
  <c r="D217" i="4"/>
  <c r="E217" i="4"/>
  <c r="Q217" i="4"/>
  <c r="T217" i="4"/>
  <c r="V217" i="4"/>
  <c r="W217" i="4"/>
  <c r="X217" i="4"/>
  <c r="Z217" i="4"/>
  <c r="AB217" i="4"/>
  <c r="AC217" i="4"/>
  <c r="AF217" i="4"/>
  <c r="AG217" i="4"/>
  <c r="AH217" i="4"/>
  <c r="AI217" i="4"/>
  <c r="AJ217" i="4"/>
  <c r="AK217" i="4"/>
  <c r="AM217" i="4"/>
  <c r="B218" i="4"/>
  <c r="D218" i="4"/>
  <c r="E218" i="4"/>
  <c r="Q218" i="4"/>
  <c r="T218" i="4"/>
  <c r="V218" i="4"/>
  <c r="W218" i="4"/>
  <c r="X218" i="4"/>
  <c r="Z218" i="4"/>
  <c r="AB218" i="4"/>
  <c r="AC218" i="4"/>
  <c r="AF218" i="4"/>
  <c r="AG218" i="4"/>
  <c r="AH218" i="4"/>
  <c r="AI218" i="4"/>
  <c r="AJ218" i="4"/>
  <c r="AK218" i="4"/>
  <c r="AL218" i="4"/>
  <c r="AM218" i="4"/>
  <c r="B219" i="4"/>
  <c r="D219" i="4"/>
  <c r="E219" i="4"/>
  <c r="Q219" i="4"/>
  <c r="T219" i="4"/>
  <c r="V219" i="4"/>
  <c r="W219" i="4"/>
  <c r="X219" i="4"/>
  <c r="Z219" i="4"/>
  <c r="AB219" i="4"/>
  <c r="AC219" i="4"/>
  <c r="AF219" i="4"/>
  <c r="AG219" i="4"/>
  <c r="AH219" i="4"/>
  <c r="AI219" i="4"/>
  <c r="AJ219" i="4"/>
  <c r="AK219" i="4"/>
  <c r="AL219" i="4"/>
  <c r="AM219" i="4"/>
  <c r="B220" i="4"/>
  <c r="D220" i="4"/>
  <c r="E220" i="4"/>
  <c r="Q220" i="4"/>
  <c r="T220" i="4"/>
  <c r="V220" i="4"/>
  <c r="W220" i="4"/>
  <c r="X220" i="4"/>
  <c r="Z220" i="4"/>
  <c r="AB220" i="4"/>
  <c r="AC220" i="4"/>
  <c r="AF220" i="4"/>
  <c r="AG220" i="4"/>
  <c r="AH220" i="4"/>
  <c r="AI220" i="4"/>
  <c r="AJ220" i="4"/>
  <c r="AK220" i="4"/>
  <c r="AL220" i="4"/>
  <c r="AM220" i="4"/>
  <c r="B221" i="4"/>
  <c r="D221" i="4"/>
  <c r="E221" i="4"/>
  <c r="Q221" i="4"/>
  <c r="T221" i="4"/>
  <c r="V221" i="4"/>
  <c r="W221" i="4"/>
  <c r="X221" i="4"/>
  <c r="Z221" i="4"/>
  <c r="AB221" i="4"/>
  <c r="AC221" i="4"/>
  <c r="AF221" i="4"/>
  <c r="AG221" i="4"/>
  <c r="AH221" i="4"/>
  <c r="AI221" i="4"/>
  <c r="AJ221" i="4"/>
  <c r="AK221" i="4"/>
  <c r="AL221" i="4"/>
  <c r="AM221" i="4"/>
  <c r="B222" i="4"/>
  <c r="D222" i="4"/>
  <c r="E222" i="4"/>
  <c r="Q222" i="4"/>
  <c r="T222" i="4"/>
  <c r="V222" i="4"/>
  <c r="W222" i="4"/>
  <c r="X222" i="4"/>
  <c r="Z222" i="4"/>
  <c r="AB222" i="4"/>
  <c r="AC222" i="4"/>
  <c r="AF222" i="4"/>
  <c r="AG222" i="4"/>
  <c r="AH222" i="4"/>
  <c r="AI222" i="4"/>
  <c r="AJ222" i="4"/>
  <c r="AK222" i="4"/>
  <c r="AL222" i="4"/>
  <c r="AM222" i="4"/>
  <c r="B223" i="4"/>
  <c r="D223" i="4"/>
  <c r="E223" i="4"/>
  <c r="Q223" i="4"/>
  <c r="T223" i="4"/>
  <c r="V223" i="4"/>
  <c r="W223" i="4"/>
  <c r="X223" i="4"/>
  <c r="Z223" i="4"/>
  <c r="AB223" i="4"/>
  <c r="AC223" i="4"/>
  <c r="AF223" i="4"/>
  <c r="AG223" i="4"/>
  <c r="AH223" i="4"/>
  <c r="AI223" i="4"/>
  <c r="AJ223" i="4"/>
  <c r="AK223" i="4"/>
  <c r="AL223" i="4"/>
  <c r="AM223" i="4"/>
  <c r="B224" i="4"/>
  <c r="D224" i="4"/>
  <c r="E224" i="4"/>
  <c r="Q224" i="4"/>
  <c r="T224" i="4"/>
  <c r="V224" i="4"/>
  <c r="W224" i="4"/>
  <c r="X224" i="4"/>
  <c r="Z224" i="4"/>
  <c r="AB224" i="4"/>
  <c r="AC224" i="4"/>
  <c r="AF224" i="4"/>
  <c r="AG224" i="4"/>
  <c r="AH224" i="4"/>
  <c r="AI224" i="4"/>
  <c r="AJ224" i="4"/>
  <c r="AK224" i="4"/>
  <c r="AL224" i="4"/>
  <c r="AM224" i="4"/>
  <c r="B225" i="4"/>
  <c r="D225" i="4"/>
  <c r="E225" i="4"/>
  <c r="Q225" i="4"/>
  <c r="T225" i="4"/>
  <c r="V225" i="4"/>
  <c r="W225" i="4"/>
  <c r="X225" i="4"/>
  <c r="Z225" i="4"/>
  <c r="AB225" i="4"/>
  <c r="AC225" i="4"/>
  <c r="AF225" i="4"/>
  <c r="AG225" i="4"/>
  <c r="AH225" i="4"/>
  <c r="AI225" i="4"/>
  <c r="AJ225" i="4"/>
  <c r="AK225" i="4"/>
  <c r="AL225" i="4"/>
  <c r="AM225" i="4"/>
  <c r="B226" i="4"/>
  <c r="D226" i="4"/>
  <c r="E226" i="4"/>
  <c r="Q226" i="4"/>
  <c r="T226" i="4"/>
  <c r="V226" i="4"/>
  <c r="W226" i="4"/>
  <c r="X226" i="4"/>
  <c r="Z226" i="4"/>
  <c r="AB226" i="4"/>
  <c r="AC226" i="4"/>
  <c r="AF226" i="4"/>
  <c r="AG226" i="4"/>
  <c r="AH226" i="4"/>
  <c r="AI226" i="4"/>
  <c r="AJ226" i="4"/>
  <c r="AK226" i="4"/>
  <c r="AL226" i="4"/>
  <c r="AM226" i="4"/>
  <c r="B227" i="4"/>
  <c r="D227" i="4"/>
  <c r="E227" i="4"/>
  <c r="Q227" i="4"/>
  <c r="T227" i="4"/>
  <c r="V227" i="4"/>
  <c r="W227" i="4"/>
  <c r="X227" i="4"/>
  <c r="Z227" i="4"/>
  <c r="AB227" i="4"/>
  <c r="AC227" i="4"/>
  <c r="AF227" i="4"/>
  <c r="AG227" i="4"/>
  <c r="AH227" i="4"/>
  <c r="AI227" i="4"/>
  <c r="AJ227" i="4"/>
  <c r="AK227" i="4"/>
  <c r="AL227" i="4"/>
  <c r="AM227" i="4"/>
  <c r="B228" i="4"/>
  <c r="D228" i="4"/>
  <c r="E228" i="4"/>
  <c r="Q228" i="4"/>
  <c r="T228" i="4"/>
  <c r="V228" i="4"/>
  <c r="W228" i="4"/>
  <c r="X228" i="4"/>
  <c r="Z228" i="4"/>
  <c r="AB228" i="4"/>
  <c r="AC228" i="4"/>
  <c r="AF228" i="4"/>
  <c r="AG228" i="4"/>
  <c r="AH228" i="4"/>
  <c r="AI228" i="4"/>
  <c r="AJ228" i="4"/>
  <c r="AK228" i="4"/>
  <c r="AL228" i="4"/>
  <c r="AM228" i="4"/>
  <c r="B229" i="4"/>
  <c r="D229" i="4"/>
  <c r="E229" i="4"/>
  <c r="Q229" i="4"/>
  <c r="T229" i="4"/>
  <c r="V229" i="4"/>
  <c r="W229" i="4"/>
  <c r="X229" i="4"/>
  <c r="Z229" i="4"/>
  <c r="AB229" i="4"/>
  <c r="AC229" i="4"/>
  <c r="AF229" i="4"/>
  <c r="AG229" i="4"/>
  <c r="AH229" i="4"/>
  <c r="AI229" i="4"/>
  <c r="AJ229" i="4"/>
  <c r="AK229" i="4"/>
  <c r="AL229" i="4"/>
  <c r="AM229" i="4"/>
  <c r="B230" i="4"/>
  <c r="D230" i="4"/>
  <c r="E230" i="4"/>
  <c r="Q230" i="4"/>
  <c r="T230" i="4"/>
  <c r="V230" i="4"/>
  <c r="W230" i="4"/>
  <c r="X230" i="4"/>
  <c r="Z230" i="4"/>
  <c r="AB230" i="4"/>
  <c r="AC230" i="4"/>
  <c r="AF230" i="4"/>
  <c r="AG230" i="4"/>
  <c r="AH230" i="4"/>
  <c r="AI230" i="4"/>
  <c r="AJ230" i="4"/>
  <c r="AK230" i="4"/>
  <c r="AL230" i="4"/>
  <c r="AM230" i="4"/>
  <c r="B231" i="4"/>
  <c r="D231" i="4"/>
  <c r="E231" i="4"/>
  <c r="Q231" i="4"/>
  <c r="T231" i="4"/>
  <c r="V231" i="4"/>
  <c r="W231" i="4"/>
  <c r="X231" i="4"/>
  <c r="Z231" i="4"/>
  <c r="AB231" i="4"/>
  <c r="AC231" i="4"/>
  <c r="AF231" i="4"/>
  <c r="AG231" i="4"/>
  <c r="AH231" i="4"/>
  <c r="AI231" i="4"/>
  <c r="AJ231" i="4"/>
  <c r="AK231" i="4"/>
  <c r="AL231" i="4"/>
  <c r="AM231" i="4"/>
  <c r="B232" i="4"/>
  <c r="D232" i="4"/>
  <c r="E232" i="4"/>
  <c r="Q232" i="4"/>
  <c r="T232" i="4"/>
  <c r="V232" i="4"/>
  <c r="W232" i="4"/>
  <c r="X232" i="4"/>
  <c r="Z232" i="4"/>
  <c r="AB232" i="4"/>
  <c r="AC232" i="4"/>
  <c r="AF232" i="4"/>
  <c r="AG232" i="4"/>
  <c r="AH232" i="4"/>
  <c r="AI232" i="4"/>
  <c r="AJ232" i="4"/>
  <c r="AK232" i="4"/>
  <c r="AL232" i="4"/>
  <c r="AM232" i="4"/>
  <c r="B233" i="4"/>
  <c r="D233" i="4"/>
  <c r="E233" i="4"/>
  <c r="Q233" i="4"/>
  <c r="T233" i="4"/>
  <c r="V233" i="4"/>
  <c r="W233" i="4"/>
  <c r="X233" i="4"/>
  <c r="Z233" i="4"/>
  <c r="AB233" i="4"/>
  <c r="AC233" i="4"/>
  <c r="AF233" i="4"/>
  <c r="AG233" i="4"/>
  <c r="AH233" i="4"/>
  <c r="AI233" i="4"/>
  <c r="AJ233" i="4"/>
  <c r="AK233" i="4"/>
  <c r="AL233" i="4"/>
  <c r="AM233" i="4"/>
  <c r="B234" i="4"/>
  <c r="D234" i="4"/>
  <c r="E234" i="4"/>
  <c r="Q234" i="4"/>
  <c r="T234" i="4"/>
  <c r="V234" i="4"/>
  <c r="W234" i="4"/>
  <c r="X234" i="4"/>
  <c r="Z234" i="4"/>
  <c r="AB234" i="4"/>
  <c r="AC234" i="4"/>
  <c r="AF234" i="4"/>
  <c r="AG234" i="4"/>
  <c r="AH234" i="4"/>
  <c r="AI234" i="4"/>
  <c r="AJ234" i="4"/>
  <c r="AK234" i="4"/>
  <c r="AM234" i="4"/>
  <c r="B235" i="4"/>
  <c r="D235" i="4"/>
  <c r="E235" i="4"/>
  <c r="Q235" i="4"/>
  <c r="T235" i="4"/>
  <c r="V235" i="4"/>
  <c r="W235" i="4"/>
  <c r="X235" i="4"/>
  <c r="Z235" i="4"/>
  <c r="AB235" i="4"/>
  <c r="AC235" i="4"/>
  <c r="AF235" i="4"/>
  <c r="AG235" i="4"/>
  <c r="AH235" i="4"/>
  <c r="AI235" i="4"/>
  <c r="AJ235" i="4"/>
  <c r="AK235" i="4"/>
  <c r="AL235" i="4"/>
  <c r="AM235" i="4"/>
  <c r="B236" i="4"/>
  <c r="D236" i="4"/>
  <c r="E236" i="4"/>
  <c r="Q236" i="4"/>
  <c r="T236" i="4"/>
  <c r="V236" i="4"/>
  <c r="W236" i="4"/>
  <c r="X236" i="4"/>
  <c r="Z236" i="4"/>
  <c r="AB236" i="4"/>
  <c r="AC236" i="4"/>
  <c r="AF236" i="4"/>
  <c r="AG236" i="4"/>
  <c r="AH236" i="4"/>
  <c r="AI236" i="4"/>
  <c r="AJ236" i="4"/>
  <c r="AK236" i="4"/>
  <c r="AL236" i="4"/>
  <c r="AM236" i="4"/>
  <c r="B237" i="4"/>
  <c r="D237" i="4"/>
  <c r="E237" i="4"/>
  <c r="Q237" i="4"/>
  <c r="T237" i="4"/>
  <c r="V237" i="4"/>
  <c r="W237" i="4"/>
  <c r="X237" i="4"/>
  <c r="Z237" i="4"/>
  <c r="AB237" i="4"/>
  <c r="AC237" i="4"/>
  <c r="AF237" i="4"/>
  <c r="AG237" i="4"/>
  <c r="AH237" i="4"/>
  <c r="AI237" i="4"/>
  <c r="AJ237" i="4"/>
  <c r="AK237" i="4"/>
  <c r="AL237" i="4"/>
  <c r="AM237" i="4"/>
  <c r="B238" i="4"/>
  <c r="D238" i="4"/>
  <c r="E238" i="4"/>
  <c r="Q238" i="4"/>
  <c r="T238" i="4"/>
  <c r="V238" i="4"/>
  <c r="W238" i="4"/>
  <c r="X238" i="4"/>
  <c r="Z238" i="4"/>
  <c r="AB238" i="4"/>
  <c r="AC238" i="4"/>
  <c r="AF238" i="4"/>
  <c r="AG238" i="4"/>
  <c r="AH238" i="4"/>
  <c r="AI238" i="4"/>
  <c r="AJ238" i="4"/>
  <c r="AK238" i="4"/>
  <c r="AL238" i="4"/>
  <c r="AM238" i="4"/>
  <c r="B239" i="4"/>
  <c r="D239" i="4"/>
  <c r="E239" i="4"/>
  <c r="Q239" i="4"/>
  <c r="T239" i="4"/>
  <c r="V239" i="4"/>
  <c r="W239" i="4"/>
  <c r="X239" i="4"/>
  <c r="Z239" i="4"/>
  <c r="AB239" i="4"/>
  <c r="AC239" i="4"/>
  <c r="AF239" i="4"/>
  <c r="AG239" i="4"/>
  <c r="AH239" i="4"/>
  <c r="AI239" i="4"/>
  <c r="AJ239" i="4"/>
  <c r="AK239" i="4"/>
  <c r="AL239" i="4"/>
  <c r="AM239" i="4"/>
  <c r="B240" i="4"/>
  <c r="D240" i="4"/>
  <c r="E240" i="4"/>
  <c r="Q240" i="4"/>
  <c r="T240" i="4"/>
  <c r="V240" i="4"/>
  <c r="W240" i="4"/>
  <c r="X240" i="4"/>
  <c r="Z240" i="4"/>
  <c r="AB240" i="4"/>
  <c r="AC240" i="4"/>
  <c r="AF240" i="4"/>
  <c r="AG240" i="4"/>
  <c r="AH240" i="4"/>
  <c r="AI240" i="4"/>
  <c r="AJ240" i="4"/>
  <c r="AK240" i="4"/>
  <c r="AL240" i="4"/>
  <c r="AM240" i="4"/>
  <c r="B241" i="4"/>
  <c r="D241" i="4"/>
  <c r="E241" i="4"/>
  <c r="Q241" i="4"/>
  <c r="T241" i="4"/>
  <c r="V241" i="4"/>
  <c r="W241" i="4"/>
  <c r="X241" i="4"/>
  <c r="Z241" i="4"/>
  <c r="AB241" i="4"/>
  <c r="AC241" i="4"/>
  <c r="AF241" i="4"/>
  <c r="AG241" i="4"/>
  <c r="AH241" i="4"/>
  <c r="AI241" i="4"/>
  <c r="AJ241" i="4"/>
  <c r="AK241" i="4"/>
  <c r="AL241" i="4"/>
  <c r="AM241" i="4"/>
  <c r="B242" i="4"/>
  <c r="D242" i="4"/>
  <c r="E242" i="4"/>
  <c r="Q242" i="4"/>
  <c r="T242" i="4"/>
  <c r="V242" i="4"/>
  <c r="W242" i="4"/>
  <c r="X242" i="4"/>
  <c r="Z242" i="4"/>
  <c r="AB242" i="4"/>
  <c r="AC242" i="4"/>
  <c r="AF242" i="4"/>
  <c r="AG242" i="4"/>
  <c r="AH242" i="4"/>
  <c r="AI242" i="4"/>
  <c r="AJ242" i="4"/>
  <c r="AK242" i="4"/>
  <c r="AL242" i="4"/>
  <c r="AM242" i="4"/>
  <c r="B243" i="4"/>
  <c r="D243" i="4"/>
  <c r="E243" i="4"/>
  <c r="Q243" i="4"/>
  <c r="T243" i="4"/>
  <c r="V243" i="4"/>
  <c r="W243" i="4"/>
  <c r="X243" i="4"/>
  <c r="Z243" i="4"/>
  <c r="AB243" i="4"/>
  <c r="AC243" i="4"/>
  <c r="AF243" i="4"/>
  <c r="AG243" i="4"/>
  <c r="AH243" i="4"/>
  <c r="AI243" i="4"/>
  <c r="AJ243" i="4"/>
  <c r="AK243" i="4"/>
  <c r="AL243" i="4"/>
  <c r="AM243" i="4"/>
  <c r="B244" i="4"/>
  <c r="D244" i="4"/>
  <c r="E244" i="4"/>
  <c r="Q244" i="4"/>
  <c r="T244" i="4"/>
  <c r="V244" i="4"/>
  <c r="W244" i="4"/>
  <c r="X244" i="4"/>
  <c r="Z244" i="4"/>
  <c r="AB244" i="4"/>
  <c r="AC244" i="4"/>
  <c r="AF244" i="4"/>
  <c r="AG244" i="4"/>
  <c r="AH244" i="4"/>
  <c r="AI244" i="4"/>
  <c r="AJ244" i="4"/>
  <c r="AK244" i="4"/>
  <c r="AL244" i="4"/>
  <c r="AM244" i="4"/>
  <c r="B245" i="4"/>
  <c r="D245" i="4"/>
  <c r="E245" i="4"/>
  <c r="Q245" i="4"/>
  <c r="T245" i="4"/>
  <c r="V245" i="4"/>
  <c r="W245" i="4"/>
  <c r="X245" i="4"/>
  <c r="Z245" i="4"/>
  <c r="AB245" i="4"/>
  <c r="AC245" i="4"/>
  <c r="AF245" i="4"/>
  <c r="AG245" i="4"/>
  <c r="AH245" i="4"/>
  <c r="AI245" i="4"/>
  <c r="AJ245" i="4"/>
  <c r="AK245" i="4"/>
  <c r="AL245" i="4"/>
  <c r="AM245" i="4"/>
  <c r="B246" i="4"/>
  <c r="D246" i="4"/>
  <c r="E246" i="4"/>
  <c r="Q246" i="4"/>
  <c r="T246" i="4"/>
  <c r="V246" i="4"/>
  <c r="W246" i="4"/>
  <c r="X246" i="4"/>
  <c r="Z246" i="4"/>
  <c r="AB246" i="4"/>
  <c r="AC246" i="4"/>
  <c r="AF246" i="4"/>
  <c r="AG246" i="4"/>
  <c r="AH246" i="4"/>
  <c r="AI246" i="4"/>
  <c r="AJ246" i="4"/>
  <c r="AK246" i="4"/>
  <c r="AL246" i="4"/>
  <c r="AM246" i="4"/>
  <c r="B247" i="4"/>
  <c r="D247" i="4"/>
  <c r="E247" i="4"/>
  <c r="Q247" i="4"/>
  <c r="T247" i="4"/>
  <c r="V247" i="4"/>
  <c r="W247" i="4"/>
  <c r="X247" i="4"/>
  <c r="Z247" i="4"/>
  <c r="AB247" i="4"/>
  <c r="AC247" i="4"/>
  <c r="AF247" i="4"/>
  <c r="AG247" i="4"/>
  <c r="AH247" i="4"/>
  <c r="AI247" i="4"/>
  <c r="AJ247" i="4"/>
  <c r="AK247" i="4"/>
  <c r="AL247" i="4"/>
  <c r="AM247" i="4"/>
  <c r="B248" i="4"/>
  <c r="D248" i="4"/>
  <c r="E248" i="4"/>
  <c r="Q248" i="4"/>
  <c r="T248" i="4"/>
  <c r="V248" i="4"/>
  <c r="W248" i="4"/>
  <c r="X248" i="4"/>
  <c r="Z248" i="4"/>
  <c r="AB248" i="4"/>
  <c r="AC248" i="4"/>
  <c r="AF248" i="4"/>
  <c r="AG248" i="4"/>
  <c r="AH248" i="4"/>
  <c r="AI248" i="4"/>
  <c r="AJ248" i="4"/>
  <c r="AK248" i="4"/>
  <c r="AM248" i="4"/>
  <c r="B249" i="4"/>
  <c r="D249" i="4"/>
  <c r="E249" i="4"/>
  <c r="Q249" i="4"/>
  <c r="T249" i="4"/>
  <c r="V249" i="4"/>
  <c r="W249" i="4"/>
  <c r="X249" i="4"/>
  <c r="Z249" i="4"/>
  <c r="AB249" i="4"/>
  <c r="AC249" i="4"/>
  <c r="AF249" i="4"/>
  <c r="AG249" i="4"/>
  <c r="AH249" i="4"/>
  <c r="AI249" i="4"/>
  <c r="AJ249" i="4"/>
  <c r="AK249" i="4"/>
  <c r="AL249" i="4"/>
  <c r="AM249" i="4"/>
  <c r="B250" i="4"/>
  <c r="D250" i="4"/>
  <c r="E250" i="4"/>
  <c r="Q250" i="4"/>
  <c r="T250" i="4"/>
  <c r="V250" i="4"/>
  <c r="W250" i="4"/>
  <c r="X250" i="4"/>
  <c r="Z250" i="4"/>
  <c r="AB250" i="4"/>
  <c r="AC250" i="4"/>
  <c r="AF250" i="4"/>
  <c r="AG250" i="4"/>
  <c r="AH250" i="4"/>
  <c r="AI250" i="4"/>
  <c r="AJ250" i="4"/>
  <c r="AK250" i="4"/>
  <c r="AL250" i="4"/>
  <c r="AM250" i="4"/>
  <c r="B251" i="4"/>
  <c r="D251" i="4"/>
  <c r="E251" i="4"/>
  <c r="Q251" i="4"/>
  <c r="T251" i="4"/>
  <c r="V251" i="4"/>
  <c r="W251" i="4"/>
  <c r="X251" i="4"/>
  <c r="Z251" i="4"/>
  <c r="AB251" i="4"/>
  <c r="AC251" i="4"/>
  <c r="AF251" i="4"/>
  <c r="AG251" i="4"/>
  <c r="AH251" i="4"/>
  <c r="AI251" i="4"/>
  <c r="AJ251" i="4"/>
  <c r="AK251" i="4"/>
  <c r="AL251" i="4"/>
  <c r="AM251" i="4"/>
  <c r="AJ253" i="4"/>
  <c r="AK253" i="4"/>
  <c r="U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A3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Y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Y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Y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Y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Y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Y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Y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Y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Y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Y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Y20" i="5"/>
  <c r="A21" i="5"/>
  <c r="B21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A22" i="5"/>
  <c r="B22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Y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A40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A41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A53" i="5"/>
  <c r="B53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A65" i="5"/>
  <c r="B65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A66" i="5"/>
  <c r="B66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A67" i="5"/>
  <c r="B67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A68" i="5"/>
  <c r="B68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A69" i="5"/>
  <c r="B69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A70" i="5"/>
  <c r="B70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A71" i="5"/>
  <c r="B71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A72" i="5"/>
  <c r="B72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A73" i="5"/>
  <c r="B73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A74" i="5"/>
  <c r="B74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A75" i="5"/>
  <c r="B75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A76" i="5"/>
  <c r="B76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A77" i="5"/>
  <c r="B77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A78" i="5"/>
  <c r="B78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A79" i="5"/>
  <c r="B79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A80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A81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A82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A83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A84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A85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A86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A87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A88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A89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A90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A91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A92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A93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A94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A95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A96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A97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A98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A99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A100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A101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A102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A103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A104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A105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A106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A107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A108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A109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A110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AC8" i="8"/>
  <c r="AC11" i="8"/>
  <c r="D12" i="8"/>
  <c r="E12" i="8"/>
  <c r="F12" i="8"/>
  <c r="G12" i="8"/>
  <c r="I12" i="8"/>
  <c r="J12" i="8"/>
  <c r="K12" i="8"/>
  <c r="L12" i="8"/>
  <c r="M12" i="8"/>
  <c r="N12" i="8"/>
  <c r="R12" i="8"/>
  <c r="S12" i="8"/>
  <c r="T12" i="8"/>
  <c r="U12" i="8"/>
  <c r="V12" i="8"/>
  <c r="W12" i="8"/>
  <c r="X12" i="8"/>
  <c r="Z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D14" i="8"/>
  <c r="E14" i="8"/>
  <c r="G14" i="8"/>
  <c r="H14" i="8"/>
  <c r="I14" i="8"/>
  <c r="J14" i="8"/>
  <c r="L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D15" i="8"/>
  <c r="E15" i="8"/>
  <c r="F15" i="8"/>
  <c r="G15" i="8"/>
  <c r="I15" i="8"/>
  <c r="J15" i="8"/>
  <c r="K15" i="8"/>
  <c r="M15" i="8"/>
  <c r="O15" i="8"/>
  <c r="P15" i="8"/>
  <c r="Q15" i="8"/>
  <c r="R15" i="8"/>
  <c r="S15" i="8"/>
  <c r="T15" i="8"/>
  <c r="U15" i="8"/>
  <c r="V15" i="8"/>
  <c r="W15" i="8"/>
  <c r="X15" i="8"/>
  <c r="Y15" i="8"/>
  <c r="Z15" i="8"/>
  <c r="AC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C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C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C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C19" i="8"/>
  <c r="D20" i="8"/>
  <c r="E20" i="8"/>
  <c r="G20" i="8"/>
  <c r="H20" i="8"/>
  <c r="I20" i="8"/>
  <c r="J20" i="8"/>
  <c r="L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C20" i="8"/>
  <c r="D21" i="8"/>
  <c r="E21" i="8"/>
  <c r="F21" i="8"/>
  <c r="G21" i="8"/>
  <c r="I21" i="8"/>
  <c r="J21" i="8"/>
  <c r="K21" i="8"/>
  <c r="M21" i="8"/>
  <c r="O21" i="8"/>
  <c r="P21" i="8"/>
  <c r="Q21" i="8"/>
  <c r="R21" i="8"/>
  <c r="S21" i="8"/>
  <c r="T21" i="8"/>
  <c r="U21" i="8"/>
  <c r="V21" i="8"/>
  <c r="W21" i="8"/>
  <c r="X21" i="8"/>
  <c r="Y21" i="8"/>
  <c r="Z21" i="8"/>
  <c r="AC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C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C26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D32" i="8"/>
  <c r="E32" i="8"/>
  <c r="G32" i="8"/>
  <c r="H32" i="8"/>
  <c r="I32" i="8"/>
  <c r="J32" i="8"/>
  <c r="L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D33" i="8"/>
  <c r="E33" i="8"/>
  <c r="F33" i="8"/>
  <c r="G33" i="8"/>
  <c r="I33" i="8"/>
  <c r="J33" i="8"/>
  <c r="K33" i="8"/>
  <c r="M33" i="8"/>
  <c r="O33" i="8"/>
  <c r="P33" i="8"/>
  <c r="Q33" i="8"/>
  <c r="R33" i="8"/>
  <c r="S33" i="8"/>
  <c r="T33" i="8"/>
  <c r="U33" i="8"/>
  <c r="V33" i="8"/>
  <c r="W33" i="8"/>
  <c r="X33" i="8"/>
  <c r="Y33" i="8"/>
  <c r="Z33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D42" i="8"/>
  <c r="E42" i="8"/>
  <c r="G42" i="8"/>
  <c r="H42" i="8"/>
  <c r="I42" i="8"/>
  <c r="J42" i="8"/>
  <c r="L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D43" i="8"/>
  <c r="E43" i="8"/>
  <c r="F43" i="8"/>
  <c r="G43" i="8"/>
  <c r="I43" i="8"/>
  <c r="J43" i="8"/>
  <c r="K43" i="8"/>
  <c r="M43" i="8"/>
  <c r="O43" i="8"/>
  <c r="P43" i="8"/>
  <c r="Q43" i="8"/>
  <c r="R43" i="8"/>
  <c r="S43" i="8"/>
  <c r="T43" i="8"/>
  <c r="U43" i="8"/>
  <c r="V43" i="8"/>
  <c r="W43" i="8"/>
  <c r="X43" i="8"/>
  <c r="Y43" i="8"/>
  <c r="Z43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D68" i="8"/>
  <c r="E68" i="8"/>
  <c r="G68" i="8"/>
  <c r="H68" i="8"/>
  <c r="I68" i="8"/>
  <c r="J68" i="8"/>
  <c r="L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D69" i="8"/>
  <c r="E69" i="8"/>
  <c r="F69" i="8"/>
  <c r="G69" i="8"/>
  <c r="I69" i="8"/>
  <c r="J69" i="8"/>
  <c r="K69" i="8"/>
  <c r="M69" i="8"/>
  <c r="O69" i="8"/>
  <c r="P69" i="8"/>
  <c r="Q69" i="8"/>
  <c r="R69" i="8"/>
  <c r="S69" i="8"/>
  <c r="T69" i="8"/>
  <c r="U69" i="8"/>
  <c r="V69" i="8"/>
  <c r="W69" i="8"/>
  <c r="X69" i="8"/>
  <c r="Y69" i="8"/>
  <c r="Z69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D107" i="8"/>
  <c r="E107" i="8"/>
  <c r="G107" i="8"/>
  <c r="H107" i="8"/>
  <c r="I107" i="8"/>
  <c r="J107" i="8"/>
  <c r="L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D108" i="8"/>
  <c r="E108" i="8"/>
  <c r="F108" i="8"/>
  <c r="G108" i="8"/>
  <c r="I108" i="8"/>
  <c r="J108" i="8"/>
  <c r="K108" i="8"/>
  <c r="M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D131" i="8"/>
  <c r="E131" i="8"/>
  <c r="G131" i="8"/>
  <c r="H131" i="8"/>
  <c r="I131" i="8"/>
  <c r="J131" i="8"/>
  <c r="L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D132" i="8"/>
  <c r="E132" i="8"/>
  <c r="F132" i="8"/>
  <c r="G132" i="8"/>
  <c r="I132" i="8"/>
  <c r="J132" i="8"/>
  <c r="K132" i="8"/>
  <c r="M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X136" i="8"/>
  <c r="Y136" i="8"/>
  <c r="Z136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X138" i="8"/>
  <c r="Y138" i="8"/>
  <c r="Z138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X139" i="8"/>
  <c r="Y139" i="8"/>
  <c r="Z139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X140" i="8"/>
  <c r="Y140" i="8"/>
  <c r="Z140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X141" i="8"/>
  <c r="Y141" i="8"/>
  <c r="Z141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X142" i="8"/>
  <c r="Y142" i="8"/>
  <c r="Z142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X143" i="8"/>
  <c r="Y143" i="8"/>
  <c r="Z143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X144" i="8"/>
  <c r="Y144" i="8"/>
  <c r="Z144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X145" i="8"/>
  <c r="Y145" i="8"/>
  <c r="Z145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X146" i="8"/>
  <c r="Y146" i="8"/>
  <c r="Z146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X147" i="8"/>
  <c r="Y147" i="8"/>
  <c r="Z147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X148" i="8"/>
  <c r="Y148" i="8"/>
  <c r="Z148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X149" i="8"/>
  <c r="Y149" i="8"/>
  <c r="Z149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X150" i="8"/>
  <c r="Y150" i="8"/>
  <c r="Z150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X151" i="8"/>
  <c r="Y151" i="8"/>
  <c r="Z151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X152" i="8"/>
  <c r="Y152" i="8"/>
  <c r="Z152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X153" i="8"/>
  <c r="Y153" i="8"/>
  <c r="Z153" i="8"/>
  <c r="D154" i="8"/>
  <c r="E154" i="8"/>
  <c r="G154" i="8"/>
  <c r="H154" i="8"/>
  <c r="I154" i="8"/>
  <c r="J154" i="8"/>
  <c r="L154" i="8"/>
  <c r="N154" i="8"/>
  <c r="O154" i="8"/>
  <c r="P154" i="8"/>
  <c r="Q154" i="8"/>
  <c r="R154" i="8"/>
  <c r="S154" i="8"/>
  <c r="T154" i="8"/>
  <c r="U154" i="8"/>
  <c r="V154" i="8"/>
  <c r="W154" i="8"/>
  <c r="X154" i="8"/>
  <c r="Y154" i="8"/>
  <c r="Z154" i="8"/>
  <c r="D155" i="8"/>
  <c r="E155" i="8"/>
  <c r="F155" i="8"/>
  <c r="G155" i="8"/>
  <c r="I155" i="8"/>
  <c r="J155" i="8"/>
  <c r="K155" i="8"/>
  <c r="M155" i="8"/>
  <c r="O155" i="8"/>
  <c r="P155" i="8"/>
  <c r="Q155" i="8"/>
  <c r="R155" i="8"/>
  <c r="S155" i="8"/>
  <c r="T155" i="8"/>
  <c r="U155" i="8"/>
  <c r="V155" i="8"/>
  <c r="W155" i="8"/>
  <c r="X155" i="8"/>
  <c r="Y155" i="8"/>
  <c r="Z155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X156" i="8"/>
  <c r="Y156" i="8"/>
  <c r="Z156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X157" i="8"/>
  <c r="Y157" i="8"/>
  <c r="Z157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X158" i="8"/>
  <c r="Y158" i="8"/>
  <c r="Z158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X159" i="8"/>
  <c r="Y159" i="8"/>
  <c r="Z159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X160" i="8"/>
  <c r="Y160" i="8"/>
  <c r="Z160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X161" i="8"/>
  <c r="Y161" i="8"/>
  <c r="Z161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X162" i="8"/>
  <c r="Y162" i="8"/>
  <c r="Z162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X163" i="8"/>
  <c r="Y163" i="8"/>
  <c r="Z163" i="8"/>
  <c r="D164" i="8"/>
  <c r="E164" i="8"/>
  <c r="G164" i="8"/>
  <c r="H164" i="8"/>
  <c r="I164" i="8"/>
  <c r="J164" i="8"/>
  <c r="L164" i="8"/>
  <c r="N164" i="8"/>
  <c r="O164" i="8"/>
  <c r="P164" i="8"/>
  <c r="Q164" i="8"/>
  <c r="R164" i="8"/>
  <c r="S164" i="8"/>
  <c r="T164" i="8"/>
  <c r="U164" i="8"/>
  <c r="V164" i="8"/>
  <c r="W164" i="8"/>
  <c r="X164" i="8"/>
  <c r="Y164" i="8"/>
  <c r="Z164" i="8"/>
  <c r="D165" i="8"/>
  <c r="E165" i="8"/>
  <c r="F165" i="8"/>
  <c r="G165" i="8"/>
  <c r="I165" i="8"/>
  <c r="J165" i="8"/>
  <c r="K165" i="8"/>
  <c r="M165" i="8"/>
  <c r="O165" i="8"/>
  <c r="P165" i="8"/>
  <c r="Q165" i="8"/>
  <c r="R165" i="8"/>
  <c r="S165" i="8"/>
  <c r="T165" i="8"/>
  <c r="U165" i="8"/>
  <c r="V165" i="8"/>
  <c r="W165" i="8"/>
  <c r="X165" i="8"/>
  <c r="Y165" i="8"/>
  <c r="Z165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X166" i="8"/>
  <c r="Y166" i="8"/>
  <c r="Z166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X167" i="8"/>
  <c r="Y167" i="8"/>
  <c r="Z167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X168" i="8"/>
  <c r="Y168" i="8"/>
  <c r="Z168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X169" i="8"/>
  <c r="Y169" i="8"/>
  <c r="Z169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X170" i="8"/>
  <c r="Y170" i="8"/>
  <c r="Z170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X171" i="8"/>
  <c r="Y171" i="8"/>
  <c r="Z171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X172" i="8"/>
  <c r="Y172" i="8"/>
  <c r="Z172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X173" i="8"/>
  <c r="Y173" i="8"/>
  <c r="Z173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X174" i="8"/>
  <c r="Y174" i="8"/>
  <c r="Z174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X175" i="8"/>
  <c r="Y175" i="8"/>
  <c r="Z175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X176" i="8"/>
  <c r="Y176" i="8"/>
  <c r="Z176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X177" i="8"/>
  <c r="Y177" i="8"/>
  <c r="Z177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X178" i="8"/>
  <c r="Y178" i="8"/>
  <c r="Z178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X179" i="8"/>
  <c r="Y179" i="8"/>
  <c r="Z179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X180" i="8"/>
  <c r="Y180" i="8"/>
  <c r="Z180" i="8"/>
  <c r="D181" i="8"/>
  <c r="E181" i="8"/>
  <c r="G181" i="8"/>
  <c r="H181" i="8"/>
  <c r="I181" i="8"/>
  <c r="J181" i="8"/>
  <c r="L181" i="8"/>
  <c r="N181" i="8"/>
  <c r="O181" i="8"/>
  <c r="P181" i="8"/>
  <c r="Q181" i="8"/>
  <c r="R181" i="8"/>
  <c r="S181" i="8"/>
  <c r="T181" i="8"/>
  <c r="U181" i="8"/>
  <c r="V181" i="8"/>
  <c r="W181" i="8"/>
  <c r="X181" i="8"/>
  <c r="Y181" i="8"/>
  <c r="Z181" i="8"/>
  <c r="D182" i="8"/>
  <c r="E182" i="8"/>
  <c r="F182" i="8"/>
  <c r="G182" i="8"/>
  <c r="I182" i="8"/>
  <c r="J182" i="8"/>
  <c r="K182" i="8"/>
  <c r="M182" i="8"/>
  <c r="O182" i="8"/>
  <c r="P182" i="8"/>
  <c r="Q182" i="8"/>
  <c r="R182" i="8"/>
  <c r="S182" i="8"/>
  <c r="T182" i="8"/>
  <c r="U182" i="8"/>
  <c r="V182" i="8"/>
  <c r="W182" i="8"/>
  <c r="X182" i="8"/>
  <c r="Y182" i="8"/>
  <c r="Z182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X183" i="8"/>
  <c r="Y183" i="8"/>
  <c r="Z183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X184" i="8"/>
  <c r="Y184" i="8"/>
  <c r="Z184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X185" i="8"/>
  <c r="Y185" i="8"/>
  <c r="Z185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X186" i="8"/>
  <c r="Y186" i="8"/>
  <c r="Z186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X187" i="8"/>
  <c r="Y187" i="8"/>
  <c r="Z187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X188" i="8"/>
  <c r="Y188" i="8"/>
  <c r="Z188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X189" i="8"/>
  <c r="Y189" i="8"/>
  <c r="Z189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X190" i="8"/>
  <c r="Y190" i="8"/>
  <c r="Z190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X191" i="8"/>
  <c r="Y191" i="8"/>
  <c r="Z191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X192" i="8"/>
  <c r="Y192" i="8"/>
  <c r="Z192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X193" i="8"/>
  <c r="Y193" i="8"/>
  <c r="Z193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X194" i="8"/>
  <c r="Y194" i="8"/>
  <c r="Z194" i="8"/>
  <c r="D195" i="8"/>
  <c r="E195" i="8"/>
  <c r="G195" i="8"/>
  <c r="H195" i="8"/>
  <c r="I195" i="8"/>
  <c r="J195" i="8"/>
  <c r="L195" i="8"/>
  <c r="N195" i="8"/>
  <c r="O195" i="8"/>
  <c r="P195" i="8"/>
  <c r="Q195" i="8"/>
  <c r="R195" i="8"/>
  <c r="S195" i="8"/>
  <c r="T195" i="8"/>
  <c r="U195" i="8"/>
  <c r="V195" i="8"/>
  <c r="W195" i="8"/>
  <c r="X195" i="8"/>
  <c r="Y195" i="8"/>
  <c r="Z195" i="8"/>
  <c r="D196" i="8"/>
  <c r="E196" i="8"/>
  <c r="F196" i="8"/>
  <c r="G196" i="8"/>
  <c r="I196" i="8"/>
  <c r="J196" i="8"/>
  <c r="K196" i="8"/>
  <c r="M196" i="8"/>
  <c r="O196" i="8"/>
  <c r="P196" i="8"/>
  <c r="Q196" i="8"/>
  <c r="R196" i="8"/>
  <c r="S196" i="8"/>
  <c r="T196" i="8"/>
  <c r="U196" i="8"/>
  <c r="V196" i="8"/>
  <c r="W196" i="8"/>
  <c r="X196" i="8"/>
  <c r="Y196" i="8"/>
  <c r="Z196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X197" i="8"/>
  <c r="Y197" i="8"/>
  <c r="Z197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X198" i="8"/>
  <c r="Y198" i="8"/>
  <c r="Z198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X199" i="8"/>
  <c r="Y199" i="8"/>
  <c r="Z199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X200" i="8"/>
  <c r="Y200" i="8"/>
  <c r="Z200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X201" i="8"/>
  <c r="Y201" i="8"/>
  <c r="Z201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X202" i="8"/>
  <c r="Y202" i="8"/>
  <c r="Z202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X203" i="8"/>
  <c r="Y203" i="8"/>
  <c r="Z203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X204" i="8"/>
  <c r="Y204" i="8"/>
  <c r="Z204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X205" i="8"/>
  <c r="Y205" i="8"/>
  <c r="Z205" i="8"/>
  <c r="D206" i="8"/>
  <c r="E206" i="8"/>
  <c r="G206" i="8"/>
  <c r="H206" i="8"/>
  <c r="I206" i="8"/>
  <c r="J206" i="8"/>
  <c r="L206" i="8"/>
  <c r="N206" i="8"/>
  <c r="O206" i="8"/>
  <c r="P206" i="8"/>
  <c r="Q206" i="8"/>
  <c r="R206" i="8"/>
  <c r="S206" i="8"/>
  <c r="T206" i="8"/>
  <c r="U206" i="8"/>
  <c r="V206" i="8"/>
  <c r="W206" i="8"/>
  <c r="X206" i="8"/>
  <c r="Y206" i="8"/>
  <c r="Z206" i="8"/>
  <c r="D207" i="8"/>
  <c r="E207" i="8"/>
  <c r="F207" i="8"/>
  <c r="G207" i="8"/>
  <c r="I207" i="8"/>
  <c r="J207" i="8"/>
  <c r="K207" i="8"/>
  <c r="M207" i="8"/>
  <c r="O207" i="8"/>
  <c r="P207" i="8"/>
  <c r="Q207" i="8"/>
  <c r="R207" i="8"/>
  <c r="S207" i="8"/>
  <c r="T207" i="8"/>
  <c r="U207" i="8"/>
  <c r="V207" i="8"/>
  <c r="W207" i="8"/>
  <c r="X207" i="8"/>
  <c r="Y207" i="8"/>
  <c r="Z207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X208" i="8"/>
  <c r="Y208" i="8"/>
  <c r="Z208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X209" i="8"/>
  <c r="Y209" i="8"/>
  <c r="Z209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X210" i="8"/>
  <c r="Y210" i="8"/>
  <c r="Z210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X211" i="8"/>
  <c r="Y211" i="8"/>
  <c r="Z211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X212" i="8"/>
  <c r="Y212" i="8"/>
  <c r="Z212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X213" i="8"/>
  <c r="Y213" i="8"/>
  <c r="Z213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X214" i="8"/>
  <c r="Y214" i="8"/>
  <c r="Z214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X215" i="8"/>
  <c r="Y215" i="8"/>
  <c r="Z215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X216" i="8"/>
  <c r="Y216" i="8"/>
  <c r="Z216" i="8"/>
  <c r="D217" i="8"/>
  <c r="E217" i="8"/>
  <c r="G217" i="8"/>
  <c r="H217" i="8"/>
  <c r="I217" i="8"/>
  <c r="J217" i="8"/>
  <c r="L217" i="8"/>
  <c r="N217" i="8"/>
  <c r="O217" i="8"/>
  <c r="P217" i="8"/>
  <c r="Q217" i="8"/>
  <c r="R217" i="8"/>
  <c r="S217" i="8"/>
  <c r="T217" i="8"/>
  <c r="U217" i="8"/>
  <c r="V217" i="8"/>
  <c r="W217" i="8"/>
  <c r="X217" i="8"/>
  <c r="Y217" i="8"/>
  <c r="Z217" i="8"/>
  <c r="D218" i="8"/>
  <c r="E218" i="8"/>
  <c r="F218" i="8"/>
  <c r="G218" i="8"/>
  <c r="I218" i="8"/>
  <c r="J218" i="8"/>
  <c r="K218" i="8"/>
  <c r="M218" i="8"/>
  <c r="O218" i="8"/>
  <c r="P218" i="8"/>
  <c r="Q218" i="8"/>
  <c r="R218" i="8"/>
  <c r="S218" i="8"/>
  <c r="T218" i="8"/>
  <c r="U218" i="8"/>
  <c r="V218" i="8"/>
  <c r="W218" i="8"/>
  <c r="X218" i="8"/>
  <c r="Y218" i="8"/>
  <c r="Z218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X219" i="8"/>
  <c r="Y219" i="8"/>
  <c r="Z219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X220" i="8"/>
  <c r="Y220" i="8"/>
  <c r="Z220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X221" i="8"/>
  <c r="Y221" i="8"/>
  <c r="Z221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X222" i="8"/>
  <c r="Y222" i="8"/>
  <c r="Z222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X223" i="8"/>
  <c r="Y223" i="8"/>
  <c r="Z223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X224" i="8"/>
  <c r="Y224" i="8"/>
  <c r="Z224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X225" i="8"/>
  <c r="Y225" i="8"/>
  <c r="Z225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X226" i="8"/>
  <c r="Y226" i="8"/>
  <c r="Z226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X227" i="8"/>
  <c r="Y227" i="8"/>
  <c r="Z227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X228" i="8"/>
  <c r="Y228" i="8"/>
  <c r="Z228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X229" i="8"/>
  <c r="Y229" i="8"/>
  <c r="Z229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X230" i="8"/>
  <c r="Y230" i="8"/>
  <c r="Z230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X231" i="8"/>
  <c r="Y231" i="8"/>
  <c r="Z231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X232" i="8"/>
  <c r="Y232" i="8"/>
  <c r="Z232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X233" i="8"/>
  <c r="Y233" i="8"/>
  <c r="Z233" i="8"/>
  <c r="D234" i="8"/>
  <c r="E234" i="8"/>
  <c r="G234" i="8"/>
  <c r="H234" i="8"/>
  <c r="I234" i="8"/>
  <c r="J234" i="8"/>
  <c r="L234" i="8"/>
  <c r="N234" i="8"/>
  <c r="O234" i="8"/>
  <c r="P234" i="8"/>
  <c r="Q234" i="8"/>
  <c r="R234" i="8"/>
  <c r="S234" i="8"/>
  <c r="T234" i="8"/>
  <c r="U234" i="8"/>
  <c r="V234" i="8"/>
  <c r="W234" i="8"/>
  <c r="X234" i="8"/>
  <c r="Y234" i="8"/>
  <c r="Z234" i="8"/>
  <c r="D235" i="8"/>
  <c r="E235" i="8"/>
  <c r="F235" i="8"/>
  <c r="G235" i="8"/>
  <c r="I235" i="8"/>
  <c r="J235" i="8"/>
  <c r="K235" i="8"/>
  <c r="M235" i="8"/>
  <c r="O235" i="8"/>
  <c r="P235" i="8"/>
  <c r="Q235" i="8"/>
  <c r="R235" i="8"/>
  <c r="S235" i="8"/>
  <c r="T235" i="8"/>
  <c r="U235" i="8"/>
  <c r="V235" i="8"/>
  <c r="W235" i="8"/>
  <c r="X235" i="8"/>
  <c r="Y235" i="8"/>
  <c r="Z235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X236" i="8"/>
  <c r="Y236" i="8"/>
  <c r="Z236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X237" i="8"/>
  <c r="Y237" i="8"/>
  <c r="Z237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X238" i="8"/>
  <c r="Y238" i="8"/>
  <c r="Z238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X239" i="8"/>
  <c r="Y239" i="8"/>
  <c r="Z239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X240" i="8"/>
  <c r="Y240" i="8"/>
  <c r="Z240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X241" i="8"/>
  <c r="Y241" i="8"/>
  <c r="Z241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X242" i="8"/>
  <c r="Y242" i="8"/>
  <c r="Z242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X243" i="8"/>
  <c r="Y243" i="8"/>
  <c r="Z243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X244" i="8"/>
  <c r="Y244" i="8"/>
  <c r="Z244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X245" i="8"/>
  <c r="Y245" i="8"/>
  <c r="Z245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X246" i="8"/>
  <c r="Y246" i="8"/>
  <c r="Z246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X247" i="8"/>
  <c r="Y247" i="8"/>
  <c r="Z247" i="8"/>
  <c r="D248" i="8"/>
  <c r="E248" i="8"/>
  <c r="G248" i="8"/>
  <c r="H248" i="8"/>
  <c r="I248" i="8"/>
  <c r="J248" i="8"/>
  <c r="L248" i="8"/>
  <c r="N248" i="8"/>
  <c r="O248" i="8"/>
  <c r="P248" i="8"/>
  <c r="Q248" i="8"/>
  <c r="R248" i="8"/>
  <c r="S248" i="8"/>
  <c r="T248" i="8"/>
  <c r="U248" i="8"/>
  <c r="V248" i="8"/>
  <c r="W248" i="8"/>
  <c r="X248" i="8"/>
  <c r="Y248" i="8"/>
  <c r="Z248" i="8"/>
  <c r="D249" i="8"/>
  <c r="E249" i="8"/>
  <c r="F249" i="8"/>
  <c r="G249" i="8"/>
  <c r="I249" i="8"/>
  <c r="J249" i="8"/>
  <c r="K249" i="8"/>
  <c r="M249" i="8"/>
  <c r="O249" i="8"/>
  <c r="P249" i="8"/>
  <c r="Q249" i="8"/>
  <c r="R249" i="8"/>
  <c r="S249" i="8"/>
  <c r="T249" i="8"/>
  <c r="U249" i="8"/>
  <c r="V249" i="8"/>
  <c r="W249" i="8"/>
  <c r="X249" i="8"/>
  <c r="Y249" i="8"/>
  <c r="Z249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X250" i="8"/>
  <c r="Y250" i="8"/>
  <c r="Z250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X251" i="8"/>
  <c r="Y251" i="8"/>
  <c r="Z251" i="8"/>
</calcChain>
</file>

<file path=xl/sharedStrings.xml><?xml version="1.0" encoding="utf-8"?>
<sst xmlns="http://schemas.openxmlformats.org/spreadsheetml/2006/main" count="1208" uniqueCount="110">
  <si>
    <t>Calculate the ratio between HDFCBANK and HDFC</t>
  </si>
  <si>
    <t>Calculate the 2 SD bollinger bands</t>
  </si>
  <si>
    <t>Generate Buy Sell Short Cover raw signals</t>
  </si>
  <si>
    <t>Calculate portfolio state from raw signals</t>
  </si>
  <si>
    <t>Generate Buy Sell Short Cover trade signals with labels</t>
  </si>
  <si>
    <t>Populate tradelist for the system</t>
  </si>
  <si>
    <t>Compute gross p&amp;l (INR and %), transaction costs, net p&amp;l (INR and %)</t>
  </si>
  <si>
    <t>Calculate output statistics (XIRR, MDD, Trade edge with workings, Sharpe Ratio)</t>
  </si>
  <si>
    <t>Generate portfolio equity curve</t>
  </si>
  <si>
    <t>Calculate annual profit table</t>
  </si>
  <si>
    <t>Generate 3D graphs optimising for best input params</t>
  </si>
  <si>
    <t>Download EOD stock prices for HDFCBANK and HDFC (1/1/2013 to 31/12/2013) from NSE (https://www1.nseindia.com/products/content/equities/equities/eq_security.htm)</t>
  </si>
  <si>
    <t>Calculate the 10 day mean of the ratio</t>
  </si>
  <si>
    <t>Run sensitivities on look back period for mean (10 - 100 step of 10), # of SDs (1 - 2, step of 0.1)</t>
  </si>
  <si>
    <t>buy and then sell</t>
  </si>
  <si>
    <t>equity value = 10lac</t>
  </si>
  <si>
    <t>a</t>
  </si>
  <si>
    <t>b</t>
  </si>
  <si>
    <t>Symbol</t>
  </si>
  <si>
    <t>Series</t>
  </si>
  <si>
    <t>Date</t>
  </si>
  <si>
    <t>Prev Close</t>
  </si>
  <si>
    <t>Open Price</t>
  </si>
  <si>
    <t>High Price</t>
  </si>
  <si>
    <t>Low Price</t>
  </si>
  <si>
    <t>Last Price</t>
  </si>
  <si>
    <t>Close Price</t>
  </si>
  <si>
    <t>Average Price</t>
  </si>
  <si>
    <t>Total Traded Quantity</t>
  </si>
  <si>
    <t>Turnover</t>
  </si>
  <si>
    <t>No. of Trades</t>
  </si>
  <si>
    <t>Deliverable Qty</t>
  </si>
  <si>
    <t>% Dly Qt to Traded Qty</t>
  </si>
  <si>
    <t>HDFC</t>
  </si>
  <si>
    <t>EQ</t>
  </si>
  <si>
    <t>HDFCBANK</t>
  </si>
  <si>
    <t>#</t>
  </si>
  <si>
    <t>Ratio</t>
  </si>
  <si>
    <t>Moving average</t>
  </si>
  <si>
    <t>Moving Average</t>
  </si>
  <si>
    <t>Upper Band</t>
  </si>
  <si>
    <t>Lower Band</t>
  </si>
  <si>
    <t>Standard Deviation</t>
  </si>
  <si>
    <t>State</t>
  </si>
  <si>
    <t>Signal</t>
  </si>
  <si>
    <t>Entry_Date</t>
  </si>
  <si>
    <t>Exit_Date</t>
  </si>
  <si>
    <t>Buy</t>
  </si>
  <si>
    <t>Sell</t>
  </si>
  <si>
    <t>Short</t>
  </si>
  <si>
    <t>Cover</t>
  </si>
  <si>
    <t>Contract Value</t>
  </si>
  <si>
    <t>Gross PL</t>
  </si>
  <si>
    <t>Gross PL %</t>
  </si>
  <si>
    <t>Transaction Cost</t>
  </si>
  <si>
    <t>Net PL</t>
  </si>
  <si>
    <t>Net PL %</t>
  </si>
  <si>
    <t>Drawdown</t>
  </si>
  <si>
    <t>No of empty cells</t>
  </si>
  <si>
    <t>No of trades</t>
  </si>
  <si>
    <t>Signals received</t>
  </si>
  <si>
    <t>Initial capital</t>
  </si>
  <si>
    <t>XIRR Table</t>
  </si>
  <si>
    <t>Dates</t>
  </si>
  <si>
    <t>Values</t>
  </si>
  <si>
    <t>XIRR</t>
  </si>
  <si>
    <t>Performance Metrix</t>
  </si>
  <si>
    <t>Total Trades</t>
  </si>
  <si>
    <t>Winners</t>
  </si>
  <si>
    <t>Losers</t>
  </si>
  <si>
    <t>P(Winners)</t>
  </si>
  <si>
    <t>P(Losers)</t>
  </si>
  <si>
    <t>Average Win</t>
  </si>
  <si>
    <t>Average Loss</t>
  </si>
  <si>
    <t>Trading Edge</t>
  </si>
  <si>
    <t>Drawdown Table</t>
  </si>
  <si>
    <t>Max Drawdown</t>
  </si>
  <si>
    <t>Q1</t>
  </si>
  <si>
    <t>Q2</t>
  </si>
  <si>
    <t>SD</t>
  </si>
  <si>
    <t>Long_only</t>
  </si>
  <si>
    <t>Short_only</t>
  </si>
  <si>
    <t>Short_check</t>
  </si>
  <si>
    <t>Long_Check</t>
  </si>
  <si>
    <t>L_Show</t>
  </si>
  <si>
    <t>S_Show</t>
  </si>
  <si>
    <t>Long_Short</t>
  </si>
  <si>
    <t>Long Count</t>
  </si>
  <si>
    <t>Short count</t>
  </si>
  <si>
    <t>HELPER1</t>
  </si>
  <si>
    <t>HELPER2</t>
  </si>
  <si>
    <t># of shorts</t>
  </si>
  <si>
    <t># of covers</t>
  </si>
  <si>
    <t>Match</t>
  </si>
  <si>
    <t>Match for Long</t>
  </si>
  <si>
    <t>Match for Short</t>
  </si>
  <si>
    <t>Trade</t>
  </si>
  <si>
    <t>Ending capital</t>
  </si>
  <si>
    <t>Contract Value Sell</t>
  </si>
  <si>
    <t>Sharpe Ratio</t>
  </si>
  <si>
    <t>Signal for Buy</t>
  </si>
  <si>
    <t>Signal for sell</t>
  </si>
  <si>
    <t xml:space="preserve">Moving average </t>
  </si>
  <si>
    <t>Entry</t>
  </si>
  <si>
    <t>Exit</t>
  </si>
  <si>
    <t xml:space="preserve">Initial capital </t>
  </si>
  <si>
    <t>Risk Free Ratio</t>
  </si>
  <si>
    <t>Signal for Buy/Sell</t>
  </si>
  <si>
    <t>Signal for Short/Cover</t>
  </si>
  <si>
    <t>Condition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</si>
</sst>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0"/>
    <numFmt numFmtId="165" formatCode="dd/mmm/yyyy"/>
    <numFmt numFmtId="166" formatCode="0.00000"/>
    <numFmt numFmtId="167" formatCode="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indexed="9"/>
      <name val="Calibri"/>
      <family val="2"/>
      <scheme val="minor"/>
    </font>
    <font>
      <sz val="11"/>
      <color indexed="1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3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8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43" fontId="0" fillId="0" borderId="0" xfId="1" applyFont="1"/>
    <xf numFmtId="15" fontId="0" fillId="0" borderId="0" xfId="0" applyNumberFormat="1"/>
    <xf numFmtId="0" fontId="3" fillId="2" borderId="0" xfId="0" applyFont="1" applyFill="1" applyAlignment="1">
      <alignment horizontal="centerContinuous"/>
    </xf>
    <xf numFmtId="0" fontId="4" fillId="0" borderId="0" xfId="0" applyFont="1"/>
    <xf numFmtId="164" fontId="0" fillId="0" borderId="0" xfId="0" applyNumberFormat="1"/>
    <xf numFmtId="2" fontId="0" fillId="0" borderId="0" xfId="0" applyNumberForma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/>
    <xf numFmtId="165" fontId="0" fillId="0" borderId="0" xfId="0" applyNumberFormat="1"/>
    <xf numFmtId="0" fontId="0" fillId="0" borderId="0" xfId="0" applyNumberFormat="1"/>
    <xf numFmtId="0" fontId="3" fillId="2" borderId="0" xfId="0" applyFont="1" applyFill="1"/>
    <xf numFmtId="43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Continuous"/>
    </xf>
    <xf numFmtId="0" fontId="3" fillId="2" borderId="2" xfId="0" applyFont="1" applyFill="1" applyBorder="1" applyAlignment="1">
      <alignment horizontal="centerContinuous"/>
    </xf>
    <xf numFmtId="0" fontId="2" fillId="3" borderId="3" xfId="0" applyFont="1" applyFill="1" applyBorder="1"/>
    <xf numFmtId="0" fontId="2" fillId="3" borderId="4" xfId="0" applyFont="1" applyFill="1" applyBorder="1"/>
    <xf numFmtId="14" fontId="0" fillId="3" borderId="5" xfId="0" applyNumberFormat="1" applyFill="1" applyBorder="1"/>
    <xf numFmtId="43" fontId="0" fillId="3" borderId="6" xfId="0" applyNumberFormat="1" applyFill="1" applyBorder="1"/>
    <xf numFmtId="14" fontId="0" fillId="3" borderId="7" xfId="0" applyNumberFormat="1" applyFill="1" applyBorder="1"/>
    <xf numFmtId="43" fontId="0" fillId="3" borderId="8" xfId="0" applyNumberFormat="1" applyFill="1" applyBorder="1"/>
    <xf numFmtId="0" fontId="0" fillId="3" borderId="7" xfId="0" applyFill="1" applyBorder="1"/>
    <xf numFmtId="0" fontId="0" fillId="3" borderId="8" xfId="0" applyFill="1" applyBorder="1"/>
    <xf numFmtId="0" fontId="2" fillId="3" borderId="9" xfId="0" applyFont="1" applyFill="1" applyBorder="1"/>
    <xf numFmtId="10" fontId="0" fillId="3" borderId="10" xfId="2" applyNumberFormat="1" applyFont="1" applyFill="1" applyBorder="1"/>
    <xf numFmtId="0" fontId="3" fillId="2" borderId="5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Continuous"/>
    </xf>
    <xf numFmtId="0" fontId="2" fillId="3" borderId="7" xfId="0" applyFont="1" applyFill="1" applyBorder="1"/>
    <xf numFmtId="10" fontId="0" fillId="3" borderId="8" xfId="2" applyNumberFormat="1" applyFont="1" applyFill="1" applyBorder="1"/>
    <xf numFmtId="10" fontId="0" fillId="3" borderId="10" xfId="0" applyNumberFormat="1" applyFill="1" applyBorder="1"/>
    <xf numFmtId="0" fontId="2" fillId="3" borderId="11" xfId="0" applyFont="1" applyFill="1" applyBorder="1"/>
    <xf numFmtId="166" fontId="0" fillId="0" borderId="0" xfId="0" applyNumberFormat="1"/>
    <xf numFmtId="167" fontId="0" fillId="0" borderId="0" xfId="0" applyNumberFormat="1"/>
    <xf numFmtId="14" fontId="0" fillId="0" borderId="0" xfId="1" applyNumberFormat="1" applyFont="1"/>
    <xf numFmtId="0" fontId="6" fillId="4" borderId="0" xfId="0" applyFont="1" applyFill="1"/>
    <xf numFmtId="43" fontId="3" fillId="2" borderId="0" xfId="1" applyFont="1" applyFill="1"/>
    <xf numFmtId="43" fontId="3" fillId="2" borderId="0" xfId="1" applyFont="1" applyFill="1" applyAlignment="1">
      <alignment horizontal="centerContinuous"/>
    </xf>
    <xf numFmtId="0" fontId="0" fillId="0" borderId="0" xfId="1" applyNumberFormat="1" applyFont="1"/>
    <xf numFmtId="9" fontId="0" fillId="0" borderId="0" xfId="0" applyNumberFormat="1"/>
    <xf numFmtId="0" fontId="3" fillId="2" borderId="12" xfId="0" applyFont="1" applyFill="1" applyBorder="1"/>
    <xf numFmtId="43" fontId="0" fillId="0" borderId="13" xfId="0" applyNumberFormat="1" applyBorder="1"/>
    <xf numFmtId="43" fontId="7" fillId="0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</a:t>
            </a:r>
            <a:r>
              <a:rPr lang="en-US" baseline="0"/>
              <a:t> Equity Curve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TRADESHEET!$T$1</c:f>
              <c:strCache>
                <c:ptCount val="1"/>
                <c:pt idx="0">
                  <c:v>Initial capital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TRADESHEET!$T$2:$T$16</c:f>
              <c:numCache>
                <c:formatCode>_(* #,##0.00_);_(* \(#,##0.00\);_(* "-"??_);_(@_)</c:formatCode>
                <c:ptCount val="15"/>
                <c:pt idx="0">
                  <c:v>1000000</c:v>
                </c:pt>
                <c:pt idx="1">
                  <c:v>1011302.9182249999</c:v>
                </c:pt>
                <c:pt idx="2">
                  <c:v>1021274.5337249999</c:v>
                </c:pt>
                <c:pt idx="3">
                  <c:v>1027803.8796999998</c:v>
                </c:pt>
                <c:pt idx="4">
                  <c:v>1045586.1769249998</c:v>
                </c:pt>
                <c:pt idx="5">
                  <c:v>1053278.3383749998</c:v>
                </c:pt>
                <c:pt idx="6">
                  <c:v>1064414.3054749998</c:v>
                </c:pt>
                <c:pt idx="7">
                  <c:v>1076711.0832749999</c:v>
                </c:pt>
                <c:pt idx="8">
                  <c:v>1086676.0111749999</c:v>
                </c:pt>
                <c:pt idx="9">
                  <c:v>1092910.8474249998</c:v>
                </c:pt>
                <c:pt idx="10">
                  <c:v>1079041.3217249999</c:v>
                </c:pt>
                <c:pt idx="11">
                  <c:v>1082418.273875</c:v>
                </c:pt>
                <c:pt idx="12">
                  <c:v>1090852.397225</c:v>
                </c:pt>
                <c:pt idx="13">
                  <c:v>1096836.2417749998</c:v>
                </c:pt>
                <c:pt idx="14">
                  <c:v>1096883.7264249998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D4-2442-AC5D-E20A93923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7468560"/>
        <c:axId val="-46747073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TRADESHEET!$A$1</c15:sqref>
                        </c15:formulaRef>
                      </c:ext>
                    </c:extLst>
                    <c:strCache>
                      <c:ptCount val="1"/>
                      <c:pt idx="0">
                        <c:v>#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TRADESHEET!$A$2:$A$15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00D4-2442-AC5D-E20A93923FB9}"/>
                  </c:ext>
                </c:extLst>
              </c15:ser>
            </c15:filteredLineSeries>
          </c:ext>
        </c:extLst>
      </c:lineChart>
      <c:catAx>
        <c:axId val="-46746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7470736"/>
        <c:crosses val="autoZero"/>
        <c:auto val="1"/>
        <c:lblAlgn val="ctr"/>
        <c:lblOffset val="100"/>
        <c:noMultiLvlLbl val="0"/>
      </c:catAx>
      <c:valAx>
        <c:axId val="-46747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746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TRADESHEET_2!$Z$1</c:f>
              <c:strCache>
                <c:ptCount val="1"/>
                <c:pt idx="0">
                  <c:v>Ending capital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TRADESHEET_2!$Z$2:$Z$251</c:f>
              <c:numCache>
                <c:formatCode>_(* #,##0.00_);_(* \(#,##0.00\);_(* "-"??_);_(@_)</c:formatCode>
                <c:ptCount val="250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1011302.9182249999</c:v>
                </c:pt>
                <c:pt idx="14">
                  <c:v>1011302.9182249999</c:v>
                </c:pt>
                <c:pt idx="15">
                  <c:v>1011302.9182249999</c:v>
                </c:pt>
                <c:pt idx="16">
                  <c:v>1011302.9182249999</c:v>
                </c:pt>
                <c:pt idx="17">
                  <c:v>1021274.5337249999</c:v>
                </c:pt>
                <c:pt idx="18">
                  <c:v>1021274.5337249999</c:v>
                </c:pt>
                <c:pt idx="19">
                  <c:v>1013561.5682499998</c:v>
                </c:pt>
                <c:pt idx="20">
                  <c:v>1020051.9788499997</c:v>
                </c:pt>
                <c:pt idx="21">
                  <c:v>1020051.9788499997</c:v>
                </c:pt>
                <c:pt idx="22">
                  <c:v>1020051.9788499997</c:v>
                </c:pt>
                <c:pt idx="23">
                  <c:v>1020051.9788499997</c:v>
                </c:pt>
                <c:pt idx="24">
                  <c:v>1020051.9788499997</c:v>
                </c:pt>
                <c:pt idx="25">
                  <c:v>1020051.9788499997</c:v>
                </c:pt>
                <c:pt idx="26">
                  <c:v>1020051.9788499997</c:v>
                </c:pt>
                <c:pt idx="27">
                  <c:v>1018794.9951499997</c:v>
                </c:pt>
                <c:pt idx="28">
                  <c:v>1025508.8409999998</c:v>
                </c:pt>
                <c:pt idx="29">
                  <c:v>1043244.0426249998</c:v>
                </c:pt>
                <c:pt idx="30">
                  <c:v>1043244.0426249998</c:v>
                </c:pt>
                <c:pt idx="31">
                  <c:v>1052485.7051249999</c:v>
                </c:pt>
                <c:pt idx="32">
                  <c:v>1054211.682025</c:v>
                </c:pt>
                <c:pt idx="33">
                  <c:v>1051700.7573250001</c:v>
                </c:pt>
                <c:pt idx="34">
                  <c:v>1057882.8325250002</c:v>
                </c:pt>
                <c:pt idx="35">
                  <c:v>1064395.3120250003</c:v>
                </c:pt>
                <c:pt idx="36">
                  <c:v>1066669.4120250004</c:v>
                </c:pt>
                <c:pt idx="37">
                  <c:v>1074514.0714500004</c:v>
                </c:pt>
                <c:pt idx="38">
                  <c:v>1074514.0714500004</c:v>
                </c:pt>
                <c:pt idx="39">
                  <c:v>1074514.0714500004</c:v>
                </c:pt>
                <c:pt idx="40">
                  <c:v>1074514.0714500004</c:v>
                </c:pt>
                <c:pt idx="41">
                  <c:v>1085874.0302500005</c:v>
                </c:pt>
                <c:pt idx="42">
                  <c:v>1085874.0302500005</c:v>
                </c:pt>
                <c:pt idx="43">
                  <c:v>1085874.0302500005</c:v>
                </c:pt>
                <c:pt idx="44">
                  <c:v>1091860.9611500006</c:v>
                </c:pt>
                <c:pt idx="45">
                  <c:v>1103009.8134500005</c:v>
                </c:pt>
                <c:pt idx="46">
                  <c:v>1111254.0478500004</c:v>
                </c:pt>
                <c:pt idx="47">
                  <c:v>1124100.3107000005</c:v>
                </c:pt>
                <c:pt idx="48">
                  <c:v>1124100.3107000005</c:v>
                </c:pt>
                <c:pt idx="49">
                  <c:v>1124100.3107000005</c:v>
                </c:pt>
                <c:pt idx="50">
                  <c:v>1118642.3677000005</c:v>
                </c:pt>
                <c:pt idx="51">
                  <c:v>1115268.6431250004</c:v>
                </c:pt>
                <c:pt idx="52">
                  <c:v>1120814.7521250003</c:v>
                </c:pt>
                <c:pt idx="53">
                  <c:v>1115812.2175750004</c:v>
                </c:pt>
                <c:pt idx="54">
                  <c:v>1118978.7483000003</c:v>
                </c:pt>
                <c:pt idx="55">
                  <c:v>1129321.9849000003</c:v>
                </c:pt>
                <c:pt idx="56">
                  <c:v>1129321.9849000003</c:v>
                </c:pt>
                <c:pt idx="57">
                  <c:v>1129321.9849000003</c:v>
                </c:pt>
                <c:pt idx="58">
                  <c:v>1127627.7036000004</c:v>
                </c:pt>
                <c:pt idx="59">
                  <c:v>1122864.4467000002</c:v>
                </c:pt>
                <c:pt idx="60">
                  <c:v>1110171.0455500002</c:v>
                </c:pt>
                <c:pt idx="61">
                  <c:v>1106112.1194750001</c:v>
                </c:pt>
                <c:pt idx="62">
                  <c:v>1101420.51315</c:v>
                </c:pt>
                <c:pt idx="63">
                  <c:v>1107721.15225</c:v>
                </c:pt>
                <c:pt idx="64">
                  <c:v>1107721.15225</c:v>
                </c:pt>
                <c:pt idx="65">
                  <c:v>1107721.15225</c:v>
                </c:pt>
                <c:pt idx="66">
                  <c:v>1107721.15225</c:v>
                </c:pt>
                <c:pt idx="67">
                  <c:v>1094452.1155500002</c:v>
                </c:pt>
                <c:pt idx="68">
                  <c:v>1081017.7434000003</c:v>
                </c:pt>
                <c:pt idx="69">
                  <c:v>1078971.9006750004</c:v>
                </c:pt>
                <c:pt idx="70">
                  <c:v>1056971.5010750005</c:v>
                </c:pt>
                <c:pt idx="71">
                  <c:v>1032437.1995000005</c:v>
                </c:pt>
                <c:pt idx="72">
                  <c:v>1017019.8941000005</c:v>
                </c:pt>
                <c:pt idx="73">
                  <c:v>1002973.7176500006</c:v>
                </c:pt>
                <c:pt idx="74">
                  <c:v>983095.37397500058</c:v>
                </c:pt>
                <c:pt idx="75">
                  <c:v>970656.76702500065</c:v>
                </c:pt>
                <c:pt idx="76">
                  <c:v>970656.76702500065</c:v>
                </c:pt>
                <c:pt idx="77">
                  <c:v>970656.76702500065</c:v>
                </c:pt>
                <c:pt idx="78">
                  <c:v>970656.76702500065</c:v>
                </c:pt>
                <c:pt idx="79">
                  <c:v>963832.48820000072</c:v>
                </c:pt>
                <c:pt idx="80">
                  <c:v>965967.10885000066</c:v>
                </c:pt>
                <c:pt idx="81">
                  <c:v>968402.76852500066</c:v>
                </c:pt>
                <c:pt idx="82">
                  <c:v>969111.66987500072</c:v>
                </c:pt>
                <c:pt idx="83">
                  <c:v>966515.47355000081</c:v>
                </c:pt>
                <c:pt idx="84">
                  <c:v>961378.39405000082</c:v>
                </c:pt>
                <c:pt idx="85">
                  <c:v>964387.75520000083</c:v>
                </c:pt>
                <c:pt idx="86">
                  <c:v>964387.75520000083</c:v>
                </c:pt>
                <c:pt idx="87">
                  <c:v>961051.80240000086</c:v>
                </c:pt>
                <c:pt idx="88">
                  <c:v>968536.94685000088</c:v>
                </c:pt>
                <c:pt idx="89">
                  <c:v>968536.94685000088</c:v>
                </c:pt>
                <c:pt idx="90">
                  <c:v>968536.94685000088</c:v>
                </c:pt>
                <c:pt idx="91">
                  <c:v>968536.94685000088</c:v>
                </c:pt>
                <c:pt idx="92">
                  <c:v>968536.94685000088</c:v>
                </c:pt>
                <c:pt idx="93">
                  <c:v>973853.15792500076</c:v>
                </c:pt>
                <c:pt idx="94">
                  <c:v>973853.15792500076</c:v>
                </c:pt>
                <c:pt idx="95">
                  <c:v>973853.15792500076</c:v>
                </c:pt>
                <c:pt idx="96">
                  <c:v>973853.15792500076</c:v>
                </c:pt>
                <c:pt idx="97">
                  <c:v>971080.13150000083</c:v>
                </c:pt>
                <c:pt idx="98">
                  <c:v>963219.04070000083</c:v>
                </c:pt>
                <c:pt idx="99">
                  <c:v>955740.07105000084</c:v>
                </c:pt>
                <c:pt idx="100">
                  <c:v>945148.11420000077</c:v>
                </c:pt>
                <c:pt idx="101">
                  <c:v>938583.0135750008</c:v>
                </c:pt>
                <c:pt idx="102">
                  <c:v>938623.2144500009</c:v>
                </c:pt>
                <c:pt idx="103">
                  <c:v>938623.2144500009</c:v>
                </c:pt>
                <c:pt idx="104">
                  <c:v>938623.2144500009</c:v>
                </c:pt>
                <c:pt idx="105">
                  <c:v>938623.2144500009</c:v>
                </c:pt>
                <c:pt idx="106">
                  <c:v>933825.80285000091</c:v>
                </c:pt>
                <c:pt idx="107">
                  <c:v>920233.41400000092</c:v>
                </c:pt>
                <c:pt idx="108">
                  <c:v>911235.90255000093</c:v>
                </c:pt>
                <c:pt idx="109">
                  <c:v>903367.27010000101</c:v>
                </c:pt>
                <c:pt idx="110">
                  <c:v>902319.75067500107</c:v>
                </c:pt>
                <c:pt idx="111">
                  <c:v>902319.75067500107</c:v>
                </c:pt>
                <c:pt idx="112">
                  <c:v>902319.75067500107</c:v>
                </c:pt>
                <c:pt idx="113">
                  <c:v>902319.75067500107</c:v>
                </c:pt>
                <c:pt idx="114">
                  <c:v>902319.75067500107</c:v>
                </c:pt>
                <c:pt idx="115">
                  <c:v>902319.75067500107</c:v>
                </c:pt>
                <c:pt idx="116">
                  <c:v>900285.03547500109</c:v>
                </c:pt>
                <c:pt idx="117">
                  <c:v>898816.69065000105</c:v>
                </c:pt>
                <c:pt idx="118">
                  <c:v>891525.28277500102</c:v>
                </c:pt>
                <c:pt idx="119">
                  <c:v>881731.31182500091</c:v>
                </c:pt>
                <c:pt idx="120">
                  <c:v>863380.25962500088</c:v>
                </c:pt>
                <c:pt idx="121">
                  <c:v>854762.67090000084</c:v>
                </c:pt>
                <c:pt idx="122">
                  <c:v>840022.62690000085</c:v>
                </c:pt>
                <c:pt idx="123">
                  <c:v>829680.15590000083</c:v>
                </c:pt>
                <c:pt idx="124">
                  <c:v>813163.95700000087</c:v>
                </c:pt>
                <c:pt idx="125">
                  <c:v>791427.4255250009</c:v>
                </c:pt>
                <c:pt idx="126">
                  <c:v>769848.57642500091</c:v>
                </c:pt>
                <c:pt idx="127">
                  <c:v>755277.49742500088</c:v>
                </c:pt>
                <c:pt idx="128">
                  <c:v>744189.82342500088</c:v>
                </c:pt>
                <c:pt idx="129">
                  <c:v>744189.82342500088</c:v>
                </c:pt>
                <c:pt idx="130">
                  <c:v>736136.3679500008</c:v>
                </c:pt>
                <c:pt idx="131">
                  <c:v>725338.1727750008</c:v>
                </c:pt>
                <c:pt idx="132">
                  <c:v>719581.2999000008</c:v>
                </c:pt>
                <c:pt idx="133">
                  <c:v>712506.39455000078</c:v>
                </c:pt>
                <c:pt idx="134">
                  <c:v>697365.37850000081</c:v>
                </c:pt>
                <c:pt idx="135">
                  <c:v>681545.97030000074</c:v>
                </c:pt>
                <c:pt idx="136">
                  <c:v>661664.89555000071</c:v>
                </c:pt>
                <c:pt idx="137">
                  <c:v>650575.03927500069</c:v>
                </c:pt>
                <c:pt idx="138">
                  <c:v>633921.5961500007</c:v>
                </c:pt>
                <c:pt idx="139">
                  <c:v>610041.36560000072</c:v>
                </c:pt>
                <c:pt idx="140">
                  <c:v>595823.61960000067</c:v>
                </c:pt>
                <c:pt idx="141">
                  <c:v>580022.2023000007</c:v>
                </c:pt>
                <c:pt idx="142">
                  <c:v>566861.54522500071</c:v>
                </c:pt>
                <c:pt idx="143">
                  <c:v>566861.54522500071</c:v>
                </c:pt>
                <c:pt idx="144">
                  <c:v>566861.54522500071</c:v>
                </c:pt>
                <c:pt idx="145">
                  <c:v>560825.21090000065</c:v>
                </c:pt>
                <c:pt idx="146">
                  <c:v>551311.72392500064</c:v>
                </c:pt>
                <c:pt idx="147">
                  <c:v>537846.15095000062</c:v>
                </c:pt>
                <c:pt idx="148">
                  <c:v>528534.73782500066</c:v>
                </c:pt>
                <c:pt idx="149">
                  <c:v>521821.7114750006</c:v>
                </c:pt>
                <c:pt idx="150">
                  <c:v>518818.83272500057</c:v>
                </c:pt>
                <c:pt idx="151">
                  <c:v>521356.78857500054</c:v>
                </c:pt>
                <c:pt idx="152">
                  <c:v>521356.78857500054</c:v>
                </c:pt>
                <c:pt idx="153">
                  <c:v>522962.22350000055</c:v>
                </c:pt>
                <c:pt idx="154">
                  <c:v>536336.58415000048</c:v>
                </c:pt>
                <c:pt idx="155">
                  <c:v>536336.58415000048</c:v>
                </c:pt>
                <c:pt idx="156">
                  <c:v>536336.58415000048</c:v>
                </c:pt>
                <c:pt idx="157">
                  <c:v>536336.58415000048</c:v>
                </c:pt>
                <c:pt idx="158">
                  <c:v>536336.58415000048</c:v>
                </c:pt>
                <c:pt idx="159">
                  <c:v>536336.58415000048</c:v>
                </c:pt>
                <c:pt idx="160">
                  <c:v>536336.58415000048</c:v>
                </c:pt>
                <c:pt idx="161">
                  <c:v>536336.58415000048</c:v>
                </c:pt>
                <c:pt idx="162">
                  <c:v>536336.58415000048</c:v>
                </c:pt>
                <c:pt idx="163">
                  <c:v>535283.21230000048</c:v>
                </c:pt>
                <c:pt idx="164">
                  <c:v>535053.53687500046</c:v>
                </c:pt>
                <c:pt idx="165">
                  <c:v>522804.60207500041</c:v>
                </c:pt>
                <c:pt idx="166">
                  <c:v>521599.99047500041</c:v>
                </c:pt>
                <c:pt idx="167">
                  <c:v>519083.93600000039</c:v>
                </c:pt>
                <c:pt idx="168">
                  <c:v>525419.34707500041</c:v>
                </c:pt>
                <c:pt idx="169">
                  <c:v>525419.34707500041</c:v>
                </c:pt>
                <c:pt idx="170">
                  <c:v>525419.34707500041</c:v>
                </c:pt>
                <c:pt idx="171">
                  <c:v>530877.6652000004</c:v>
                </c:pt>
                <c:pt idx="172">
                  <c:v>535630.95100000047</c:v>
                </c:pt>
                <c:pt idx="173">
                  <c:v>532544.04962500045</c:v>
                </c:pt>
                <c:pt idx="174">
                  <c:v>532880.83907500049</c:v>
                </c:pt>
                <c:pt idx="175">
                  <c:v>525948.92045000056</c:v>
                </c:pt>
                <c:pt idx="176">
                  <c:v>519323.56495000061</c:v>
                </c:pt>
                <c:pt idx="177">
                  <c:v>516759.1550750006</c:v>
                </c:pt>
                <c:pt idx="178">
                  <c:v>517643.26447500061</c:v>
                </c:pt>
                <c:pt idx="179">
                  <c:v>517643.26447500061</c:v>
                </c:pt>
                <c:pt idx="180">
                  <c:v>515550.82440000057</c:v>
                </c:pt>
                <c:pt idx="181">
                  <c:v>515252.98790000059</c:v>
                </c:pt>
                <c:pt idx="182">
                  <c:v>510723.24340000056</c:v>
                </c:pt>
                <c:pt idx="183">
                  <c:v>511447.96092500055</c:v>
                </c:pt>
                <c:pt idx="184">
                  <c:v>516460.61320000049</c:v>
                </c:pt>
                <c:pt idx="185">
                  <c:v>516460.61320000049</c:v>
                </c:pt>
                <c:pt idx="186">
                  <c:v>513676.60720000049</c:v>
                </c:pt>
                <c:pt idx="187">
                  <c:v>510806.9032500005</c:v>
                </c:pt>
                <c:pt idx="188">
                  <c:v>508632.78410000051</c:v>
                </c:pt>
                <c:pt idx="189">
                  <c:v>511219.86602500058</c:v>
                </c:pt>
                <c:pt idx="190">
                  <c:v>516752.9676750006</c:v>
                </c:pt>
                <c:pt idx="191">
                  <c:v>516752.9676750006</c:v>
                </c:pt>
                <c:pt idx="192">
                  <c:v>516752.9676750006</c:v>
                </c:pt>
                <c:pt idx="193">
                  <c:v>516752.9676750006</c:v>
                </c:pt>
                <c:pt idx="194">
                  <c:v>521408.83542500058</c:v>
                </c:pt>
                <c:pt idx="195">
                  <c:v>518701.8828000006</c:v>
                </c:pt>
                <c:pt idx="196">
                  <c:v>511229.7148000006</c:v>
                </c:pt>
                <c:pt idx="197">
                  <c:v>509342.49055000057</c:v>
                </c:pt>
                <c:pt idx="198">
                  <c:v>504635.24605000054</c:v>
                </c:pt>
                <c:pt idx="199">
                  <c:v>498889.35150000051</c:v>
                </c:pt>
                <c:pt idx="200">
                  <c:v>495772.31545000046</c:v>
                </c:pt>
                <c:pt idx="201">
                  <c:v>490335.66482500045</c:v>
                </c:pt>
                <c:pt idx="202">
                  <c:v>487964.68760000041</c:v>
                </c:pt>
                <c:pt idx="203">
                  <c:v>487964.68760000041</c:v>
                </c:pt>
                <c:pt idx="204">
                  <c:v>487964.68760000041</c:v>
                </c:pt>
                <c:pt idx="205">
                  <c:v>492486.00332500041</c:v>
                </c:pt>
                <c:pt idx="206">
                  <c:v>493227.10645000043</c:v>
                </c:pt>
                <c:pt idx="207">
                  <c:v>488373.04382500047</c:v>
                </c:pt>
                <c:pt idx="208">
                  <c:v>482429.13492500049</c:v>
                </c:pt>
                <c:pt idx="209">
                  <c:v>477556.33245000051</c:v>
                </c:pt>
                <c:pt idx="210">
                  <c:v>472287.82272500056</c:v>
                </c:pt>
                <c:pt idx="211">
                  <c:v>463678.80720000056</c:v>
                </c:pt>
                <c:pt idx="212">
                  <c:v>458455.64060000057</c:v>
                </c:pt>
                <c:pt idx="213">
                  <c:v>451306.44695000059</c:v>
                </c:pt>
                <c:pt idx="214">
                  <c:v>448821.8221500006</c:v>
                </c:pt>
                <c:pt idx="215">
                  <c:v>448821.8221500006</c:v>
                </c:pt>
                <c:pt idx="216">
                  <c:v>448304.31005000061</c:v>
                </c:pt>
                <c:pt idx="217">
                  <c:v>451012.1223500006</c:v>
                </c:pt>
                <c:pt idx="218">
                  <c:v>451336.52195000055</c:v>
                </c:pt>
                <c:pt idx="219">
                  <c:v>448424.98535000056</c:v>
                </c:pt>
                <c:pt idx="220">
                  <c:v>449618.83880000055</c:v>
                </c:pt>
                <c:pt idx="221">
                  <c:v>451451.90965000057</c:v>
                </c:pt>
                <c:pt idx="222">
                  <c:v>451451.90965000057</c:v>
                </c:pt>
                <c:pt idx="223">
                  <c:v>451451.90965000057</c:v>
                </c:pt>
                <c:pt idx="224">
                  <c:v>451451.90965000057</c:v>
                </c:pt>
                <c:pt idx="225">
                  <c:v>451451.90965000057</c:v>
                </c:pt>
                <c:pt idx="226">
                  <c:v>451451.90965000057</c:v>
                </c:pt>
                <c:pt idx="227">
                  <c:v>451451.90965000057</c:v>
                </c:pt>
                <c:pt idx="228">
                  <c:v>451036.8747500006</c:v>
                </c:pt>
                <c:pt idx="229">
                  <c:v>449554.8566250006</c:v>
                </c:pt>
                <c:pt idx="230">
                  <c:v>447621.44582500064</c:v>
                </c:pt>
                <c:pt idx="231">
                  <c:v>449145.16857500066</c:v>
                </c:pt>
                <c:pt idx="232">
                  <c:v>449145.16857500066</c:v>
                </c:pt>
                <c:pt idx="233">
                  <c:v>446747.04557500064</c:v>
                </c:pt>
                <c:pt idx="234">
                  <c:v>441526.88405000063</c:v>
                </c:pt>
                <c:pt idx="235">
                  <c:v>433414.67485000065</c:v>
                </c:pt>
                <c:pt idx="236">
                  <c:v>428229.13447500067</c:v>
                </c:pt>
                <c:pt idx="237">
                  <c:v>425463.51372500067</c:v>
                </c:pt>
                <c:pt idx="238">
                  <c:v>419161.90387500066</c:v>
                </c:pt>
                <c:pt idx="239">
                  <c:v>412575.90247500065</c:v>
                </c:pt>
                <c:pt idx="240">
                  <c:v>409093.28577500064</c:v>
                </c:pt>
                <c:pt idx="241">
                  <c:v>407968.44085000065</c:v>
                </c:pt>
                <c:pt idx="242">
                  <c:v>408983.71570000064</c:v>
                </c:pt>
                <c:pt idx="243">
                  <c:v>407148.78285000066</c:v>
                </c:pt>
                <c:pt idx="244">
                  <c:v>408349.1247250007</c:v>
                </c:pt>
                <c:pt idx="245">
                  <c:v>409885.95745000069</c:v>
                </c:pt>
                <c:pt idx="246">
                  <c:v>415189.86250000069</c:v>
                </c:pt>
                <c:pt idx="247">
                  <c:v>417008.45990000066</c:v>
                </c:pt>
                <c:pt idx="248">
                  <c:v>420815.55955000065</c:v>
                </c:pt>
                <c:pt idx="249">
                  <c:v>420815.55955000065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467462576"/>
        <c:axId val="-467475632"/>
      </c:lineChart>
      <c:catAx>
        <c:axId val="-4674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7475632"/>
        <c:crosses val="autoZero"/>
        <c:auto val="1"/>
        <c:lblAlgn val="ctr"/>
        <c:lblOffset val="100"/>
        <c:noMultiLvlLbl val="0"/>
      </c:catAx>
      <c:valAx>
        <c:axId val="-4674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746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266700</xdr:colOff>
      <xdr:row>0</xdr:row>
      <xdr:rowOff>0</xdr:rowOff>
    </xdr:from>
    <xdr:to>
      <xdr:col>41</xdr:col>
      <xdr:colOff>571500</xdr:colOff>
      <xdr:row>14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640080</xdr:colOff>
      <xdr:row>0</xdr:row>
      <xdr:rowOff>0</xdr:rowOff>
    </xdr:from>
    <xdr:to>
      <xdr:col>35</xdr:col>
      <xdr:colOff>502920</xdr:colOff>
      <xdr:row>14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B1" sqref="B1"/>
    </sheetView>
  </sheetViews>
  <sheetFormatPr defaultColWidth="8.77734375" defaultRowHeight="14.4" x14ac:dyDescent="0.3"/>
  <cols>
    <col min="12" max="12" width="11.33203125" bestFit="1" customWidth="1"/>
  </cols>
  <sheetData>
    <row r="1" spans="1:13" x14ac:dyDescent="0.3">
      <c r="A1" s="9">
        <v>1</v>
      </c>
      <c r="B1" t="s">
        <v>11</v>
      </c>
    </row>
    <row r="2" spans="1:13" x14ac:dyDescent="0.3">
      <c r="A2" s="9">
        <f t="shared" ref="A2:A14" si="0">A1+1</f>
        <v>2</v>
      </c>
      <c r="B2" t="s">
        <v>0</v>
      </c>
    </row>
    <row r="3" spans="1:13" x14ac:dyDescent="0.3">
      <c r="A3" s="9">
        <f t="shared" si="0"/>
        <v>3</v>
      </c>
      <c r="B3" t="s">
        <v>12</v>
      </c>
    </row>
    <row r="4" spans="1:13" x14ac:dyDescent="0.3">
      <c r="A4" s="9">
        <f t="shared" si="0"/>
        <v>4</v>
      </c>
      <c r="B4" t="s">
        <v>1</v>
      </c>
    </row>
    <row r="5" spans="1:13" x14ac:dyDescent="0.3">
      <c r="A5" s="9">
        <f t="shared" si="0"/>
        <v>5</v>
      </c>
      <c r="B5" t="s">
        <v>2</v>
      </c>
      <c r="L5" t="s">
        <v>14</v>
      </c>
    </row>
    <row r="6" spans="1:13" x14ac:dyDescent="0.3">
      <c r="A6" s="9">
        <f t="shared" si="0"/>
        <v>6</v>
      </c>
      <c r="B6" t="s">
        <v>3</v>
      </c>
    </row>
    <row r="7" spans="1:13" x14ac:dyDescent="0.3">
      <c r="A7" s="9">
        <f t="shared" si="0"/>
        <v>7</v>
      </c>
      <c r="B7" t="s">
        <v>4</v>
      </c>
      <c r="L7" s="2">
        <v>5.0000000000000001E-4</v>
      </c>
    </row>
    <row r="8" spans="1:13" x14ac:dyDescent="0.3">
      <c r="A8" s="9">
        <f t="shared" si="0"/>
        <v>8</v>
      </c>
      <c r="B8" t="s">
        <v>5</v>
      </c>
      <c r="L8" t="s">
        <v>15</v>
      </c>
    </row>
    <row r="9" spans="1:13" x14ac:dyDescent="0.3">
      <c r="A9" s="9">
        <f t="shared" si="0"/>
        <v>9</v>
      </c>
      <c r="B9" t="s">
        <v>6</v>
      </c>
    </row>
    <row r="10" spans="1:13" x14ac:dyDescent="0.3">
      <c r="A10" s="9">
        <f t="shared" si="0"/>
        <v>10</v>
      </c>
      <c r="B10" t="s">
        <v>7</v>
      </c>
      <c r="K10" t="s">
        <v>16</v>
      </c>
      <c r="L10">
        <v>150</v>
      </c>
      <c r="M10">
        <f>150/250*1000000</f>
        <v>600000</v>
      </c>
    </row>
    <row r="11" spans="1:13" x14ac:dyDescent="0.3">
      <c r="A11" s="10">
        <f t="shared" si="0"/>
        <v>11</v>
      </c>
      <c r="B11" t="s">
        <v>8</v>
      </c>
      <c r="K11" t="s">
        <v>17</v>
      </c>
      <c r="L11">
        <v>100</v>
      </c>
      <c r="M11">
        <f>M10/L10</f>
        <v>4000</v>
      </c>
    </row>
    <row r="12" spans="1:13" x14ac:dyDescent="0.3">
      <c r="A12" s="1">
        <f t="shared" si="0"/>
        <v>12</v>
      </c>
      <c r="B12" t="s">
        <v>9</v>
      </c>
      <c r="L12" s="3"/>
    </row>
    <row r="13" spans="1:13" x14ac:dyDescent="0.3">
      <c r="A13" s="1">
        <f t="shared" si="0"/>
        <v>13</v>
      </c>
      <c r="B13" t="s">
        <v>13</v>
      </c>
      <c r="L13">
        <f>3/5*1000000</f>
        <v>600000</v>
      </c>
    </row>
    <row r="14" spans="1:13" x14ac:dyDescent="0.3">
      <c r="A14" s="1">
        <f t="shared" si="0"/>
        <v>14</v>
      </c>
      <c r="B14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workbookViewId="0"/>
  </sheetViews>
  <sheetFormatPr defaultColWidth="8.77734375" defaultRowHeight="14.4" x14ac:dyDescent="0.3"/>
  <cols>
    <col min="1" max="1" width="6.77734375" bestFit="1" customWidth="1"/>
    <col min="2" max="2" width="5.77734375" bestFit="1" customWidth="1"/>
    <col min="3" max="3" width="9.77734375" bestFit="1" customWidth="1"/>
    <col min="4" max="4" width="9.44140625" bestFit="1" customWidth="1"/>
    <col min="5" max="5" width="9.77734375" bestFit="1" customWidth="1"/>
    <col min="6" max="6" width="9" bestFit="1" customWidth="1"/>
    <col min="8" max="8" width="8.77734375" bestFit="1" customWidth="1"/>
    <col min="9" max="9" width="9.77734375" bestFit="1" customWidth="1"/>
    <col min="10" max="10" width="12" bestFit="1" customWidth="1"/>
    <col min="11" max="11" width="19" bestFit="1" customWidth="1"/>
    <col min="12" max="12" width="12" bestFit="1" customWidth="1"/>
    <col min="13" max="13" width="12.109375" bestFit="1" customWidth="1"/>
    <col min="14" max="14" width="13.44140625" bestFit="1" customWidth="1"/>
    <col min="15" max="15" width="19.77734375" bestFit="1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 t="s">
        <v>33</v>
      </c>
      <c r="B2" t="s">
        <v>34</v>
      </c>
      <c r="C2" s="4">
        <v>41275</v>
      </c>
      <c r="D2">
        <v>828.85</v>
      </c>
      <c r="E2">
        <v>834.65</v>
      </c>
      <c r="F2">
        <v>840.9</v>
      </c>
      <c r="G2">
        <v>832</v>
      </c>
      <c r="H2">
        <v>832.8</v>
      </c>
      <c r="I2">
        <v>832.95</v>
      </c>
      <c r="J2">
        <v>835.76</v>
      </c>
      <c r="K2">
        <v>1181027</v>
      </c>
      <c r="L2">
        <v>987052973</v>
      </c>
      <c r="M2">
        <v>11274</v>
      </c>
      <c r="N2">
        <v>804846</v>
      </c>
      <c r="O2">
        <v>68.150000000000006</v>
      </c>
    </row>
    <row r="3" spans="1:15" x14ac:dyDescent="0.3">
      <c r="A3" t="s">
        <v>33</v>
      </c>
      <c r="B3" t="s">
        <v>34</v>
      </c>
      <c r="C3" s="4">
        <v>41276</v>
      </c>
      <c r="D3">
        <v>832.95</v>
      </c>
      <c r="E3">
        <v>837</v>
      </c>
      <c r="F3">
        <v>849.9</v>
      </c>
      <c r="G3">
        <v>837</v>
      </c>
      <c r="H3">
        <v>847</v>
      </c>
      <c r="I3">
        <v>846.6</v>
      </c>
      <c r="J3">
        <v>845.62</v>
      </c>
      <c r="K3">
        <v>2530696</v>
      </c>
      <c r="L3">
        <v>2139994774.7</v>
      </c>
      <c r="M3">
        <v>92583</v>
      </c>
      <c r="N3">
        <v>1988842</v>
      </c>
      <c r="O3">
        <v>78.59</v>
      </c>
    </row>
    <row r="4" spans="1:15" x14ac:dyDescent="0.3">
      <c r="A4" t="s">
        <v>33</v>
      </c>
      <c r="B4" t="s">
        <v>34</v>
      </c>
      <c r="C4" s="4">
        <v>41277</v>
      </c>
      <c r="D4">
        <v>846.6</v>
      </c>
      <c r="E4">
        <v>849.85</v>
      </c>
      <c r="F4">
        <v>850.9</v>
      </c>
      <c r="G4">
        <v>841</v>
      </c>
      <c r="H4">
        <v>846</v>
      </c>
      <c r="I4">
        <v>845.5</v>
      </c>
      <c r="J4">
        <v>845.17</v>
      </c>
      <c r="K4">
        <v>1876311</v>
      </c>
      <c r="L4">
        <v>1585803705.2</v>
      </c>
      <c r="M4">
        <v>41536</v>
      </c>
      <c r="N4">
        <v>1500311</v>
      </c>
      <c r="O4">
        <v>79.959999999999994</v>
      </c>
    </row>
    <row r="5" spans="1:15" x14ac:dyDescent="0.3">
      <c r="A5" t="s">
        <v>33</v>
      </c>
      <c r="B5" t="s">
        <v>34</v>
      </c>
      <c r="C5" s="4">
        <v>41278</v>
      </c>
      <c r="D5">
        <v>845.5</v>
      </c>
      <c r="E5">
        <v>845</v>
      </c>
      <c r="F5">
        <v>845</v>
      </c>
      <c r="G5">
        <v>828.55</v>
      </c>
      <c r="H5">
        <v>838.1</v>
      </c>
      <c r="I5">
        <v>837.7</v>
      </c>
      <c r="J5">
        <v>834.66</v>
      </c>
      <c r="K5">
        <v>2043109</v>
      </c>
      <c r="L5">
        <v>1705299981.8499999</v>
      </c>
      <c r="M5">
        <v>52563</v>
      </c>
      <c r="N5">
        <v>1498808</v>
      </c>
      <c r="O5">
        <v>73.36</v>
      </c>
    </row>
    <row r="6" spans="1:15" x14ac:dyDescent="0.3">
      <c r="A6" t="s">
        <v>33</v>
      </c>
      <c r="B6" t="s">
        <v>34</v>
      </c>
      <c r="C6" s="4">
        <v>41281</v>
      </c>
      <c r="D6">
        <v>837.7</v>
      </c>
      <c r="E6">
        <v>842</v>
      </c>
      <c r="F6">
        <v>842</v>
      </c>
      <c r="G6">
        <v>819.75</v>
      </c>
      <c r="H6">
        <v>820</v>
      </c>
      <c r="I6">
        <v>822.95</v>
      </c>
      <c r="J6">
        <v>825.52</v>
      </c>
      <c r="K6">
        <v>2017590</v>
      </c>
      <c r="L6">
        <v>1665552847.4000001</v>
      </c>
      <c r="M6">
        <v>56005</v>
      </c>
      <c r="N6">
        <v>1618566</v>
      </c>
      <c r="O6">
        <v>80.22</v>
      </c>
    </row>
    <row r="7" spans="1:15" x14ac:dyDescent="0.3">
      <c r="A7" t="s">
        <v>33</v>
      </c>
      <c r="B7" t="s">
        <v>34</v>
      </c>
      <c r="C7" s="4">
        <v>41282</v>
      </c>
      <c r="D7">
        <v>822.95</v>
      </c>
      <c r="E7">
        <v>823</v>
      </c>
      <c r="F7">
        <v>843.1</v>
      </c>
      <c r="G7">
        <v>822.85</v>
      </c>
      <c r="H7">
        <v>843.1</v>
      </c>
      <c r="I7">
        <v>840.3</v>
      </c>
      <c r="J7">
        <v>832.13</v>
      </c>
      <c r="K7">
        <v>1812479</v>
      </c>
      <c r="L7">
        <v>1508214777.25</v>
      </c>
      <c r="M7">
        <v>65107</v>
      </c>
      <c r="N7">
        <v>1330697</v>
      </c>
      <c r="O7">
        <v>73.42</v>
      </c>
    </row>
    <row r="8" spans="1:15" x14ac:dyDescent="0.3">
      <c r="A8" t="s">
        <v>33</v>
      </c>
      <c r="B8" t="s">
        <v>34</v>
      </c>
      <c r="C8" s="4">
        <v>41283</v>
      </c>
      <c r="D8">
        <v>840.3</v>
      </c>
      <c r="E8">
        <v>840.1</v>
      </c>
      <c r="F8">
        <v>845</v>
      </c>
      <c r="G8">
        <v>827</v>
      </c>
      <c r="H8">
        <v>829.55</v>
      </c>
      <c r="I8">
        <v>830</v>
      </c>
      <c r="J8">
        <v>832.47</v>
      </c>
      <c r="K8">
        <v>2634749</v>
      </c>
      <c r="L8">
        <v>2193340219.5</v>
      </c>
      <c r="M8">
        <v>83793</v>
      </c>
      <c r="N8">
        <v>2207731</v>
      </c>
      <c r="O8">
        <v>83.79</v>
      </c>
    </row>
    <row r="9" spans="1:15" x14ac:dyDescent="0.3">
      <c r="A9" t="s">
        <v>33</v>
      </c>
      <c r="B9" t="s">
        <v>34</v>
      </c>
      <c r="C9" s="4">
        <v>41284</v>
      </c>
      <c r="D9">
        <v>830</v>
      </c>
      <c r="E9">
        <v>835</v>
      </c>
      <c r="F9">
        <v>835.45</v>
      </c>
      <c r="G9">
        <v>820.2</v>
      </c>
      <c r="H9">
        <v>825.8</v>
      </c>
      <c r="I9">
        <v>825.5</v>
      </c>
      <c r="J9">
        <v>826.49</v>
      </c>
      <c r="K9">
        <v>2070735</v>
      </c>
      <c r="L9">
        <v>1711439404</v>
      </c>
      <c r="M9">
        <v>37662</v>
      </c>
      <c r="N9">
        <v>1644493</v>
      </c>
      <c r="O9">
        <v>79.42</v>
      </c>
    </row>
    <row r="10" spans="1:15" x14ac:dyDescent="0.3">
      <c r="A10" t="s">
        <v>33</v>
      </c>
      <c r="B10" t="s">
        <v>34</v>
      </c>
      <c r="C10" s="4">
        <v>41285</v>
      </c>
      <c r="D10">
        <v>825.5</v>
      </c>
      <c r="E10">
        <v>827</v>
      </c>
      <c r="F10">
        <v>830.55</v>
      </c>
      <c r="G10">
        <v>807</v>
      </c>
      <c r="H10">
        <v>810.25</v>
      </c>
      <c r="I10">
        <v>809.5</v>
      </c>
      <c r="J10">
        <v>814.54</v>
      </c>
      <c r="K10">
        <v>1732119</v>
      </c>
      <c r="L10">
        <v>1410882943.5999999</v>
      </c>
      <c r="M10">
        <v>55388</v>
      </c>
      <c r="N10">
        <v>1274992</v>
      </c>
      <c r="O10">
        <v>73.61</v>
      </c>
    </row>
    <row r="11" spans="1:15" x14ac:dyDescent="0.3">
      <c r="A11" t="s">
        <v>33</v>
      </c>
      <c r="B11" t="s">
        <v>34</v>
      </c>
      <c r="C11" s="4">
        <v>41288</v>
      </c>
      <c r="D11">
        <v>809.5</v>
      </c>
      <c r="E11">
        <v>810.1</v>
      </c>
      <c r="F11">
        <v>834.5</v>
      </c>
      <c r="G11">
        <v>805.05</v>
      </c>
      <c r="H11">
        <v>832</v>
      </c>
      <c r="I11">
        <v>827.05</v>
      </c>
      <c r="J11">
        <v>818.47</v>
      </c>
      <c r="K11">
        <v>1606929</v>
      </c>
      <c r="L11">
        <v>1315227401.6500001</v>
      </c>
      <c r="M11">
        <v>44805</v>
      </c>
      <c r="N11">
        <v>1080762</v>
      </c>
      <c r="O11">
        <v>67.260000000000005</v>
      </c>
    </row>
    <row r="12" spans="1:15" x14ac:dyDescent="0.3">
      <c r="A12" t="s">
        <v>33</v>
      </c>
      <c r="B12" t="s">
        <v>34</v>
      </c>
      <c r="C12" s="4">
        <v>41289</v>
      </c>
      <c r="D12">
        <v>827.05</v>
      </c>
      <c r="E12">
        <v>830</v>
      </c>
      <c r="F12">
        <v>832.5</v>
      </c>
      <c r="G12">
        <v>818.2</v>
      </c>
      <c r="H12">
        <v>826</v>
      </c>
      <c r="I12">
        <v>825.5</v>
      </c>
      <c r="J12">
        <v>823.7</v>
      </c>
      <c r="K12">
        <v>1896195</v>
      </c>
      <c r="L12">
        <v>1561893217.55</v>
      </c>
      <c r="M12">
        <v>48476</v>
      </c>
      <c r="N12">
        <v>1388568</v>
      </c>
      <c r="O12">
        <v>73.23</v>
      </c>
    </row>
    <row r="13" spans="1:15" x14ac:dyDescent="0.3">
      <c r="A13" t="s">
        <v>33</v>
      </c>
      <c r="B13" t="s">
        <v>34</v>
      </c>
      <c r="C13" s="4">
        <v>41290</v>
      </c>
      <c r="D13">
        <v>825.5</v>
      </c>
      <c r="E13">
        <v>826</v>
      </c>
      <c r="F13">
        <v>832</v>
      </c>
      <c r="G13">
        <v>815.4</v>
      </c>
      <c r="H13">
        <v>817.85</v>
      </c>
      <c r="I13">
        <v>818.85</v>
      </c>
      <c r="J13">
        <v>822.67</v>
      </c>
      <c r="K13">
        <v>1412832</v>
      </c>
      <c r="L13">
        <v>1162293845.6500001</v>
      </c>
      <c r="M13">
        <v>43240</v>
      </c>
      <c r="N13">
        <v>992367</v>
      </c>
      <c r="O13">
        <v>70.239999999999995</v>
      </c>
    </row>
    <row r="14" spans="1:15" x14ac:dyDescent="0.3">
      <c r="A14" t="s">
        <v>33</v>
      </c>
      <c r="B14" t="s">
        <v>34</v>
      </c>
      <c r="C14" s="4">
        <v>41291</v>
      </c>
      <c r="D14">
        <v>818.85</v>
      </c>
      <c r="E14">
        <v>820</v>
      </c>
      <c r="F14">
        <v>820.8</v>
      </c>
      <c r="G14">
        <v>805.55</v>
      </c>
      <c r="H14">
        <v>805.55</v>
      </c>
      <c r="I14">
        <v>807.6</v>
      </c>
      <c r="J14">
        <v>810.17</v>
      </c>
      <c r="K14">
        <v>3216138</v>
      </c>
      <c r="L14">
        <v>2605632632.0999999</v>
      </c>
      <c r="M14">
        <v>46655</v>
      </c>
      <c r="N14">
        <v>2125827</v>
      </c>
      <c r="O14">
        <v>66.099999999999994</v>
      </c>
    </row>
    <row r="15" spans="1:15" x14ac:dyDescent="0.3">
      <c r="A15" t="s">
        <v>33</v>
      </c>
      <c r="B15" t="s">
        <v>34</v>
      </c>
      <c r="C15" s="4">
        <v>41292</v>
      </c>
      <c r="D15">
        <v>807.6</v>
      </c>
      <c r="E15">
        <v>810.8</v>
      </c>
      <c r="F15">
        <v>825.8</v>
      </c>
      <c r="G15">
        <v>808.75</v>
      </c>
      <c r="H15">
        <v>822.1</v>
      </c>
      <c r="I15">
        <v>822.7</v>
      </c>
      <c r="J15">
        <v>819.49</v>
      </c>
      <c r="K15">
        <v>2486485</v>
      </c>
      <c r="L15">
        <v>2037652321.95</v>
      </c>
      <c r="M15">
        <v>69582</v>
      </c>
      <c r="N15">
        <v>1885408</v>
      </c>
      <c r="O15">
        <v>75.83</v>
      </c>
    </row>
    <row r="16" spans="1:15" x14ac:dyDescent="0.3">
      <c r="A16" t="s">
        <v>33</v>
      </c>
      <c r="B16" t="s">
        <v>34</v>
      </c>
      <c r="C16" s="4">
        <v>41295</v>
      </c>
      <c r="D16">
        <v>822.7</v>
      </c>
      <c r="E16">
        <v>826.5</v>
      </c>
      <c r="F16">
        <v>827.3</v>
      </c>
      <c r="G16">
        <v>808.5</v>
      </c>
      <c r="H16">
        <v>809</v>
      </c>
      <c r="I16">
        <v>812.5</v>
      </c>
      <c r="J16">
        <v>817.91</v>
      </c>
      <c r="K16">
        <v>2478734</v>
      </c>
      <c r="L16">
        <v>2027371761.0999999</v>
      </c>
      <c r="M16">
        <v>54950</v>
      </c>
      <c r="N16">
        <v>1298892</v>
      </c>
      <c r="O16">
        <v>52.4</v>
      </c>
    </row>
    <row r="17" spans="1:15" x14ac:dyDescent="0.3">
      <c r="A17" t="s">
        <v>33</v>
      </c>
      <c r="B17" t="s">
        <v>34</v>
      </c>
      <c r="C17" s="4">
        <v>41296</v>
      </c>
      <c r="D17">
        <v>812.5</v>
      </c>
      <c r="E17">
        <v>811</v>
      </c>
      <c r="F17">
        <v>816.7</v>
      </c>
      <c r="G17">
        <v>806.1</v>
      </c>
      <c r="H17">
        <v>813.5</v>
      </c>
      <c r="I17">
        <v>813.35</v>
      </c>
      <c r="J17">
        <v>812.03</v>
      </c>
      <c r="K17">
        <v>1304340</v>
      </c>
      <c r="L17">
        <v>1059159435.05</v>
      </c>
      <c r="M17">
        <v>47113</v>
      </c>
      <c r="N17">
        <v>769363</v>
      </c>
      <c r="O17">
        <v>58.98</v>
      </c>
    </row>
    <row r="18" spans="1:15" x14ac:dyDescent="0.3">
      <c r="A18" t="s">
        <v>33</v>
      </c>
      <c r="B18" t="s">
        <v>34</v>
      </c>
      <c r="C18" s="4">
        <v>41297</v>
      </c>
      <c r="D18">
        <v>813.35</v>
      </c>
      <c r="E18">
        <v>816.8</v>
      </c>
      <c r="F18">
        <v>824.5</v>
      </c>
      <c r="G18">
        <v>814.05</v>
      </c>
      <c r="H18">
        <v>821</v>
      </c>
      <c r="I18">
        <v>820.85</v>
      </c>
      <c r="J18">
        <v>820.37</v>
      </c>
      <c r="K18">
        <v>1622650</v>
      </c>
      <c r="L18">
        <v>1331170349.3</v>
      </c>
      <c r="M18">
        <v>82339</v>
      </c>
      <c r="N18">
        <v>1209269</v>
      </c>
      <c r="O18">
        <v>74.52</v>
      </c>
    </row>
    <row r="19" spans="1:15" x14ac:dyDescent="0.3">
      <c r="A19" t="s">
        <v>33</v>
      </c>
      <c r="B19" t="s">
        <v>34</v>
      </c>
      <c r="C19" s="4">
        <v>41298</v>
      </c>
      <c r="D19">
        <v>820.85</v>
      </c>
      <c r="E19">
        <v>817.15</v>
      </c>
      <c r="F19">
        <v>821.9</v>
      </c>
      <c r="G19">
        <v>804.75</v>
      </c>
      <c r="H19">
        <v>804.85</v>
      </c>
      <c r="I19">
        <v>807.65</v>
      </c>
      <c r="J19">
        <v>812.94</v>
      </c>
      <c r="K19">
        <v>1456875</v>
      </c>
      <c r="L19">
        <v>1184357802.6500001</v>
      </c>
      <c r="M19">
        <v>38386</v>
      </c>
      <c r="N19">
        <v>964514</v>
      </c>
      <c r="O19">
        <v>66.2</v>
      </c>
    </row>
    <row r="20" spans="1:15" x14ac:dyDescent="0.3">
      <c r="A20" t="s">
        <v>33</v>
      </c>
      <c r="B20" t="s">
        <v>34</v>
      </c>
      <c r="C20" s="4">
        <v>41299</v>
      </c>
      <c r="D20">
        <v>807.65</v>
      </c>
      <c r="E20">
        <v>807.8</v>
      </c>
      <c r="F20">
        <v>811.65</v>
      </c>
      <c r="G20">
        <v>795.2</v>
      </c>
      <c r="H20">
        <v>807.4</v>
      </c>
      <c r="I20">
        <v>805.85</v>
      </c>
      <c r="J20">
        <v>802.51</v>
      </c>
      <c r="K20">
        <v>2213190</v>
      </c>
      <c r="L20">
        <v>1776097315</v>
      </c>
      <c r="M20">
        <v>53655</v>
      </c>
      <c r="N20">
        <v>1538724</v>
      </c>
      <c r="O20">
        <v>69.53</v>
      </c>
    </row>
    <row r="21" spans="1:15" x14ac:dyDescent="0.3">
      <c r="A21" t="s">
        <v>33</v>
      </c>
      <c r="B21" t="s">
        <v>34</v>
      </c>
      <c r="C21" s="4">
        <v>41302</v>
      </c>
      <c r="D21">
        <v>805.85</v>
      </c>
      <c r="E21">
        <v>809</v>
      </c>
      <c r="F21">
        <v>813</v>
      </c>
      <c r="G21">
        <v>796.35</v>
      </c>
      <c r="H21">
        <v>801.2</v>
      </c>
      <c r="I21">
        <v>801.7</v>
      </c>
      <c r="J21">
        <v>802.35</v>
      </c>
      <c r="K21">
        <v>2799611</v>
      </c>
      <c r="L21">
        <v>2246257532.5</v>
      </c>
      <c r="M21">
        <v>61196</v>
      </c>
      <c r="N21">
        <v>2285725</v>
      </c>
      <c r="O21">
        <v>81.64</v>
      </c>
    </row>
    <row r="22" spans="1:15" x14ac:dyDescent="0.3">
      <c r="A22" t="s">
        <v>33</v>
      </c>
      <c r="B22" t="s">
        <v>34</v>
      </c>
      <c r="C22" s="4">
        <v>41303</v>
      </c>
      <c r="D22">
        <v>801.7</v>
      </c>
      <c r="E22">
        <v>801.05</v>
      </c>
      <c r="F22">
        <v>808.7</v>
      </c>
      <c r="G22">
        <v>792.35</v>
      </c>
      <c r="H22">
        <v>803.8</v>
      </c>
      <c r="I22">
        <v>802.5</v>
      </c>
      <c r="J22">
        <v>801.49</v>
      </c>
      <c r="K22">
        <v>3887598</v>
      </c>
      <c r="L22">
        <v>3115851897.1999998</v>
      </c>
      <c r="M22">
        <v>108943</v>
      </c>
      <c r="N22">
        <v>3097400</v>
      </c>
      <c r="O22">
        <v>79.67</v>
      </c>
    </row>
    <row r="23" spans="1:15" x14ac:dyDescent="0.3">
      <c r="A23" t="s">
        <v>33</v>
      </c>
      <c r="B23" t="s">
        <v>34</v>
      </c>
      <c r="C23" s="4">
        <v>41304</v>
      </c>
      <c r="D23">
        <v>802.5</v>
      </c>
      <c r="E23">
        <v>806</v>
      </c>
      <c r="F23">
        <v>806.45</v>
      </c>
      <c r="G23">
        <v>792.95</v>
      </c>
      <c r="H23">
        <v>797</v>
      </c>
      <c r="I23">
        <v>797.15</v>
      </c>
      <c r="J23">
        <v>796.49</v>
      </c>
      <c r="K23">
        <v>1650024</v>
      </c>
      <c r="L23">
        <v>1314226517.5</v>
      </c>
      <c r="M23">
        <v>34959</v>
      </c>
      <c r="N23">
        <v>1214669</v>
      </c>
      <c r="O23">
        <v>73.62</v>
      </c>
    </row>
    <row r="24" spans="1:15" x14ac:dyDescent="0.3">
      <c r="A24" t="s">
        <v>33</v>
      </c>
      <c r="B24" t="s">
        <v>34</v>
      </c>
      <c r="C24" s="4">
        <v>41305</v>
      </c>
      <c r="D24">
        <v>797.15</v>
      </c>
      <c r="E24">
        <v>794</v>
      </c>
      <c r="F24">
        <v>802.75</v>
      </c>
      <c r="G24">
        <v>784.55</v>
      </c>
      <c r="H24">
        <v>787</v>
      </c>
      <c r="I24">
        <v>786.55</v>
      </c>
      <c r="J24">
        <v>791.49</v>
      </c>
      <c r="K24">
        <v>2753902</v>
      </c>
      <c r="L24">
        <v>2179697170.9499998</v>
      </c>
      <c r="M24">
        <v>89275</v>
      </c>
      <c r="N24">
        <v>2314548</v>
      </c>
      <c r="O24">
        <v>84.05</v>
      </c>
    </row>
    <row r="25" spans="1:15" x14ac:dyDescent="0.3">
      <c r="A25" t="s">
        <v>33</v>
      </c>
      <c r="B25" t="s">
        <v>34</v>
      </c>
      <c r="C25" s="4">
        <v>41306</v>
      </c>
      <c r="D25">
        <v>786.55</v>
      </c>
      <c r="E25">
        <v>787</v>
      </c>
      <c r="F25">
        <v>790</v>
      </c>
      <c r="G25">
        <v>773.8</v>
      </c>
      <c r="H25">
        <v>776.65</v>
      </c>
      <c r="I25">
        <v>777.95</v>
      </c>
      <c r="J25">
        <v>781.13</v>
      </c>
      <c r="K25">
        <v>2585707</v>
      </c>
      <c r="L25">
        <v>2019761349.8499999</v>
      </c>
      <c r="M25">
        <v>65950</v>
      </c>
      <c r="N25">
        <v>2094055</v>
      </c>
      <c r="O25">
        <v>80.989999999999995</v>
      </c>
    </row>
    <row r="26" spans="1:15" x14ac:dyDescent="0.3">
      <c r="A26" t="s">
        <v>33</v>
      </c>
      <c r="B26" t="s">
        <v>34</v>
      </c>
      <c r="C26" s="4">
        <v>41309</v>
      </c>
      <c r="D26">
        <v>777.95</v>
      </c>
      <c r="E26">
        <v>782.4</v>
      </c>
      <c r="F26">
        <v>802</v>
      </c>
      <c r="G26">
        <v>780</v>
      </c>
      <c r="H26">
        <v>798.8</v>
      </c>
      <c r="I26">
        <v>798.25</v>
      </c>
      <c r="J26">
        <v>794.5</v>
      </c>
      <c r="K26">
        <v>2623535</v>
      </c>
      <c r="L26">
        <v>2084391641.0999999</v>
      </c>
      <c r="M26">
        <v>48840</v>
      </c>
      <c r="N26">
        <v>1989872</v>
      </c>
      <c r="O26">
        <v>75.849999999999994</v>
      </c>
    </row>
    <row r="27" spans="1:15" x14ac:dyDescent="0.3">
      <c r="A27" t="s">
        <v>33</v>
      </c>
      <c r="B27" t="s">
        <v>34</v>
      </c>
      <c r="C27" s="4">
        <v>41310</v>
      </c>
      <c r="D27">
        <v>798.25</v>
      </c>
      <c r="E27">
        <v>791.55</v>
      </c>
      <c r="F27">
        <v>800.9</v>
      </c>
      <c r="G27">
        <v>791.5</v>
      </c>
      <c r="H27">
        <v>797.5</v>
      </c>
      <c r="I27">
        <v>797.4</v>
      </c>
      <c r="J27">
        <v>797.46</v>
      </c>
      <c r="K27">
        <v>1755998</v>
      </c>
      <c r="L27">
        <v>1400343109.7</v>
      </c>
      <c r="M27">
        <v>57659</v>
      </c>
      <c r="N27">
        <v>1389748</v>
      </c>
      <c r="O27">
        <v>79.14</v>
      </c>
    </row>
    <row r="28" spans="1:15" x14ac:dyDescent="0.3">
      <c r="A28" t="s">
        <v>33</v>
      </c>
      <c r="B28" t="s">
        <v>34</v>
      </c>
      <c r="C28" s="4">
        <v>41311</v>
      </c>
      <c r="D28">
        <v>797.4</v>
      </c>
      <c r="E28">
        <v>803.5</v>
      </c>
      <c r="F28">
        <v>818</v>
      </c>
      <c r="G28">
        <v>802.9</v>
      </c>
      <c r="H28">
        <v>806.15</v>
      </c>
      <c r="I28">
        <v>807.75</v>
      </c>
      <c r="J28">
        <v>810.01</v>
      </c>
      <c r="K28">
        <v>3296270</v>
      </c>
      <c r="L28">
        <v>2670004144.25</v>
      </c>
      <c r="M28">
        <v>72084</v>
      </c>
      <c r="N28">
        <v>2641375</v>
      </c>
      <c r="O28">
        <v>80.13</v>
      </c>
    </row>
    <row r="29" spans="1:15" x14ac:dyDescent="0.3">
      <c r="A29" t="s">
        <v>33</v>
      </c>
      <c r="B29" t="s">
        <v>34</v>
      </c>
      <c r="C29" s="4">
        <v>41312</v>
      </c>
      <c r="D29">
        <v>807.75</v>
      </c>
      <c r="E29">
        <v>805</v>
      </c>
      <c r="F29">
        <v>821.75</v>
      </c>
      <c r="G29">
        <v>801.85</v>
      </c>
      <c r="H29">
        <v>812.65</v>
      </c>
      <c r="I29">
        <v>810.65</v>
      </c>
      <c r="J29">
        <v>815.97</v>
      </c>
      <c r="K29">
        <v>2239647</v>
      </c>
      <c r="L29">
        <v>1827484669.8</v>
      </c>
      <c r="M29">
        <v>81362</v>
      </c>
      <c r="N29">
        <v>1685249</v>
      </c>
      <c r="O29">
        <v>75.25</v>
      </c>
    </row>
    <row r="30" spans="1:15" x14ac:dyDescent="0.3">
      <c r="A30" t="s">
        <v>33</v>
      </c>
      <c r="B30" t="s">
        <v>34</v>
      </c>
      <c r="C30" s="4">
        <v>41313</v>
      </c>
      <c r="D30">
        <v>810.65</v>
      </c>
      <c r="E30">
        <v>808.5</v>
      </c>
      <c r="F30">
        <v>820.9</v>
      </c>
      <c r="G30">
        <v>805.15</v>
      </c>
      <c r="H30">
        <v>809.05</v>
      </c>
      <c r="I30">
        <v>808.8</v>
      </c>
      <c r="J30">
        <v>813.96</v>
      </c>
      <c r="K30">
        <v>1193807</v>
      </c>
      <c r="L30">
        <v>971708736</v>
      </c>
      <c r="M30">
        <v>45732</v>
      </c>
      <c r="N30">
        <v>825104</v>
      </c>
      <c r="O30">
        <v>69.12</v>
      </c>
    </row>
    <row r="31" spans="1:15" x14ac:dyDescent="0.3">
      <c r="A31" t="s">
        <v>33</v>
      </c>
      <c r="B31" t="s">
        <v>34</v>
      </c>
      <c r="C31" s="4">
        <v>41316</v>
      </c>
      <c r="D31">
        <v>808.8</v>
      </c>
      <c r="E31">
        <v>809.1</v>
      </c>
      <c r="F31">
        <v>810.85</v>
      </c>
      <c r="G31">
        <v>796.35</v>
      </c>
      <c r="H31">
        <v>799</v>
      </c>
      <c r="I31">
        <v>800.2</v>
      </c>
      <c r="J31">
        <v>802.55</v>
      </c>
      <c r="K31">
        <v>1884674</v>
      </c>
      <c r="L31">
        <v>1512542868.9000001</v>
      </c>
      <c r="M31">
        <v>74657</v>
      </c>
      <c r="N31">
        <v>1324576</v>
      </c>
      <c r="O31">
        <v>70.28</v>
      </c>
    </row>
    <row r="32" spans="1:15" x14ac:dyDescent="0.3">
      <c r="A32" t="s">
        <v>33</v>
      </c>
      <c r="B32" t="s">
        <v>34</v>
      </c>
      <c r="C32" s="4">
        <v>41317</v>
      </c>
      <c r="D32">
        <v>800.2</v>
      </c>
      <c r="E32">
        <v>800</v>
      </c>
      <c r="F32">
        <v>806.9</v>
      </c>
      <c r="G32">
        <v>795.25</v>
      </c>
      <c r="H32">
        <v>800</v>
      </c>
      <c r="I32">
        <v>800.4</v>
      </c>
      <c r="J32">
        <v>802.38</v>
      </c>
      <c r="K32">
        <v>1626711</v>
      </c>
      <c r="L32">
        <v>1305234926.4000001</v>
      </c>
      <c r="M32">
        <v>94359</v>
      </c>
      <c r="N32">
        <v>1170914</v>
      </c>
      <c r="O32">
        <v>71.98</v>
      </c>
    </row>
    <row r="33" spans="1:15" x14ac:dyDescent="0.3">
      <c r="A33" t="s">
        <v>33</v>
      </c>
      <c r="B33" t="s">
        <v>34</v>
      </c>
      <c r="C33" s="4">
        <v>41318</v>
      </c>
      <c r="D33">
        <v>800.4</v>
      </c>
      <c r="E33">
        <v>805</v>
      </c>
      <c r="F33">
        <v>817.3</v>
      </c>
      <c r="G33">
        <v>802.65</v>
      </c>
      <c r="H33">
        <v>815.4</v>
      </c>
      <c r="I33">
        <v>815</v>
      </c>
      <c r="J33">
        <v>812.94</v>
      </c>
      <c r="K33">
        <v>2833733</v>
      </c>
      <c r="L33">
        <v>2303646630.3499999</v>
      </c>
      <c r="M33">
        <v>85645</v>
      </c>
      <c r="N33">
        <v>2222263</v>
      </c>
      <c r="O33">
        <v>78.42</v>
      </c>
    </row>
    <row r="34" spans="1:15" x14ac:dyDescent="0.3">
      <c r="A34" t="s">
        <v>33</v>
      </c>
      <c r="B34" t="s">
        <v>34</v>
      </c>
      <c r="C34" s="4">
        <v>41319</v>
      </c>
      <c r="D34">
        <v>815</v>
      </c>
      <c r="E34">
        <v>813</v>
      </c>
      <c r="F34">
        <v>820.5</v>
      </c>
      <c r="G34">
        <v>809.65</v>
      </c>
      <c r="H34">
        <v>819</v>
      </c>
      <c r="I34">
        <v>816.2</v>
      </c>
      <c r="J34">
        <v>814.97</v>
      </c>
      <c r="K34">
        <v>2234677</v>
      </c>
      <c r="L34">
        <v>1821188653.7</v>
      </c>
      <c r="M34">
        <v>86029</v>
      </c>
      <c r="N34">
        <v>1689107</v>
      </c>
      <c r="O34">
        <v>75.59</v>
      </c>
    </row>
    <row r="35" spans="1:15" x14ac:dyDescent="0.3">
      <c r="A35" t="s">
        <v>33</v>
      </c>
      <c r="B35" t="s">
        <v>34</v>
      </c>
      <c r="C35" s="4">
        <v>41320</v>
      </c>
      <c r="D35">
        <v>816.2</v>
      </c>
      <c r="E35">
        <v>813</v>
      </c>
      <c r="F35">
        <v>820.25</v>
      </c>
      <c r="G35">
        <v>809</v>
      </c>
      <c r="H35">
        <v>810.9</v>
      </c>
      <c r="I35">
        <v>812.1</v>
      </c>
      <c r="J35">
        <v>814.37</v>
      </c>
      <c r="K35">
        <v>1799707</v>
      </c>
      <c r="L35">
        <v>1465635244.05</v>
      </c>
      <c r="M35">
        <v>54075</v>
      </c>
      <c r="N35">
        <v>1438568</v>
      </c>
      <c r="O35">
        <v>79.930000000000007</v>
      </c>
    </row>
    <row r="36" spans="1:15" x14ac:dyDescent="0.3">
      <c r="A36" t="s">
        <v>33</v>
      </c>
      <c r="B36" t="s">
        <v>34</v>
      </c>
      <c r="C36" s="4">
        <v>41323</v>
      </c>
      <c r="D36">
        <v>812.1</v>
      </c>
      <c r="E36">
        <v>812</v>
      </c>
      <c r="F36">
        <v>827</v>
      </c>
      <c r="G36">
        <v>805.65</v>
      </c>
      <c r="H36">
        <v>824.8</v>
      </c>
      <c r="I36">
        <v>824.45</v>
      </c>
      <c r="J36">
        <v>822.28</v>
      </c>
      <c r="K36">
        <v>1646991</v>
      </c>
      <c r="L36">
        <v>1354283331.3499999</v>
      </c>
      <c r="M36">
        <v>75798</v>
      </c>
      <c r="N36">
        <v>1166551</v>
      </c>
      <c r="O36">
        <v>70.83</v>
      </c>
    </row>
    <row r="37" spans="1:15" x14ac:dyDescent="0.3">
      <c r="A37" t="s">
        <v>33</v>
      </c>
      <c r="B37" t="s">
        <v>34</v>
      </c>
      <c r="C37" s="4">
        <v>41324</v>
      </c>
      <c r="D37">
        <v>824.45</v>
      </c>
      <c r="E37">
        <v>824.8</v>
      </c>
      <c r="F37">
        <v>828.4</v>
      </c>
      <c r="G37">
        <v>818</v>
      </c>
      <c r="H37">
        <v>823.3</v>
      </c>
      <c r="I37">
        <v>823.45</v>
      </c>
      <c r="J37">
        <v>822.08</v>
      </c>
      <c r="K37">
        <v>1009849</v>
      </c>
      <c r="L37">
        <v>830179026.10000002</v>
      </c>
      <c r="M37">
        <v>39020</v>
      </c>
      <c r="N37">
        <v>637215</v>
      </c>
      <c r="O37">
        <v>63.1</v>
      </c>
    </row>
    <row r="38" spans="1:15" x14ac:dyDescent="0.3">
      <c r="A38" t="s">
        <v>33</v>
      </c>
      <c r="B38" t="s">
        <v>34</v>
      </c>
      <c r="C38" s="4">
        <v>41325</v>
      </c>
      <c r="D38">
        <v>823.45</v>
      </c>
      <c r="E38">
        <v>826.9</v>
      </c>
      <c r="F38">
        <v>828.3</v>
      </c>
      <c r="G38">
        <v>815.55</v>
      </c>
      <c r="H38">
        <v>820</v>
      </c>
      <c r="I38">
        <v>819.6</v>
      </c>
      <c r="J38">
        <v>820.5</v>
      </c>
      <c r="K38">
        <v>1520492</v>
      </c>
      <c r="L38">
        <v>1247556451.8</v>
      </c>
      <c r="M38">
        <v>31796</v>
      </c>
      <c r="N38">
        <v>1023910</v>
      </c>
      <c r="O38">
        <v>67.34</v>
      </c>
    </row>
    <row r="39" spans="1:15" x14ac:dyDescent="0.3">
      <c r="A39" t="s">
        <v>33</v>
      </c>
      <c r="B39" t="s">
        <v>34</v>
      </c>
      <c r="C39" s="4">
        <v>41326</v>
      </c>
      <c r="D39">
        <v>819.6</v>
      </c>
      <c r="E39">
        <v>815</v>
      </c>
      <c r="F39">
        <v>820</v>
      </c>
      <c r="G39">
        <v>811.3</v>
      </c>
      <c r="H39">
        <v>814.5</v>
      </c>
      <c r="I39">
        <v>815.05</v>
      </c>
      <c r="J39">
        <v>815.05</v>
      </c>
      <c r="K39">
        <v>1910813</v>
      </c>
      <c r="L39">
        <v>1557411631.75</v>
      </c>
      <c r="M39">
        <v>32775</v>
      </c>
      <c r="N39">
        <v>1590099</v>
      </c>
      <c r="O39">
        <v>83.22</v>
      </c>
    </row>
    <row r="40" spans="1:15" x14ac:dyDescent="0.3">
      <c r="A40" t="s">
        <v>33</v>
      </c>
      <c r="B40" t="s">
        <v>34</v>
      </c>
      <c r="C40" s="4">
        <v>41327</v>
      </c>
      <c r="D40">
        <v>815.05</v>
      </c>
      <c r="E40">
        <v>811</v>
      </c>
      <c r="F40">
        <v>811.95</v>
      </c>
      <c r="G40">
        <v>791</v>
      </c>
      <c r="H40">
        <v>800</v>
      </c>
      <c r="I40">
        <v>799.85</v>
      </c>
      <c r="J40">
        <v>798.21</v>
      </c>
      <c r="K40">
        <v>2776078</v>
      </c>
      <c r="L40">
        <v>2215896456.5999999</v>
      </c>
      <c r="M40">
        <v>80638</v>
      </c>
      <c r="N40">
        <v>2143714</v>
      </c>
      <c r="O40">
        <v>77.22</v>
      </c>
    </row>
    <row r="41" spans="1:15" x14ac:dyDescent="0.3">
      <c r="A41" t="s">
        <v>33</v>
      </c>
      <c r="B41" t="s">
        <v>34</v>
      </c>
      <c r="C41" s="4">
        <v>41330</v>
      </c>
      <c r="D41">
        <v>799.85</v>
      </c>
      <c r="E41">
        <v>802</v>
      </c>
      <c r="F41">
        <v>810.35</v>
      </c>
      <c r="G41">
        <v>793</v>
      </c>
      <c r="H41">
        <v>802</v>
      </c>
      <c r="I41">
        <v>802.05</v>
      </c>
      <c r="J41">
        <v>801.25</v>
      </c>
      <c r="K41">
        <v>2342812</v>
      </c>
      <c r="L41">
        <v>1877167036.25</v>
      </c>
      <c r="M41">
        <v>89838</v>
      </c>
      <c r="N41">
        <v>1778503</v>
      </c>
      <c r="O41">
        <v>75.91</v>
      </c>
    </row>
    <row r="42" spans="1:15" x14ac:dyDescent="0.3">
      <c r="A42" t="s">
        <v>33</v>
      </c>
      <c r="B42" t="s">
        <v>34</v>
      </c>
      <c r="C42" s="4">
        <v>41331</v>
      </c>
      <c r="D42">
        <v>802.05</v>
      </c>
      <c r="E42">
        <v>800</v>
      </c>
      <c r="F42">
        <v>800</v>
      </c>
      <c r="G42">
        <v>765.95</v>
      </c>
      <c r="H42">
        <v>772</v>
      </c>
      <c r="I42">
        <v>771.55</v>
      </c>
      <c r="J42">
        <v>782.24</v>
      </c>
      <c r="K42">
        <v>3054510</v>
      </c>
      <c r="L42">
        <v>2389374132.6500001</v>
      </c>
      <c r="M42">
        <v>77986</v>
      </c>
      <c r="N42">
        <v>2365559</v>
      </c>
      <c r="O42">
        <v>77.44</v>
      </c>
    </row>
    <row r="43" spans="1:15" x14ac:dyDescent="0.3">
      <c r="A43" t="s">
        <v>33</v>
      </c>
      <c r="B43" t="s">
        <v>34</v>
      </c>
      <c r="C43" s="4">
        <v>41332</v>
      </c>
      <c r="D43">
        <v>771.55</v>
      </c>
      <c r="E43">
        <v>775.25</v>
      </c>
      <c r="F43">
        <v>788.2</v>
      </c>
      <c r="G43">
        <v>775</v>
      </c>
      <c r="H43">
        <v>777.9</v>
      </c>
      <c r="I43">
        <v>779.35</v>
      </c>
      <c r="J43">
        <v>780.19</v>
      </c>
      <c r="K43">
        <v>2791737</v>
      </c>
      <c r="L43">
        <v>2178089139.1500001</v>
      </c>
      <c r="M43">
        <v>96811</v>
      </c>
      <c r="N43">
        <v>2240285</v>
      </c>
      <c r="O43">
        <v>80.25</v>
      </c>
    </row>
    <row r="44" spans="1:15" x14ac:dyDescent="0.3">
      <c r="A44" t="s">
        <v>33</v>
      </c>
      <c r="B44" t="s">
        <v>34</v>
      </c>
      <c r="C44" s="4">
        <v>41333</v>
      </c>
      <c r="D44">
        <v>779.35</v>
      </c>
      <c r="E44">
        <v>781.1</v>
      </c>
      <c r="F44">
        <v>787.3</v>
      </c>
      <c r="G44">
        <v>750</v>
      </c>
      <c r="H44">
        <v>767</v>
      </c>
      <c r="I44">
        <v>757.65</v>
      </c>
      <c r="J44">
        <v>769.11</v>
      </c>
      <c r="K44">
        <v>5699724</v>
      </c>
      <c r="L44">
        <v>4383714741.3500004</v>
      </c>
      <c r="M44">
        <v>112801</v>
      </c>
      <c r="N44">
        <v>3789255</v>
      </c>
      <c r="O44">
        <v>66.48</v>
      </c>
    </row>
    <row r="45" spans="1:15" x14ac:dyDescent="0.3">
      <c r="A45" t="s">
        <v>33</v>
      </c>
      <c r="B45" t="s">
        <v>34</v>
      </c>
      <c r="C45" s="4">
        <v>41334</v>
      </c>
      <c r="D45">
        <v>757.65</v>
      </c>
      <c r="E45">
        <v>757</v>
      </c>
      <c r="F45">
        <v>782.5</v>
      </c>
      <c r="G45">
        <v>756</v>
      </c>
      <c r="H45">
        <v>775.9</v>
      </c>
      <c r="I45">
        <v>777.5</v>
      </c>
      <c r="J45">
        <v>773.36</v>
      </c>
      <c r="K45">
        <v>3069695</v>
      </c>
      <c r="L45">
        <v>2373967053.8000002</v>
      </c>
      <c r="M45">
        <v>102450</v>
      </c>
      <c r="N45">
        <v>2251832</v>
      </c>
      <c r="O45">
        <v>73.36</v>
      </c>
    </row>
    <row r="46" spans="1:15" x14ac:dyDescent="0.3">
      <c r="A46" t="s">
        <v>33</v>
      </c>
      <c r="B46" t="s">
        <v>34</v>
      </c>
      <c r="C46" s="4">
        <v>41337</v>
      </c>
      <c r="D46">
        <v>777.5</v>
      </c>
      <c r="E46">
        <v>771.25</v>
      </c>
      <c r="F46">
        <v>782.15</v>
      </c>
      <c r="G46">
        <v>768.4</v>
      </c>
      <c r="H46">
        <v>773.5</v>
      </c>
      <c r="I46">
        <v>773.8</v>
      </c>
      <c r="J46">
        <v>774.57</v>
      </c>
      <c r="K46">
        <v>2996969</v>
      </c>
      <c r="L46">
        <v>2321374025.4499998</v>
      </c>
      <c r="M46">
        <v>71109</v>
      </c>
      <c r="N46">
        <v>2217022</v>
      </c>
      <c r="O46">
        <v>73.98</v>
      </c>
    </row>
    <row r="47" spans="1:15" x14ac:dyDescent="0.3">
      <c r="A47" t="s">
        <v>33</v>
      </c>
      <c r="B47" t="s">
        <v>34</v>
      </c>
      <c r="C47" s="4">
        <v>41338</v>
      </c>
      <c r="D47">
        <v>773.8</v>
      </c>
      <c r="E47">
        <v>776.35</v>
      </c>
      <c r="F47">
        <v>785.8</v>
      </c>
      <c r="G47">
        <v>768.85</v>
      </c>
      <c r="H47">
        <v>773.45</v>
      </c>
      <c r="I47">
        <v>773.1</v>
      </c>
      <c r="J47">
        <v>774.74</v>
      </c>
      <c r="K47">
        <v>3283252</v>
      </c>
      <c r="L47">
        <v>2543657281.0500002</v>
      </c>
      <c r="M47">
        <v>62750</v>
      </c>
      <c r="N47">
        <v>2514525</v>
      </c>
      <c r="O47">
        <v>76.59</v>
      </c>
    </row>
    <row r="48" spans="1:15" x14ac:dyDescent="0.3">
      <c r="A48" t="s">
        <v>33</v>
      </c>
      <c r="B48" t="s">
        <v>34</v>
      </c>
      <c r="C48" s="4">
        <v>41339</v>
      </c>
      <c r="D48">
        <v>773.1</v>
      </c>
      <c r="E48">
        <v>775.2</v>
      </c>
      <c r="F48">
        <v>780</v>
      </c>
      <c r="G48">
        <v>766.35</v>
      </c>
      <c r="H48">
        <v>774.6</v>
      </c>
      <c r="I48">
        <v>774.3</v>
      </c>
      <c r="J48">
        <v>771.94</v>
      </c>
      <c r="K48">
        <v>1724891</v>
      </c>
      <c r="L48">
        <v>1331504227.55</v>
      </c>
      <c r="M48">
        <v>51764</v>
      </c>
      <c r="N48">
        <v>1121077</v>
      </c>
      <c r="O48">
        <v>64.989999999999995</v>
      </c>
    </row>
    <row r="49" spans="1:15" x14ac:dyDescent="0.3">
      <c r="A49" t="s">
        <v>33</v>
      </c>
      <c r="B49" t="s">
        <v>34</v>
      </c>
      <c r="C49" s="4">
        <v>41340</v>
      </c>
      <c r="D49">
        <v>774.3</v>
      </c>
      <c r="E49">
        <v>771.05</v>
      </c>
      <c r="F49">
        <v>786.35</v>
      </c>
      <c r="G49">
        <v>767.15</v>
      </c>
      <c r="H49">
        <v>786</v>
      </c>
      <c r="I49">
        <v>782.05</v>
      </c>
      <c r="J49">
        <v>773.28</v>
      </c>
      <c r="K49">
        <v>1172991</v>
      </c>
      <c r="L49">
        <v>907044636.39999998</v>
      </c>
      <c r="M49">
        <v>39640</v>
      </c>
      <c r="N49">
        <v>690385</v>
      </c>
      <c r="O49">
        <v>58.86</v>
      </c>
    </row>
    <row r="50" spans="1:15" x14ac:dyDescent="0.3">
      <c r="A50" t="s">
        <v>33</v>
      </c>
      <c r="B50" t="s">
        <v>34</v>
      </c>
      <c r="C50" s="4">
        <v>41341</v>
      </c>
      <c r="D50">
        <v>782.05</v>
      </c>
      <c r="E50">
        <v>788.85</v>
      </c>
      <c r="F50">
        <v>816</v>
      </c>
      <c r="G50">
        <v>786.35</v>
      </c>
      <c r="H50">
        <v>813</v>
      </c>
      <c r="I50">
        <v>813.25</v>
      </c>
      <c r="J50">
        <v>802.83</v>
      </c>
      <c r="K50">
        <v>2909910</v>
      </c>
      <c r="L50">
        <v>2336168505.6999998</v>
      </c>
      <c r="M50">
        <v>77160</v>
      </c>
      <c r="N50">
        <v>2133447</v>
      </c>
      <c r="O50">
        <v>73.319999999999993</v>
      </c>
    </row>
    <row r="51" spans="1:15" x14ac:dyDescent="0.3">
      <c r="A51" t="s">
        <v>33</v>
      </c>
      <c r="B51" t="s">
        <v>34</v>
      </c>
      <c r="C51" s="4">
        <v>41344</v>
      </c>
      <c r="D51">
        <v>813.25</v>
      </c>
      <c r="E51">
        <v>813.25</v>
      </c>
      <c r="F51">
        <v>835.9</v>
      </c>
      <c r="G51">
        <v>813.25</v>
      </c>
      <c r="H51">
        <v>830.95</v>
      </c>
      <c r="I51">
        <v>831.65</v>
      </c>
      <c r="J51">
        <v>828.93</v>
      </c>
      <c r="K51">
        <v>4448888</v>
      </c>
      <c r="L51">
        <v>3687824513.5</v>
      </c>
      <c r="M51">
        <v>105688</v>
      </c>
      <c r="N51">
        <v>3111723</v>
      </c>
      <c r="O51">
        <v>69.94</v>
      </c>
    </row>
    <row r="52" spans="1:15" x14ac:dyDescent="0.3">
      <c r="A52" t="s">
        <v>33</v>
      </c>
      <c r="B52" t="s">
        <v>34</v>
      </c>
      <c r="C52" s="4">
        <v>41345</v>
      </c>
      <c r="D52">
        <v>831.65</v>
      </c>
      <c r="E52">
        <v>832.5</v>
      </c>
      <c r="F52">
        <v>838.55</v>
      </c>
      <c r="G52">
        <v>819.1</v>
      </c>
      <c r="H52">
        <v>820.65</v>
      </c>
      <c r="I52">
        <v>823.8</v>
      </c>
      <c r="J52">
        <v>826.24</v>
      </c>
      <c r="K52">
        <v>2338597</v>
      </c>
      <c r="L52">
        <v>1932243776</v>
      </c>
      <c r="M52">
        <v>86756</v>
      </c>
      <c r="N52">
        <v>1762094</v>
      </c>
      <c r="O52">
        <v>75.349999999999994</v>
      </c>
    </row>
    <row r="53" spans="1:15" x14ac:dyDescent="0.3">
      <c r="A53" t="s">
        <v>33</v>
      </c>
      <c r="B53" t="s">
        <v>34</v>
      </c>
      <c r="C53" s="4">
        <v>41346</v>
      </c>
      <c r="D53">
        <v>823.8</v>
      </c>
      <c r="E53">
        <v>818</v>
      </c>
      <c r="F53">
        <v>820.9</v>
      </c>
      <c r="G53">
        <v>805.2</v>
      </c>
      <c r="H53">
        <v>805.75</v>
      </c>
      <c r="I53">
        <v>809.2</v>
      </c>
      <c r="J53">
        <v>812.13</v>
      </c>
      <c r="K53">
        <v>1187124</v>
      </c>
      <c r="L53">
        <v>964103491.25</v>
      </c>
      <c r="M53">
        <v>47124</v>
      </c>
      <c r="N53">
        <v>800648</v>
      </c>
      <c r="O53">
        <v>67.44</v>
      </c>
    </row>
    <row r="54" spans="1:15" x14ac:dyDescent="0.3">
      <c r="A54" t="s">
        <v>33</v>
      </c>
      <c r="B54" t="s">
        <v>34</v>
      </c>
      <c r="C54" s="4">
        <v>41347</v>
      </c>
      <c r="D54">
        <v>809.2</v>
      </c>
      <c r="E54">
        <v>806.25</v>
      </c>
      <c r="F54">
        <v>820</v>
      </c>
      <c r="G54">
        <v>797.75</v>
      </c>
      <c r="H54">
        <v>812</v>
      </c>
      <c r="I54">
        <v>814.1</v>
      </c>
      <c r="J54">
        <v>812.39</v>
      </c>
      <c r="K54">
        <v>3594813</v>
      </c>
      <c r="L54">
        <v>2920379099.5500002</v>
      </c>
      <c r="M54">
        <v>78131</v>
      </c>
      <c r="N54">
        <v>2424449</v>
      </c>
      <c r="O54">
        <v>67.44</v>
      </c>
    </row>
    <row r="55" spans="1:15" x14ac:dyDescent="0.3">
      <c r="A55" t="s">
        <v>33</v>
      </c>
      <c r="B55" t="s">
        <v>34</v>
      </c>
      <c r="C55" s="4">
        <v>41348</v>
      </c>
      <c r="D55">
        <v>814.1</v>
      </c>
      <c r="E55">
        <v>815.15</v>
      </c>
      <c r="F55">
        <v>831.5</v>
      </c>
      <c r="G55">
        <v>812.8</v>
      </c>
      <c r="H55">
        <v>817.05</v>
      </c>
      <c r="I55">
        <v>817.3</v>
      </c>
      <c r="J55">
        <v>822.1</v>
      </c>
      <c r="K55">
        <v>3180451</v>
      </c>
      <c r="L55">
        <v>2614645650.5</v>
      </c>
      <c r="M55">
        <v>77110</v>
      </c>
      <c r="N55">
        <v>2031611</v>
      </c>
      <c r="O55">
        <v>63.88</v>
      </c>
    </row>
    <row r="56" spans="1:15" x14ac:dyDescent="0.3">
      <c r="A56" t="s">
        <v>33</v>
      </c>
      <c r="B56" t="s">
        <v>34</v>
      </c>
      <c r="C56" s="4">
        <v>41351</v>
      </c>
      <c r="D56">
        <v>817.3</v>
      </c>
      <c r="E56">
        <v>807</v>
      </c>
      <c r="F56">
        <v>816</v>
      </c>
      <c r="G56">
        <v>806</v>
      </c>
      <c r="H56">
        <v>809</v>
      </c>
      <c r="I56">
        <v>810.1</v>
      </c>
      <c r="J56">
        <v>810.42</v>
      </c>
      <c r="K56">
        <v>1361589</v>
      </c>
      <c r="L56">
        <v>1103455044.0999999</v>
      </c>
      <c r="M56">
        <v>26863</v>
      </c>
      <c r="N56">
        <v>1009776</v>
      </c>
      <c r="O56">
        <v>74.16</v>
      </c>
    </row>
    <row r="57" spans="1:15" x14ac:dyDescent="0.3">
      <c r="A57" t="s">
        <v>33</v>
      </c>
      <c r="B57" t="s">
        <v>34</v>
      </c>
      <c r="C57" s="4">
        <v>41352</v>
      </c>
      <c r="D57">
        <v>810.1</v>
      </c>
      <c r="E57">
        <v>814.4</v>
      </c>
      <c r="F57">
        <v>814.85</v>
      </c>
      <c r="G57">
        <v>779.65</v>
      </c>
      <c r="H57">
        <v>785.15</v>
      </c>
      <c r="I57">
        <v>784.55</v>
      </c>
      <c r="J57">
        <v>792.86</v>
      </c>
      <c r="K57">
        <v>3612409</v>
      </c>
      <c r="L57">
        <v>2864148541.5500002</v>
      </c>
      <c r="M57">
        <v>61537</v>
      </c>
      <c r="N57">
        <v>2547636</v>
      </c>
      <c r="O57">
        <v>70.52</v>
      </c>
    </row>
    <row r="58" spans="1:15" x14ac:dyDescent="0.3">
      <c r="A58" t="s">
        <v>33</v>
      </c>
      <c r="B58" t="s">
        <v>34</v>
      </c>
      <c r="C58" s="4">
        <v>41353</v>
      </c>
      <c r="D58">
        <v>784.55</v>
      </c>
      <c r="E58">
        <v>790.8</v>
      </c>
      <c r="F58">
        <v>795.85</v>
      </c>
      <c r="G58">
        <v>776.95</v>
      </c>
      <c r="H58">
        <v>780</v>
      </c>
      <c r="I58">
        <v>780.4</v>
      </c>
      <c r="J58">
        <v>781.43</v>
      </c>
      <c r="K58">
        <v>4001852</v>
      </c>
      <c r="L58">
        <v>3127160640.8499999</v>
      </c>
      <c r="M58">
        <v>79668</v>
      </c>
      <c r="N58">
        <v>3236347</v>
      </c>
      <c r="O58">
        <v>80.87</v>
      </c>
    </row>
    <row r="59" spans="1:15" x14ac:dyDescent="0.3">
      <c r="A59" t="s">
        <v>33</v>
      </c>
      <c r="B59" t="s">
        <v>34</v>
      </c>
      <c r="C59" s="4">
        <v>41354</v>
      </c>
      <c r="D59">
        <v>780.4</v>
      </c>
      <c r="E59">
        <v>780</v>
      </c>
      <c r="F59">
        <v>812.75</v>
      </c>
      <c r="G59">
        <v>778.05</v>
      </c>
      <c r="H59">
        <v>797.15</v>
      </c>
      <c r="I59">
        <v>797.9</v>
      </c>
      <c r="J59">
        <v>800.82</v>
      </c>
      <c r="K59">
        <v>3606383</v>
      </c>
      <c r="L59">
        <v>2888046874.6500001</v>
      </c>
      <c r="M59">
        <v>104014</v>
      </c>
      <c r="N59">
        <v>2597451</v>
      </c>
      <c r="O59">
        <v>72.02</v>
      </c>
    </row>
    <row r="60" spans="1:15" x14ac:dyDescent="0.3">
      <c r="A60" t="s">
        <v>33</v>
      </c>
      <c r="B60" t="s">
        <v>34</v>
      </c>
      <c r="C60" s="4">
        <v>41355</v>
      </c>
      <c r="D60">
        <v>797.9</v>
      </c>
      <c r="E60">
        <v>795</v>
      </c>
      <c r="F60">
        <v>806.1</v>
      </c>
      <c r="G60">
        <v>789.6</v>
      </c>
      <c r="H60">
        <v>799</v>
      </c>
      <c r="I60">
        <v>796.4</v>
      </c>
      <c r="J60">
        <v>796.61</v>
      </c>
      <c r="K60">
        <v>2652295</v>
      </c>
      <c r="L60">
        <v>2112850288.3</v>
      </c>
      <c r="M60">
        <v>86713</v>
      </c>
      <c r="N60">
        <v>2051535</v>
      </c>
      <c r="O60">
        <v>77.349999999999994</v>
      </c>
    </row>
    <row r="61" spans="1:15" x14ac:dyDescent="0.3">
      <c r="A61" t="s">
        <v>33</v>
      </c>
      <c r="B61" t="s">
        <v>34</v>
      </c>
      <c r="C61" s="4">
        <v>41358</v>
      </c>
      <c r="D61">
        <v>796.4</v>
      </c>
      <c r="E61">
        <v>811.9</v>
      </c>
      <c r="F61">
        <v>818.9</v>
      </c>
      <c r="G61">
        <v>801.2</v>
      </c>
      <c r="H61">
        <v>809</v>
      </c>
      <c r="I61">
        <v>806.2</v>
      </c>
      <c r="J61">
        <v>810.54</v>
      </c>
      <c r="K61">
        <v>3742041</v>
      </c>
      <c r="L61">
        <v>3033081768.0999999</v>
      </c>
      <c r="M61">
        <v>103102</v>
      </c>
      <c r="N61">
        <v>2519924</v>
      </c>
      <c r="O61">
        <v>67.34</v>
      </c>
    </row>
    <row r="62" spans="1:15" x14ac:dyDescent="0.3">
      <c r="A62" t="s">
        <v>33</v>
      </c>
      <c r="B62" t="s">
        <v>34</v>
      </c>
      <c r="C62" s="4">
        <v>41359</v>
      </c>
      <c r="D62">
        <v>806.2</v>
      </c>
      <c r="E62">
        <v>804.1</v>
      </c>
      <c r="F62">
        <v>827.5</v>
      </c>
      <c r="G62">
        <v>804.1</v>
      </c>
      <c r="H62">
        <v>818.25</v>
      </c>
      <c r="I62">
        <v>824.2</v>
      </c>
      <c r="J62">
        <v>819.06</v>
      </c>
      <c r="K62">
        <v>3355398</v>
      </c>
      <c r="L62">
        <v>2748261450.4499998</v>
      </c>
      <c r="M62">
        <v>84682</v>
      </c>
      <c r="N62">
        <v>2671503</v>
      </c>
      <c r="O62">
        <v>79.62</v>
      </c>
    </row>
    <row r="63" spans="1:15" x14ac:dyDescent="0.3">
      <c r="A63" t="s">
        <v>33</v>
      </c>
      <c r="B63" t="s">
        <v>34</v>
      </c>
      <c r="C63" s="4">
        <v>41361</v>
      </c>
      <c r="D63">
        <v>824.2</v>
      </c>
      <c r="E63">
        <v>828.7</v>
      </c>
      <c r="F63">
        <v>830</v>
      </c>
      <c r="G63">
        <v>805.2</v>
      </c>
      <c r="H63">
        <v>822.45</v>
      </c>
      <c r="I63">
        <v>826.25</v>
      </c>
      <c r="J63">
        <v>818.38</v>
      </c>
      <c r="K63">
        <v>3393019</v>
      </c>
      <c r="L63">
        <v>2776778275</v>
      </c>
      <c r="M63">
        <v>87170</v>
      </c>
      <c r="N63">
        <v>2528647</v>
      </c>
      <c r="O63">
        <v>74.52</v>
      </c>
    </row>
    <row r="64" spans="1:15" x14ac:dyDescent="0.3">
      <c r="A64" t="s">
        <v>33</v>
      </c>
      <c r="B64" t="s">
        <v>34</v>
      </c>
      <c r="C64" s="4">
        <v>41365</v>
      </c>
      <c r="D64">
        <v>826.25</v>
      </c>
      <c r="E64">
        <v>826.8</v>
      </c>
      <c r="F64">
        <v>835.4</v>
      </c>
      <c r="G64">
        <v>817.95</v>
      </c>
      <c r="H64">
        <v>827.55</v>
      </c>
      <c r="I64">
        <v>825.2</v>
      </c>
      <c r="J64">
        <v>826.25</v>
      </c>
      <c r="K64">
        <v>1514565</v>
      </c>
      <c r="L64">
        <v>1251409967.25</v>
      </c>
      <c r="M64">
        <v>54461</v>
      </c>
      <c r="N64">
        <v>1069738</v>
      </c>
      <c r="O64">
        <v>70.63</v>
      </c>
    </row>
    <row r="65" spans="1:15" x14ac:dyDescent="0.3">
      <c r="A65" t="s">
        <v>33</v>
      </c>
      <c r="B65" t="s">
        <v>34</v>
      </c>
      <c r="C65" s="4">
        <v>41366</v>
      </c>
      <c r="D65">
        <v>825.2</v>
      </c>
      <c r="E65">
        <v>826.35</v>
      </c>
      <c r="F65">
        <v>827.5</v>
      </c>
      <c r="G65">
        <v>812.6</v>
      </c>
      <c r="H65">
        <v>816</v>
      </c>
      <c r="I65">
        <v>817.25</v>
      </c>
      <c r="J65">
        <v>817.66</v>
      </c>
      <c r="K65">
        <v>1303041</v>
      </c>
      <c r="L65">
        <v>1065443548.95</v>
      </c>
      <c r="M65">
        <v>61256</v>
      </c>
      <c r="N65">
        <v>902858</v>
      </c>
      <c r="O65">
        <v>69.290000000000006</v>
      </c>
    </row>
    <row r="66" spans="1:15" x14ac:dyDescent="0.3">
      <c r="A66" t="s">
        <v>33</v>
      </c>
      <c r="B66" t="s">
        <v>34</v>
      </c>
      <c r="C66" s="4">
        <v>41367</v>
      </c>
      <c r="D66">
        <v>817.25</v>
      </c>
      <c r="E66">
        <v>817</v>
      </c>
      <c r="F66">
        <v>817.25</v>
      </c>
      <c r="G66">
        <v>803.05</v>
      </c>
      <c r="H66">
        <v>810</v>
      </c>
      <c r="I66">
        <v>811.65</v>
      </c>
      <c r="J66">
        <v>809.16</v>
      </c>
      <c r="K66">
        <v>1555063</v>
      </c>
      <c r="L66">
        <v>1258291793.1500001</v>
      </c>
      <c r="M66">
        <v>62408</v>
      </c>
      <c r="N66">
        <v>1164361</v>
      </c>
      <c r="O66">
        <v>74.88</v>
      </c>
    </row>
    <row r="67" spans="1:15" x14ac:dyDescent="0.3">
      <c r="A67" t="s">
        <v>33</v>
      </c>
      <c r="B67" t="s">
        <v>34</v>
      </c>
      <c r="C67" s="4">
        <v>41368</v>
      </c>
      <c r="D67">
        <v>811.65</v>
      </c>
      <c r="E67">
        <v>805</v>
      </c>
      <c r="F67">
        <v>808.45</v>
      </c>
      <c r="G67">
        <v>789.15</v>
      </c>
      <c r="H67">
        <v>790.55</v>
      </c>
      <c r="I67">
        <v>792.35</v>
      </c>
      <c r="J67">
        <v>795.97</v>
      </c>
      <c r="K67">
        <v>1416731</v>
      </c>
      <c r="L67">
        <v>1127673213.2</v>
      </c>
      <c r="M67">
        <v>38512</v>
      </c>
      <c r="N67">
        <v>847796</v>
      </c>
      <c r="O67">
        <v>59.84</v>
      </c>
    </row>
    <row r="68" spans="1:15" x14ac:dyDescent="0.3">
      <c r="A68" t="s">
        <v>33</v>
      </c>
      <c r="B68" t="s">
        <v>34</v>
      </c>
      <c r="C68" s="4">
        <v>41369</v>
      </c>
      <c r="D68">
        <v>792.35</v>
      </c>
      <c r="E68">
        <v>787.45</v>
      </c>
      <c r="F68">
        <v>789.9</v>
      </c>
      <c r="G68">
        <v>763.1</v>
      </c>
      <c r="H68">
        <v>769.6</v>
      </c>
      <c r="I68">
        <v>770.8</v>
      </c>
      <c r="J68">
        <v>771.1</v>
      </c>
      <c r="K68">
        <v>2879146</v>
      </c>
      <c r="L68">
        <v>2220101460.5500002</v>
      </c>
      <c r="M68">
        <v>90638</v>
      </c>
      <c r="N68">
        <v>1743815</v>
      </c>
      <c r="O68">
        <v>60.57</v>
      </c>
    </row>
    <row r="69" spans="1:15" x14ac:dyDescent="0.3">
      <c r="A69" t="s">
        <v>33</v>
      </c>
      <c r="B69" t="s">
        <v>34</v>
      </c>
      <c r="C69" s="4">
        <v>41372</v>
      </c>
      <c r="D69">
        <v>770.8</v>
      </c>
      <c r="E69">
        <v>770</v>
      </c>
      <c r="F69">
        <v>778.95</v>
      </c>
      <c r="G69">
        <v>756.75</v>
      </c>
      <c r="H69">
        <v>758.9</v>
      </c>
      <c r="I69">
        <v>758.2</v>
      </c>
      <c r="J69">
        <v>766.45</v>
      </c>
      <c r="K69">
        <v>1174876</v>
      </c>
      <c r="L69">
        <v>900483710.20000005</v>
      </c>
      <c r="M69">
        <v>33217</v>
      </c>
      <c r="N69">
        <v>684697</v>
      </c>
      <c r="O69">
        <v>58.28</v>
      </c>
    </row>
    <row r="70" spans="1:15" x14ac:dyDescent="0.3">
      <c r="A70" t="s">
        <v>33</v>
      </c>
      <c r="B70" t="s">
        <v>34</v>
      </c>
      <c r="C70" s="4">
        <v>41373</v>
      </c>
      <c r="D70">
        <v>758.2</v>
      </c>
      <c r="E70">
        <v>766</v>
      </c>
      <c r="F70">
        <v>775</v>
      </c>
      <c r="G70">
        <v>750.1</v>
      </c>
      <c r="H70">
        <v>751.05</v>
      </c>
      <c r="I70">
        <v>752.95</v>
      </c>
      <c r="J70">
        <v>765.2</v>
      </c>
      <c r="K70">
        <v>1754228</v>
      </c>
      <c r="L70">
        <v>1342342413.5999999</v>
      </c>
      <c r="M70">
        <v>50558</v>
      </c>
      <c r="N70">
        <v>956535</v>
      </c>
      <c r="O70">
        <v>54.53</v>
      </c>
    </row>
    <row r="71" spans="1:15" x14ac:dyDescent="0.3">
      <c r="A71" t="s">
        <v>33</v>
      </c>
      <c r="B71" t="s">
        <v>34</v>
      </c>
      <c r="C71" s="4">
        <v>41374</v>
      </c>
      <c r="D71">
        <v>752.95</v>
      </c>
      <c r="E71">
        <v>760</v>
      </c>
      <c r="F71">
        <v>788</v>
      </c>
      <c r="G71">
        <v>755.25</v>
      </c>
      <c r="H71">
        <v>775</v>
      </c>
      <c r="I71">
        <v>783.15</v>
      </c>
      <c r="J71">
        <v>773.83</v>
      </c>
      <c r="K71">
        <v>3306254</v>
      </c>
      <c r="L71">
        <v>2558485889.5</v>
      </c>
      <c r="M71">
        <v>107942</v>
      </c>
      <c r="N71">
        <v>2153942</v>
      </c>
      <c r="O71">
        <v>65.150000000000006</v>
      </c>
    </row>
    <row r="72" spans="1:15" x14ac:dyDescent="0.3">
      <c r="A72" t="s">
        <v>33</v>
      </c>
      <c r="B72" t="s">
        <v>34</v>
      </c>
      <c r="C72" s="4">
        <v>41375</v>
      </c>
      <c r="D72">
        <v>783.15</v>
      </c>
      <c r="E72">
        <v>778.75</v>
      </c>
      <c r="F72">
        <v>782</v>
      </c>
      <c r="G72">
        <v>759.2</v>
      </c>
      <c r="H72">
        <v>767.15</v>
      </c>
      <c r="I72">
        <v>763.6</v>
      </c>
      <c r="J72">
        <v>766.09</v>
      </c>
      <c r="K72">
        <v>3921034</v>
      </c>
      <c r="L72">
        <v>3003868421.9000001</v>
      </c>
      <c r="M72">
        <v>81540</v>
      </c>
      <c r="N72">
        <v>2646327</v>
      </c>
      <c r="O72">
        <v>67.489999999999995</v>
      </c>
    </row>
    <row r="73" spans="1:15" x14ac:dyDescent="0.3">
      <c r="A73" t="s">
        <v>33</v>
      </c>
      <c r="B73" t="s">
        <v>34</v>
      </c>
      <c r="C73" s="4">
        <v>41376</v>
      </c>
      <c r="D73">
        <v>763.6</v>
      </c>
      <c r="E73">
        <v>765.1</v>
      </c>
      <c r="F73">
        <v>772.8</v>
      </c>
      <c r="G73">
        <v>761.8</v>
      </c>
      <c r="H73">
        <v>764.5</v>
      </c>
      <c r="I73">
        <v>764.8</v>
      </c>
      <c r="J73">
        <v>765.98</v>
      </c>
      <c r="K73">
        <v>3041673</v>
      </c>
      <c r="L73">
        <v>2329849649.0500002</v>
      </c>
      <c r="M73">
        <v>115798</v>
      </c>
      <c r="N73">
        <v>2434886</v>
      </c>
      <c r="O73">
        <v>80.05</v>
      </c>
    </row>
    <row r="74" spans="1:15" x14ac:dyDescent="0.3">
      <c r="A74" t="s">
        <v>33</v>
      </c>
      <c r="B74" t="s">
        <v>34</v>
      </c>
      <c r="C74" s="4">
        <v>41379</v>
      </c>
      <c r="D74">
        <v>764.8</v>
      </c>
      <c r="E74">
        <v>766.9</v>
      </c>
      <c r="F74">
        <v>790</v>
      </c>
      <c r="G74">
        <v>766.1</v>
      </c>
      <c r="H74">
        <v>776.5</v>
      </c>
      <c r="I74">
        <v>774.9</v>
      </c>
      <c r="J74">
        <v>778.05</v>
      </c>
      <c r="K74">
        <v>2806499</v>
      </c>
      <c r="L74">
        <v>2183583786.5999999</v>
      </c>
      <c r="M74">
        <v>79692</v>
      </c>
      <c r="N74">
        <v>1965904</v>
      </c>
      <c r="O74">
        <v>70.05</v>
      </c>
    </row>
    <row r="75" spans="1:15" x14ac:dyDescent="0.3">
      <c r="A75" t="s">
        <v>33</v>
      </c>
      <c r="B75" t="s">
        <v>34</v>
      </c>
      <c r="C75" s="4">
        <v>41380</v>
      </c>
      <c r="D75">
        <v>774.9</v>
      </c>
      <c r="E75">
        <v>777</v>
      </c>
      <c r="F75">
        <v>807.3</v>
      </c>
      <c r="G75">
        <v>772.4</v>
      </c>
      <c r="H75">
        <v>801.8</v>
      </c>
      <c r="I75">
        <v>803.7</v>
      </c>
      <c r="J75">
        <v>797.75</v>
      </c>
      <c r="K75">
        <v>2266442</v>
      </c>
      <c r="L75">
        <v>1808051894.0999999</v>
      </c>
      <c r="M75">
        <v>113406</v>
      </c>
      <c r="N75">
        <v>1525584</v>
      </c>
      <c r="O75">
        <v>67.31</v>
      </c>
    </row>
    <row r="76" spans="1:15" x14ac:dyDescent="0.3">
      <c r="A76" t="s">
        <v>33</v>
      </c>
      <c r="B76" t="s">
        <v>34</v>
      </c>
      <c r="C76" s="4">
        <v>41381</v>
      </c>
      <c r="D76">
        <v>803.7</v>
      </c>
      <c r="E76">
        <v>806</v>
      </c>
      <c r="F76">
        <v>817.2</v>
      </c>
      <c r="G76">
        <v>785.55</v>
      </c>
      <c r="H76">
        <v>794</v>
      </c>
      <c r="I76">
        <v>790.4</v>
      </c>
      <c r="J76">
        <v>803.59</v>
      </c>
      <c r="K76">
        <v>3284433</v>
      </c>
      <c r="L76">
        <v>2639351257.1999998</v>
      </c>
      <c r="M76">
        <v>108816</v>
      </c>
      <c r="N76">
        <v>2423262</v>
      </c>
      <c r="O76">
        <v>73.78</v>
      </c>
    </row>
    <row r="77" spans="1:15" x14ac:dyDescent="0.3">
      <c r="A77" t="s">
        <v>33</v>
      </c>
      <c r="B77" t="s">
        <v>34</v>
      </c>
      <c r="C77" s="4">
        <v>41382</v>
      </c>
      <c r="D77">
        <v>790.4</v>
      </c>
      <c r="E77">
        <v>795</v>
      </c>
      <c r="F77">
        <v>821</v>
      </c>
      <c r="G77">
        <v>795</v>
      </c>
      <c r="H77">
        <v>813.35</v>
      </c>
      <c r="I77">
        <v>818.25</v>
      </c>
      <c r="J77">
        <v>810.58</v>
      </c>
      <c r="K77">
        <v>3193433</v>
      </c>
      <c r="L77">
        <v>2588517878.75</v>
      </c>
      <c r="M77">
        <v>102134</v>
      </c>
      <c r="N77">
        <v>2462784</v>
      </c>
      <c r="O77">
        <v>77.12</v>
      </c>
    </row>
    <row r="78" spans="1:15" x14ac:dyDescent="0.3">
      <c r="A78" t="s">
        <v>33</v>
      </c>
      <c r="B78" t="s">
        <v>34</v>
      </c>
      <c r="C78" s="4">
        <v>41386</v>
      </c>
      <c r="D78">
        <v>818.25</v>
      </c>
      <c r="E78">
        <v>819</v>
      </c>
      <c r="F78">
        <v>839</v>
      </c>
      <c r="G78">
        <v>816.95</v>
      </c>
      <c r="H78">
        <v>838.9</v>
      </c>
      <c r="I78">
        <v>835.6</v>
      </c>
      <c r="J78">
        <v>831.12</v>
      </c>
      <c r="K78">
        <v>2115449</v>
      </c>
      <c r="L78">
        <v>1758188279.6500001</v>
      </c>
      <c r="M78">
        <v>93757</v>
      </c>
      <c r="N78">
        <v>1383861</v>
      </c>
      <c r="O78">
        <v>65.42</v>
      </c>
    </row>
    <row r="79" spans="1:15" x14ac:dyDescent="0.3">
      <c r="A79" t="s">
        <v>33</v>
      </c>
      <c r="B79" t="s">
        <v>34</v>
      </c>
      <c r="C79" s="4">
        <v>41387</v>
      </c>
      <c r="D79">
        <v>835.6</v>
      </c>
      <c r="E79">
        <v>838</v>
      </c>
      <c r="F79">
        <v>844.8</v>
      </c>
      <c r="G79">
        <v>823.65</v>
      </c>
      <c r="H79">
        <v>837.15</v>
      </c>
      <c r="I79">
        <v>838.1</v>
      </c>
      <c r="J79">
        <v>834.53</v>
      </c>
      <c r="K79">
        <v>1225389</v>
      </c>
      <c r="L79">
        <v>1022619686.3</v>
      </c>
      <c r="M79">
        <v>37297</v>
      </c>
      <c r="N79">
        <v>757058</v>
      </c>
      <c r="O79">
        <v>61.78</v>
      </c>
    </row>
    <row r="80" spans="1:15" x14ac:dyDescent="0.3">
      <c r="A80" t="s">
        <v>33</v>
      </c>
      <c r="B80" t="s">
        <v>34</v>
      </c>
      <c r="C80" s="4">
        <v>41389</v>
      </c>
      <c r="D80">
        <v>838.1</v>
      </c>
      <c r="E80">
        <v>843.5</v>
      </c>
      <c r="F80">
        <v>885.4</v>
      </c>
      <c r="G80">
        <v>838.55</v>
      </c>
      <c r="H80">
        <v>885.35</v>
      </c>
      <c r="I80">
        <v>862.75</v>
      </c>
      <c r="J80">
        <v>857.06</v>
      </c>
      <c r="K80">
        <v>5182930</v>
      </c>
      <c r="L80">
        <v>4442075942.8000002</v>
      </c>
      <c r="M80">
        <v>82983</v>
      </c>
      <c r="N80">
        <v>3715675</v>
      </c>
      <c r="O80">
        <v>71.69</v>
      </c>
    </row>
    <row r="81" spans="1:15" x14ac:dyDescent="0.3">
      <c r="A81" t="s">
        <v>33</v>
      </c>
      <c r="B81" t="s">
        <v>34</v>
      </c>
      <c r="C81" s="4">
        <v>41390</v>
      </c>
      <c r="D81">
        <v>862.75</v>
      </c>
      <c r="E81">
        <v>862.95</v>
      </c>
      <c r="F81">
        <v>879.1</v>
      </c>
      <c r="G81">
        <v>857.7</v>
      </c>
      <c r="H81">
        <v>874.8</v>
      </c>
      <c r="I81">
        <v>872.6</v>
      </c>
      <c r="J81">
        <v>869.67</v>
      </c>
      <c r="K81">
        <v>2560119</v>
      </c>
      <c r="L81">
        <v>2226466323.5999999</v>
      </c>
      <c r="M81">
        <v>128585</v>
      </c>
      <c r="N81">
        <v>1854220</v>
      </c>
      <c r="O81">
        <v>72.430000000000007</v>
      </c>
    </row>
    <row r="82" spans="1:15" x14ac:dyDescent="0.3">
      <c r="A82" t="s">
        <v>33</v>
      </c>
      <c r="B82" t="s">
        <v>34</v>
      </c>
      <c r="C82" s="4">
        <v>41393</v>
      </c>
      <c r="D82">
        <v>872.6</v>
      </c>
      <c r="E82">
        <v>870.05</v>
      </c>
      <c r="F82">
        <v>874.5</v>
      </c>
      <c r="G82">
        <v>858</v>
      </c>
      <c r="H82">
        <v>864.95</v>
      </c>
      <c r="I82">
        <v>864.2</v>
      </c>
      <c r="J82">
        <v>865.86</v>
      </c>
      <c r="K82">
        <v>1634522</v>
      </c>
      <c r="L82">
        <v>1415261821.8499999</v>
      </c>
      <c r="M82">
        <v>79134</v>
      </c>
      <c r="N82">
        <v>1194057</v>
      </c>
      <c r="O82">
        <v>73.05</v>
      </c>
    </row>
    <row r="83" spans="1:15" x14ac:dyDescent="0.3">
      <c r="A83" t="s">
        <v>33</v>
      </c>
      <c r="B83" t="s">
        <v>34</v>
      </c>
      <c r="C83" s="4">
        <v>41394</v>
      </c>
      <c r="D83">
        <v>864.2</v>
      </c>
      <c r="E83">
        <v>863.6</v>
      </c>
      <c r="F83">
        <v>870.55</v>
      </c>
      <c r="G83">
        <v>843.65</v>
      </c>
      <c r="H83">
        <v>847.4</v>
      </c>
      <c r="I83">
        <v>847.6</v>
      </c>
      <c r="J83">
        <v>852.34</v>
      </c>
      <c r="K83">
        <v>2710730</v>
      </c>
      <c r="L83">
        <v>2310463835.8499999</v>
      </c>
      <c r="M83">
        <v>110765</v>
      </c>
      <c r="N83">
        <v>1818670</v>
      </c>
      <c r="O83">
        <v>67.09</v>
      </c>
    </row>
    <row r="84" spans="1:15" x14ac:dyDescent="0.3">
      <c r="A84" t="s">
        <v>33</v>
      </c>
      <c r="B84" t="s">
        <v>34</v>
      </c>
      <c r="C84" s="4">
        <v>41396</v>
      </c>
      <c r="D84">
        <v>847.6</v>
      </c>
      <c r="E84">
        <v>845.65</v>
      </c>
      <c r="F84">
        <v>870.9</v>
      </c>
      <c r="G84">
        <v>845.65</v>
      </c>
      <c r="H84">
        <v>862</v>
      </c>
      <c r="I84">
        <v>863.45</v>
      </c>
      <c r="J84">
        <v>862.89</v>
      </c>
      <c r="K84">
        <v>2976406</v>
      </c>
      <c r="L84">
        <v>2568299903.6999998</v>
      </c>
      <c r="M84">
        <v>143597</v>
      </c>
      <c r="N84">
        <v>2325995</v>
      </c>
      <c r="O84">
        <v>78.150000000000006</v>
      </c>
    </row>
    <row r="85" spans="1:15" x14ac:dyDescent="0.3">
      <c r="A85" t="s">
        <v>33</v>
      </c>
      <c r="B85" t="s">
        <v>34</v>
      </c>
      <c r="C85" s="4">
        <v>41397</v>
      </c>
      <c r="D85">
        <v>863.45</v>
      </c>
      <c r="E85">
        <v>859.8</v>
      </c>
      <c r="F85">
        <v>862</v>
      </c>
      <c r="G85">
        <v>845.2</v>
      </c>
      <c r="H85">
        <v>855.95</v>
      </c>
      <c r="I85">
        <v>854.9</v>
      </c>
      <c r="J85">
        <v>854.6</v>
      </c>
      <c r="K85">
        <v>2059570</v>
      </c>
      <c r="L85">
        <v>1760104947.95</v>
      </c>
      <c r="M85">
        <v>58196</v>
      </c>
      <c r="N85">
        <v>1402499</v>
      </c>
      <c r="O85">
        <v>68.099999999999994</v>
      </c>
    </row>
    <row r="86" spans="1:15" x14ac:dyDescent="0.3">
      <c r="A86" t="s">
        <v>33</v>
      </c>
      <c r="B86" t="s">
        <v>34</v>
      </c>
      <c r="C86" s="4">
        <v>41400</v>
      </c>
      <c r="D86">
        <v>854.9</v>
      </c>
      <c r="E86">
        <v>858</v>
      </c>
      <c r="F86">
        <v>861.35</v>
      </c>
      <c r="G86">
        <v>845.5</v>
      </c>
      <c r="H86">
        <v>853.85</v>
      </c>
      <c r="I86">
        <v>852.65</v>
      </c>
      <c r="J86">
        <v>852.09</v>
      </c>
      <c r="K86">
        <v>1186405</v>
      </c>
      <c r="L86">
        <v>1010922659</v>
      </c>
      <c r="M86">
        <v>54134</v>
      </c>
      <c r="N86">
        <v>842551</v>
      </c>
      <c r="O86">
        <v>71.02</v>
      </c>
    </row>
    <row r="87" spans="1:15" x14ac:dyDescent="0.3">
      <c r="A87" t="s">
        <v>33</v>
      </c>
      <c r="B87" t="s">
        <v>34</v>
      </c>
      <c r="C87" s="4">
        <v>41401</v>
      </c>
      <c r="D87">
        <v>852.65</v>
      </c>
      <c r="E87">
        <v>854.25</v>
      </c>
      <c r="F87">
        <v>860.8</v>
      </c>
      <c r="G87">
        <v>841.3</v>
      </c>
      <c r="H87">
        <v>847.75</v>
      </c>
      <c r="I87">
        <v>853.75</v>
      </c>
      <c r="J87">
        <v>851.25</v>
      </c>
      <c r="K87">
        <v>3260999</v>
      </c>
      <c r="L87">
        <v>2775935704.3000002</v>
      </c>
      <c r="M87">
        <v>124470</v>
      </c>
      <c r="N87">
        <v>2499020</v>
      </c>
      <c r="O87">
        <v>76.63</v>
      </c>
    </row>
    <row r="88" spans="1:15" x14ac:dyDescent="0.3">
      <c r="A88" t="s">
        <v>33</v>
      </c>
      <c r="B88" t="s">
        <v>34</v>
      </c>
      <c r="C88" s="4">
        <v>41402</v>
      </c>
      <c r="D88">
        <v>853.75</v>
      </c>
      <c r="E88">
        <v>859.75</v>
      </c>
      <c r="F88">
        <v>895</v>
      </c>
      <c r="G88">
        <v>852</v>
      </c>
      <c r="H88">
        <v>894.3</v>
      </c>
      <c r="I88">
        <v>885</v>
      </c>
      <c r="J88">
        <v>875.88</v>
      </c>
      <c r="K88">
        <v>3070552</v>
      </c>
      <c r="L88">
        <v>2689435731.75</v>
      </c>
      <c r="M88">
        <v>79669</v>
      </c>
      <c r="N88">
        <v>1456834</v>
      </c>
      <c r="O88">
        <v>47.45</v>
      </c>
    </row>
    <row r="89" spans="1:15" x14ac:dyDescent="0.3">
      <c r="A89" t="s">
        <v>33</v>
      </c>
      <c r="B89" t="s">
        <v>34</v>
      </c>
      <c r="C89" s="4">
        <v>41403</v>
      </c>
      <c r="D89">
        <v>885</v>
      </c>
      <c r="E89">
        <v>893</v>
      </c>
      <c r="F89">
        <v>900.85</v>
      </c>
      <c r="G89">
        <v>876.3</v>
      </c>
      <c r="H89">
        <v>883</v>
      </c>
      <c r="I89">
        <v>880.35</v>
      </c>
      <c r="J89">
        <v>888.46</v>
      </c>
      <c r="K89">
        <v>2182837</v>
      </c>
      <c r="L89">
        <v>1939372787.0999999</v>
      </c>
      <c r="M89">
        <v>58190</v>
      </c>
      <c r="N89">
        <v>1067767</v>
      </c>
      <c r="O89">
        <v>48.92</v>
      </c>
    </row>
    <row r="90" spans="1:15" x14ac:dyDescent="0.3">
      <c r="A90" t="s">
        <v>33</v>
      </c>
      <c r="B90" t="s">
        <v>34</v>
      </c>
      <c r="C90" s="4">
        <v>41404</v>
      </c>
      <c r="D90">
        <v>880.35</v>
      </c>
      <c r="E90">
        <v>880</v>
      </c>
      <c r="F90">
        <v>882.15</v>
      </c>
      <c r="G90">
        <v>863.1</v>
      </c>
      <c r="H90">
        <v>875.6</v>
      </c>
      <c r="I90">
        <v>877.3</v>
      </c>
      <c r="J90">
        <v>872.88</v>
      </c>
      <c r="K90">
        <v>2659090</v>
      </c>
      <c r="L90">
        <v>2321074282.1999998</v>
      </c>
      <c r="M90">
        <v>65028</v>
      </c>
      <c r="N90">
        <v>2042515</v>
      </c>
      <c r="O90">
        <v>76.81</v>
      </c>
    </row>
    <row r="91" spans="1:15" x14ac:dyDescent="0.3">
      <c r="A91" t="s">
        <v>33</v>
      </c>
      <c r="B91" t="s">
        <v>34</v>
      </c>
      <c r="C91" s="4">
        <v>41405</v>
      </c>
      <c r="D91">
        <v>877.3</v>
      </c>
      <c r="E91">
        <v>875</v>
      </c>
      <c r="F91">
        <v>880</v>
      </c>
      <c r="G91">
        <v>869.35</v>
      </c>
      <c r="H91">
        <v>877</v>
      </c>
      <c r="I91">
        <v>874.5</v>
      </c>
      <c r="J91">
        <v>874.87</v>
      </c>
      <c r="K91">
        <v>76194</v>
      </c>
      <c r="L91">
        <v>66660061.049999997</v>
      </c>
      <c r="M91">
        <v>1497</v>
      </c>
      <c r="N91">
        <v>42730</v>
      </c>
      <c r="O91">
        <v>56.08</v>
      </c>
    </row>
    <row r="92" spans="1:15" x14ac:dyDescent="0.3">
      <c r="A92" t="s">
        <v>33</v>
      </c>
      <c r="B92" t="s">
        <v>34</v>
      </c>
      <c r="C92" s="4">
        <v>41407</v>
      </c>
      <c r="D92">
        <v>874.5</v>
      </c>
      <c r="E92">
        <v>875</v>
      </c>
      <c r="F92">
        <v>876.8</v>
      </c>
      <c r="G92">
        <v>859.6</v>
      </c>
      <c r="H92">
        <v>863.5</v>
      </c>
      <c r="I92">
        <v>863.5</v>
      </c>
      <c r="J92">
        <v>868.19</v>
      </c>
      <c r="K92">
        <v>1652780</v>
      </c>
      <c r="L92">
        <v>1434924434.5</v>
      </c>
      <c r="M92">
        <v>67893</v>
      </c>
      <c r="N92">
        <v>1134969</v>
      </c>
      <c r="O92">
        <v>68.67</v>
      </c>
    </row>
    <row r="93" spans="1:15" x14ac:dyDescent="0.3">
      <c r="A93" t="s">
        <v>33</v>
      </c>
      <c r="B93" t="s">
        <v>34</v>
      </c>
      <c r="C93" s="4">
        <v>41408</v>
      </c>
      <c r="D93">
        <v>863.5</v>
      </c>
      <c r="E93">
        <v>864.7</v>
      </c>
      <c r="F93">
        <v>873</v>
      </c>
      <c r="G93">
        <v>855.25</v>
      </c>
      <c r="H93">
        <v>873</v>
      </c>
      <c r="I93">
        <v>870.85</v>
      </c>
      <c r="J93">
        <v>865.59</v>
      </c>
      <c r="K93">
        <v>2017078</v>
      </c>
      <c r="L93">
        <v>1745961905.7</v>
      </c>
      <c r="M93">
        <v>78106</v>
      </c>
      <c r="N93">
        <v>1564947</v>
      </c>
      <c r="O93">
        <v>77.58</v>
      </c>
    </row>
    <row r="94" spans="1:15" x14ac:dyDescent="0.3">
      <c r="A94" t="s">
        <v>33</v>
      </c>
      <c r="B94" t="s">
        <v>34</v>
      </c>
      <c r="C94" s="4">
        <v>41409</v>
      </c>
      <c r="D94">
        <v>870.85</v>
      </c>
      <c r="E94">
        <v>876.8</v>
      </c>
      <c r="F94">
        <v>915.95</v>
      </c>
      <c r="G94">
        <v>875</v>
      </c>
      <c r="H94">
        <v>908.6</v>
      </c>
      <c r="I94">
        <v>910.05</v>
      </c>
      <c r="J94">
        <v>905.08</v>
      </c>
      <c r="K94">
        <v>5682986</v>
      </c>
      <c r="L94">
        <v>5143550660.9499998</v>
      </c>
      <c r="M94">
        <v>118188</v>
      </c>
      <c r="N94">
        <v>4052664</v>
      </c>
      <c r="O94">
        <v>71.31</v>
      </c>
    </row>
    <row r="95" spans="1:15" x14ac:dyDescent="0.3">
      <c r="A95" t="s">
        <v>33</v>
      </c>
      <c r="B95" t="s">
        <v>34</v>
      </c>
      <c r="C95" s="4">
        <v>41410</v>
      </c>
      <c r="D95">
        <v>910.05</v>
      </c>
      <c r="E95">
        <v>909.8</v>
      </c>
      <c r="F95">
        <v>917.5</v>
      </c>
      <c r="G95">
        <v>903.7</v>
      </c>
      <c r="H95">
        <v>909.5</v>
      </c>
      <c r="I95">
        <v>908.35</v>
      </c>
      <c r="J95">
        <v>909.28</v>
      </c>
      <c r="K95">
        <v>4700244</v>
      </c>
      <c r="L95">
        <v>4273858476.1999998</v>
      </c>
      <c r="M95">
        <v>89386</v>
      </c>
      <c r="N95">
        <v>3951930</v>
      </c>
      <c r="O95">
        <v>84.08</v>
      </c>
    </row>
    <row r="96" spans="1:15" x14ac:dyDescent="0.3">
      <c r="A96" t="s">
        <v>33</v>
      </c>
      <c r="B96" t="s">
        <v>34</v>
      </c>
      <c r="C96" s="4">
        <v>41411</v>
      </c>
      <c r="D96">
        <v>908.35</v>
      </c>
      <c r="E96">
        <v>904</v>
      </c>
      <c r="F96">
        <v>908</v>
      </c>
      <c r="G96">
        <v>898.3</v>
      </c>
      <c r="H96">
        <v>901</v>
      </c>
      <c r="I96">
        <v>903.35</v>
      </c>
      <c r="J96">
        <v>900.78</v>
      </c>
      <c r="K96">
        <v>2665794</v>
      </c>
      <c r="L96">
        <v>2401292463.8499999</v>
      </c>
      <c r="M96">
        <v>98907</v>
      </c>
      <c r="N96">
        <v>2282092</v>
      </c>
      <c r="O96">
        <v>85.61</v>
      </c>
    </row>
    <row r="97" spans="1:15" x14ac:dyDescent="0.3">
      <c r="A97" t="s">
        <v>33</v>
      </c>
      <c r="B97" t="s">
        <v>34</v>
      </c>
      <c r="C97" s="4">
        <v>41414</v>
      </c>
      <c r="D97">
        <v>903.35</v>
      </c>
      <c r="E97">
        <v>903</v>
      </c>
      <c r="F97">
        <v>916.7</v>
      </c>
      <c r="G97">
        <v>895</v>
      </c>
      <c r="H97">
        <v>899.15</v>
      </c>
      <c r="I97">
        <v>898.4</v>
      </c>
      <c r="J97">
        <v>905.19</v>
      </c>
      <c r="K97">
        <v>2658730</v>
      </c>
      <c r="L97">
        <v>2406659540.3000002</v>
      </c>
      <c r="M97">
        <v>60093</v>
      </c>
      <c r="N97">
        <v>2247859</v>
      </c>
      <c r="O97">
        <v>84.55</v>
      </c>
    </row>
    <row r="98" spans="1:15" x14ac:dyDescent="0.3">
      <c r="A98" t="s">
        <v>33</v>
      </c>
      <c r="B98" t="s">
        <v>34</v>
      </c>
      <c r="C98" s="4">
        <v>41415</v>
      </c>
      <c r="D98">
        <v>898.4</v>
      </c>
      <c r="E98">
        <v>895.15</v>
      </c>
      <c r="F98">
        <v>908.8</v>
      </c>
      <c r="G98">
        <v>890.1</v>
      </c>
      <c r="H98">
        <v>899.6</v>
      </c>
      <c r="I98">
        <v>902.05</v>
      </c>
      <c r="J98">
        <v>904.1</v>
      </c>
      <c r="K98">
        <v>3095064</v>
      </c>
      <c r="L98">
        <v>2798261748.0999999</v>
      </c>
      <c r="M98">
        <v>57355</v>
      </c>
      <c r="N98">
        <v>2330280</v>
      </c>
      <c r="O98">
        <v>75.290000000000006</v>
      </c>
    </row>
    <row r="99" spans="1:15" x14ac:dyDescent="0.3">
      <c r="A99" t="s">
        <v>33</v>
      </c>
      <c r="B99" t="s">
        <v>34</v>
      </c>
      <c r="C99" s="4">
        <v>41416</v>
      </c>
      <c r="D99">
        <v>902.05</v>
      </c>
      <c r="E99">
        <v>903.8</v>
      </c>
      <c r="F99">
        <v>904</v>
      </c>
      <c r="G99">
        <v>894.1</v>
      </c>
      <c r="H99">
        <v>901.5</v>
      </c>
      <c r="I99">
        <v>899.85</v>
      </c>
      <c r="J99">
        <v>897.76</v>
      </c>
      <c r="K99">
        <v>1971551</v>
      </c>
      <c r="L99">
        <v>1769982525.5</v>
      </c>
      <c r="M99">
        <v>53314</v>
      </c>
      <c r="N99">
        <v>1528203</v>
      </c>
      <c r="O99">
        <v>77.510000000000005</v>
      </c>
    </row>
    <row r="100" spans="1:15" x14ac:dyDescent="0.3">
      <c r="A100" t="s">
        <v>33</v>
      </c>
      <c r="B100" t="s">
        <v>34</v>
      </c>
      <c r="C100" s="4">
        <v>41417</v>
      </c>
      <c r="D100">
        <v>899.85</v>
      </c>
      <c r="E100">
        <v>892.15</v>
      </c>
      <c r="F100">
        <v>913.8</v>
      </c>
      <c r="G100">
        <v>892.15</v>
      </c>
      <c r="H100">
        <v>902</v>
      </c>
      <c r="I100">
        <v>903.15</v>
      </c>
      <c r="J100">
        <v>903.66</v>
      </c>
      <c r="K100">
        <v>3458455</v>
      </c>
      <c r="L100">
        <v>3125271861</v>
      </c>
      <c r="M100">
        <v>132450</v>
      </c>
      <c r="N100">
        <v>2657779</v>
      </c>
      <c r="O100">
        <v>76.849999999999994</v>
      </c>
    </row>
    <row r="101" spans="1:15" x14ac:dyDescent="0.3">
      <c r="A101" t="s">
        <v>33</v>
      </c>
      <c r="B101" t="s">
        <v>34</v>
      </c>
      <c r="C101" s="4">
        <v>41418</v>
      </c>
      <c r="D101">
        <v>903.15</v>
      </c>
      <c r="E101">
        <v>908</v>
      </c>
      <c r="F101">
        <v>910.15</v>
      </c>
      <c r="G101">
        <v>899.35</v>
      </c>
      <c r="H101">
        <v>905.7</v>
      </c>
      <c r="I101">
        <v>906.05</v>
      </c>
      <c r="J101">
        <v>905.88</v>
      </c>
      <c r="K101">
        <v>2830814</v>
      </c>
      <c r="L101">
        <v>2564390259.75</v>
      </c>
      <c r="M101">
        <v>74960</v>
      </c>
      <c r="N101">
        <v>2182972</v>
      </c>
      <c r="O101">
        <v>77.11</v>
      </c>
    </row>
    <row r="102" spans="1:15" x14ac:dyDescent="0.3">
      <c r="A102" t="s">
        <v>33</v>
      </c>
      <c r="B102" t="s">
        <v>34</v>
      </c>
      <c r="C102" s="4">
        <v>41421</v>
      </c>
      <c r="D102">
        <v>906.05</v>
      </c>
      <c r="E102">
        <v>901.6</v>
      </c>
      <c r="F102">
        <v>931.4</v>
      </c>
      <c r="G102">
        <v>898.65</v>
      </c>
      <c r="H102">
        <v>929</v>
      </c>
      <c r="I102">
        <v>929.5</v>
      </c>
      <c r="J102">
        <v>919.54</v>
      </c>
      <c r="K102">
        <v>2443669</v>
      </c>
      <c r="L102">
        <v>2247041590</v>
      </c>
      <c r="M102">
        <v>97113</v>
      </c>
      <c r="N102">
        <v>1745408</v>
      </c>
      <c r="O102">
        <v>71.430000000000007</v>
      </c>
    </row>
    <row r="103" spans="1:15" x14ac:dyDescent="0.3">
      <c r="A103" t="s">
        <v>33</v>
      </c>
      <c r="B103" t="s">
        <v>34</v>
      </c>
      <c r="C103" s="4">
        <v>41422</v>
      </c>
      <c r="D103">
        <v>929.5</v>
      </c>
      <c r="E103">
        <v>929.9</v>
      </c>
      <c r="F103">
        <v>929.9</v>
      </c>
      <c r="G103">
        <v>913.15</v>
      </c>
      <c r="H103">
        <v>919.7</v>
      </c>
      <c r="I103">
        <v>919.8</v>
      </c>
      <c r="J103">
        <v>920.39</v>
      </c>
      <c r="K103">
        <v>2347931</v>
      </c>
      <c r="L103">
        <v>2161013675.4000001</v>
      </c>
      <c r="M103">
        <v>95042</v>
      </c>
      <c r="N103">
        <v>1803531</v>
      </c>
      <c r="O103">
        <v>76.81</v>
      </c>
    </row>
    <row r="104" spans="1:15" x14ac:dyDescent="0.3">
      <c r="A104" t="s">
        <v>33</v>
      </c>
      <c r="B104" t="s">
        <v>34</v>
      </c>
      <c r="C104" s="4">
        <v>41423</v>
      </c>
      <c r="D104">
        <v>919.8</v>
      </c>
      <c r="E104">
        <v>923.4</v>
      </c>
      <c r="F104">
        <v>923.4</v>
      </c>
      <c r="G104">
        <v>900.7</v>
      </c>
      <c r="H104">
        <v>908.35</v>
      </c>
      <c r="I104">
        <v>910.55</v>
      </c>
      <c r="J104">
        <v>906.47</v>
      </c>
      <c r="K104">
        <v>3007036</v>
      </c>
      <c r="L104">
        <v>2725788871.6999998</v>
      </c>
      <c r="M104">
        <v>81773</v>
      </c>
      <c r="N104">
        <v>2298629</v>
      </c>
      <c r="O104">
        <v>76.44</v>
      </c>
    </row>
    <row r="105" spans="1:15" x14ac:dyDescent="0.3">
      <c r="A105" t="s">
        <v>33</v>
      </c>
      <c r="B105" t="s">
        <v>34</v>
      </c>
      <c r="C105" s="4">
        <v>41424</v>
      </c>
      <c r="D105">
        <v>910.55</v>
      </c>
      <c r="E105">
        <v>905.1</v>
      </c>
      <c r="F105">
        <v>929</v>
      </c>
      <c r="G105">
        <v>905.1</v>
      </c>
      <c r="H105">
        <v>925</v>
      </c>
      <c r="I105">
        <v>926.25</v>
      </c>
      <c r="J105">
        <v>923.21</v>
      </c>
      <c r="K105">
        <v>3100217</v>
      </c>
      <c r="L105">
        <v>2862164319.0999999</v>
      </c>
      <c r="M105">
        <v>65861</v>
      </c>
      <c r="N105">
        <v>2426190</v>
      </c>
      <c r="O105">
        <v>78.260000000000005</v>
      </c>
    </row>
    <row r="106" spans="1:15" x14ac:dyDescent="0.3">
      <c r="A106" t="s">
        <v>33</v>
      </c>
      <c r="B106" t="s">
        <v>34</v>
      </c>
      <c r="C106" s="4">
        <v>41425</v>
      </c>
      <c r="D106">
        <v>926.25</v>
      </c>
      <c r="E106">
        <v>921.1</v>
      </c>
      <c r="F106">
        <v>924</v>
      </c>
      <c r="G106">
        <v>883.65</v>
      </c>
      <c r="H106">
        <v>899.35</v>
      </c>
      <c r="I106">
        <v>890.15</v>
      </c>
      <c r="J106">
        <v>904.84</v>
      </c>
      <c r="K106">
        <v>4387938</v>
      </c>
      <c r="L106">
        <v>3970375380.25</v>
      </c>
      <c r="M106">
        <v>115327</v>
      </c>
      <c r="N106">
        <v>3423071</v>
      </c>
      <c r="O106">
        <v>78.010000000000005</v>
      </c>
    </row>
    <row r="107" spans="1:15" x14ac:dyDescent="0.3">
      <c r="A107" t="s">
        <v>33</v>
      </c>
      <c r="B107" t="s">
        <v>34</v>
      </c>
      <c r="C107" s="4">
        <v>41428</v>
      </c>
      <c r="D107">
        <v>890.15</v>
      </c>
      <c r="E107">
        <v>895</v>
      </c>
      <c r="F107">
        <v>898.65</v>
      </c>
      <c r="G107">
        <v>867.05</v>
      </c>
      <c r="H107">
        <v>867.65</v>
      </c>
      <c r="I107">
        <v>869.05</v>
      </c>
      <c r="J107">
        <v>879.02</v>
      </c>
      <c r="K107">
        <v>1870547</v>
      </c>
      <c r="L107">
        <v>1644243031.1500001</v>
      </c>
      <c r="M107">
        <v>62195</v>
      </c>
      <c r="N107">
        <v>1147572</v>
      </c>
      <c r="O107">
        <v>61.35</v>
      </c>
    </row>
    <row r="108" spans="1:15" x14ac:dyDescent="0.3">
      <c r="A108" t="s">
        <v>33</v>
      </c>
      <c r="B108" t="s">
        <v>34</v>
      </c>
      <c r="C108" s="4">
        <v>41429</v>
      </c>
      <c r="D108">
        <v>869.05</v>
      </c>
      <c r="E108">
        <v>876.8</v>
      </c>
      <c r="F108">
        <v>876.8</v>
      </c>
      <c r="G108">
        <v>852</v>
      </c>
      <c r="H108">
        <v>853.85</v>
      </c>
      <c r="I108">
        <v>854.2</v>
      </c>
      <c r="J108">
        <v>862.76</v>
      </c>
      <c r="K108">
        <v>2621881</v>
      </c>
      <c r="L108">
        <v>2262053287.6999998</v>
      </c>
      <c r="M108">
        <v>133891</v>
      </c>
      <c r="N108">
        <v>1810371</v>
      </c>
      <c r="O108">
        <v>69.05</v>
      </c>
    </row>
    <row r="109" spans="1:15" x14ac:dyDescent="0.3">
      <c r="A109" t="s">
        <v>33</v>
      </c>
      <c r="B109" t="s">
        <v>34</v>
      </c>
      <c r="C109" s="4">
        <v>41430</v>
      </c>
      <c r="D109">
        <v>854.2</v>
      </c>
      <c r="E109">
        <v>853.8</v>
      </c>
      <c r="F109">
        <v>855</v>
      </c>
      <c r="G109">
        <v>839.05</v>
      </c>
      <c r="H109">
        <v>843</v>
      </c>
      <c r="I109">
        <v>843.95</v>
      </c>
      <c r="J109">
        <v>846.54</v>
      </c>
      <c r="K109">
        <v>3011996</v>
      </c>
      <c r="L109">
        <v>2549760323.1999998</v>
      </c>
      <c r="M109">
        <v>119168</v>
      </c>
      <c r="N109">
        <v>2349628</v>
      </c>
      <c r="O109">
        <v>78.010000000000005</v>
      </c>
    </row>
    <row r="110" spans="1:15" x14ac:dyDescent="0.3">
      <c r="A110" t="s">
        <v>33</v>
      </c>
      <c r="B110" t="s">
        <v>34</v>
      </c>
      <c r="C110" s="4">
        <v>41431</v>
      </c>
      <c r="D110">
        <v>843.95</v>
      </c>
      <c r="E110">
        <v>838.1</v>
      </c>
      <c r="F110">
        <v>859.5</v>
      </c>
      <c r="G110">
        <v>833.15</v>
      </c>
      <c r="H110">
        <v>843</v>
      </c>
      <c r="I110">
        <v>845</v>
      </c>
      <c r="J110">
        <v>849.45</v>
      </c>
      <c r="K110">
        <v>3198369</v>
      </c>
      <c r="L110">
        <v>2716844625.6500001</v>
      </c>
      <c r="M110">
        <v>71393</v>
      </c>
      <c r="N110">
        <v>2127107</v>
      </c>
      <c r="O110">
        <v>66.510000000000005</v>
      </c>
    </row>
    <row r="111" spans="1:15" x14ac:dyDescent="0.3">
      <c r="A111" t="s">
        <v>33</v>
      </c>
      <c r="B111" t="s">
        <v>34</v>
      </c>
      <c r="C111" s="4">
        <v>41432</v>
      </c>
      <c r="D111">
        <v>845</v>
      </c>
      <c r="E111">
        <v>840</v>
      </c>
      <c r="F111">
        <v>856.35</v>
      </c>
      <c r="G111">
        <v>833.35</v>
      </c>
      <c r="H111">
        <v>841</v>
      </c>
      <c r="I111">
        <v>839.35</v>
      </c>
      <c r="J111">
        <v>843.32</v>
      </c>
      <c r="K111">
        <v>1645663</v>
      </c>
      <c r="L111">
        <v>1387813293</v>
      </c>
      <c r="M111">
        <v>71951</v>
      </c>
      <c r="N111">
        <v>650744</v>
      </c>
      <c r="O111">
        <v>39.54</v>
      </c>
    </row>
    <row r="112" spans="1:15" x14ac:dyDescent="0.3">
      <c r="A112" t="s">
        <v>33</v>
      </c>
      <c r="B112" t="s">
        <v>34</v>
      </c>
      <c r="C112" s="4">
        <v>41435</v>
      </c>
      <c r="D112">
        <v>839.35</v>
      </c>
      <c r="E112">
        <v>844</v>
      </c>
      <c r="F112">
        <v>864.05</v>
      </c>
      <c r="G112">
        <v>835.8</v>
      </c>
      <c r="H112">
        <v>855.7</v>
      </c>
      <c r="I112">
        <v>852.6</v>
      </c>
      <c r="J112">
        <v>850.34</v>
      </c>
      <c r="K112">
        <v>2583932</v>
      </c>
      <c r="L112">
        <v>2197210607.5999999</v>
      </c>
      <c r="M112">
        <v>84396</v>
      </c>
      <c r="N112">
        <v>1534520</v>
      </c>
      <c r="O112">
        <v>59.39</v>
      </c>
    </row>
    <row r="113" spans="1:15" x14ac:dyDescent="0.3">
      <c r="A113" t="s">
        <v>33</v>
      </c>
      <c r="B113" t="s">
        <v>34</v>
      </c>
      <c r="C113" s="4">
        <v>41436</v>
      </c>
      <c r="D113">
        <v>852.6</v>
      </c>
      <c r="E113">
        <v>845.5</v>
      </c>
      <c r="F113">
        <v>851.8</v>
      </c>
      <c r="G113">
        <v>826.4</v>
      </c>
      <c r="H113">
        <v>829.9</v>
      </c>
      <c r="I113">
        <v>831.15</v>
      </c>
      <c r="J113">
        <v>836.42</v>
      </c>
      <c r="K113">
        <v>2677716</v>
      </c>
      <c r="L113">
        <v>2239683561.6999998</v>
      </c>
      <c r="M113">
        <v>147499</v>
      </c>
      <c r="N113">
        <v>1612549</v>
      </c>
      <c r="O113">
        <v>60.22</v>
      </c>
    </row>
    <row r="114" spans="1:15" x14ac:dyDescent="0.3">
      <c r="A114" t="s">
        <v>33</v>
      </c>
      <c r="B114" t="s">
        <v>34</v>
      </c>
      <c r="C114" s="4">
        <v>41437</v>
      </c>
      <c r="D114">
        <v>831.15</v>
      </c>
      <c r="E114">
        <v>830.4</v>
      </c>
      <c r="F114">
        <v>830.4</v>
      </c>
      <c r="G114">
        <v>816.25</v>
      </c>
      <c r="H114">
        <v>819.95</v>
      </c>
      <c r="I114">
        <v>820.75</v>
      </c>
      <c r="J114">
        <v>822.73</v>
      </c>
      <c r="K114">
        <v>2365088</v>
      </c>
      <c r="L114">
        <v>1945839444.5999999</v>
      </c>
      <c r="M114">
        <v>90055</v>
      </c>
      <c r="N114">
        <v>1621702</v>
      </c>
      <c r="O114">
        <v>68.569999999999993</v>
      </c>
    </row>
    <row r="115" spans="1:15" x14ac:dyDescent="0.3">
      <c r="A115" t="s">
        <v>33</v>
      </c>
      <c r="B115" t="s">
        <v>34</v>
      </c>
      <c r="C115" s="4">
        <v>41438</v>
      </c>
      <c r="D115">
        <v>820.75</v>
      </c>
      <c r="E115">
        <v>806.1</v>
      </c>
      <c r="F115">
        <v>816.55</v>
      </c>
      <c r="G115">
        <v>804.3</v>
      </c>
      <c r="H115">
        <v>815</v>
      </c>
      <c r="I115">
        <v>812.2</v>
      </c>
      <c r="J115">
        <v>810.2</v>
      </c>
      <c r="K115">
        <v>5578717</v>
      </c>
      <c r="L115">
        <v>4519864744.3500004</v>
      </c>
      <c r="M115">
        <v>157683</v>
      </c>
      <c r="N115">
        <v>4581582</v>
      </c>
      <c r="O115">
        <v>82.13</v>
      </c>
    </row>
    <row r="116" spans="1:15" x14ac:dyDescent="0.3">
      <c r="A116" t="s">
        <v>33</v>
      </c>
      <c r="B116" t="s">
        <v>34</v>
      </c>
      <c r="C116" s="4">
        <v>41439</v>
      </c>
      <c r="D116">
        <v>812.2</v>
      </c>
      <c r="E116">
        <v>820</v>
      </c>
      <c r="F116">
        <v>838</v>
      </c>
      <c r="G116">
        <v>820</v>
      </c>
      <c r="H116">
        <v>834.9</v>
      </c>
      <c r="I116">
        <v>835</v>
      </c>
      <c r="J116">
        <v>832.99</v>
      </c>
      <c r="K116">
        <v>3666156</v>
      </c>
      <c r="L116">
        <v>3053857529.8000002</v>
      </c>
      <c r="M116">
        <v>86287</v>
      </c>
      <c r="N116">
        <v>2892457</v>
      </c>
      <c r="O116">
        <v>78.900000000000006</v>
      </c>
    </row>
    <row r="117" spans="1:15" x14ac:dyDescent="0.3">
      <c r="A117" t="s">
        <v>33</v>
      </c>
      <c r="B117" t="s">
        <v>34</v>
      </c>
      <c r="C117" s="4">
        <v>41442</v>
      </c>
      <c r="D117">
        <v>835</v>
      </c>
      <c r="E117">
        <v>836.1</v>
      </c>
      <c r="F117">
        <v>855.05</v>
      </c>
      <c r="G117">
        <v>831</v>
      </c>
      <c r="H117">
        <v>846.1</v>
      </c>
      <c r="I117">
        <v>844.4</v>
      </c>
      <c r="J117">
        <v>845.39</v>
      </c>
      <c r="K117">
        <v>2464128</v>
      </c>
      <c r="L117">
        <v>2083138484.2</v>
      </c>
      <c r="M117">
        <v>80163</v>
      </c>
      <c r="N117">
        <v>1787964</v>
      </c>
      <c r="O117">
        <v>72.56</v>
      </c>
    </row>
    <row r="118" spans="1:15" x14ac:dyDescent="0.3">
      <c r="A118" t="s">
        <v>33</v>
      </c>
      <c r="B118" t="s">
        <v>34</v>
      </c>
      <c r="C118" s="4">
        <v>41443</v>
      </c>
      <c r="D118">
        <v>844.4</v>
      </c>
      <c r="E118">
        <v>844.1</v>
      </c>
      <c r="F118">
        <v>847</v>
      </c>
      <c r="G118">
        <v>831.15</v>
      </c>
      <c r="H118">
        <v>833.1</v>
      </c>
      <c r="I118">
        <v>834</v>
      </c>
      <c r="J118">
        <v>837.13</v>
      </c>
      <c r="K118">
        <v>1752255</v>
      </c>
      <c r="L118">
        <v>1466871633.5999999</v>
      </c>
      <c r="M118">
        <v>46869</v>
      </c>
      <c r="N118">
        <v>1124401</v>
      </c>
      <c r="O118">
        <v>64.17</v>
      </c>
    </row>
    <row r="119" spans="1:15" x14ac:dyDescent="0.3">
      <c r="A119" t="s">
        <v>33</v>
      </c>
      <c r="B119" t="s">
        <v>34</v>
      </c>
      <c r="C119" s="4">
        <v>41444</v>
      </c>
      <c r="D119">
        <v>834</v>
      </c>
      <c r="E119">
        <v>830</v>
      </c>
      <c r="F119">
        <v>844.7</v>
      </c>
      <c r="G119">
        <v>828.1</v>
      </c>
      <c r="H119">
        <v>842.15</v>
      </c>
      <c r="I119">
        <v>842.75</v>
      </c>
      <c r="J119">
        <v>836.76</v>
      </c>
      <c r="K119">
        <v>2567687</v>
      </c>
      <c r="L119">
        <v>2148549957.3499999</v>
      </c>
      <c r="M119">
        <v>85922</v>
      </c>
      <c r="N119">
        <v>1789924</v>
      </c>
      <c r="O119">
        <v>69.709999999999994</v>
      </c>
    </row>
    <row r="120" spans="1:15" x14ac:dyDescent="0.3">
      <c r="A120" t="s">
        <v>33</v>
      </c>
      <c r="B120" t="s">
        <v>34</v>
      </c>
      <c r="C120" s="4">
        <v>41445</v>
      </c>
      <c r="D120">
        <v>842.75</v>
      </c>
      <c r="E120">
        <v>829</v>
      </c>
      <c r="F120">
        <v>834</v>
      </c>
      <c r="G120">
        <v>812</v>
      </c>
      <c r="H120">
        <v>812</v>
      </c>
      <c r="I120">
        <v>817.55</v>
      </c>
      <c r="J120">
        <v>820.52</v>
      </c>
      <c r="K120">
        <v>3677976</v>
      </c>
      <c r="L120">
        <v>3017864030.1999998</v>
      </c>
      <c r="M120">
        <v>77105</v>
      </c>
      <c r="N120">
        <v>2979928</v>
      </c>
      <c r="O120">
        <v>81.02</v>
      </c>
    </row>
    <row r="121" spans="1:15" x14ac:dyDescent="0.3">
      <c r="A121" t="s">
        <v>33</v>
      </c>
      <c r="B121" t="s">
        <v>34</v>
      </c>
      <c r="C121" s="4">
        <v>41446</v>
      </c>
      <c r="D121">
        <v>817.55</v>
      </c>
      <c r="E121">
        <v>815</v>
      </c>
      <c r="F121">
        <v>824.15</v>
      </c>
      <c r="G121">
        <v>801.3</v>
      </c>
      <c r="H121">
        <v>819.5</v>
      </c>
      <c r="I121">
        <v>820.7</v>
      </c>
      <c r="J121">
        <v>813</v>
      </c>
      <c r="K121">
        <v>2841911</v>
      </c>
      <c r="L121">
        <v>2310460745.1500001</v>
      </c>
      <c r="M121">
        <v>111510</v>
      </c>
      <c r="N121">
        <v>1904049</v>
      </c>
      <c r="O121">
        <v>67</v>
      </c>
    </row>
    <row r="122" spans="1:15" x14ac:dyDescent="0.3">
      <c r="A122" t="s">
        <v>33</v>
      </c>
      <c r="B122" t="s">
        <v>34</v>
      </c>
      <c r="C122" s="4">
        <v>41449</v>
      </c>
      <c r="D122">
        <v>820.7</v>
      </c>
      <c r="E122">
        <v>814.8</v>
      </c>
      <c r="F122">
        <v>829</v>
      </c>
      <c r="G122">
        <v>809.95</v>
      </c>
      <c r="H122">
        <v>824.9</v>
      </c>
      <c r="I122">
        <v>824.8</v>
      </c>
      <c r="J122">
        <v>819.54</v>
      </c>
      <c r="K122">
        <v>2917116</v>
      </c>
      <c r="L122">
        <v>2390698572.6999998</v>
      </c>
      <c r="M122">
        <v>83650</v>
      </c>
      <c r="N122">
        <v>2000266</v>
      </c>
      <c r="O122">
        <v>68.569999999999993</v>
      </c>
    </row>
    <row r="123" spans="1:15" x14ac:dyDescent="0.3">
      <c r="A123" t="s">
        <v>33</v>
      </c>
      <c r="B123" t="s">
        <v>34</v>
      </c>
      <c r="C123" s="4">
        <v>41450</v>
      </c>
      <c r="D123">
        <v>824.8</v>
      </c>
      <c r="E123">
        <v>826.9</v>
      </c>
      <c r="F123">
        <v>834.9</v>
      </c>
      <c r="G123">
        <v>810.1</v>
      </c>
      <c r="H123">
        <v>812.55</v>
      </c>
      <c r="I123">
        <v>817.45</v>
      </c>
      <c r="J123">
        <v>825.99</v>
      </c>
      <c r="K123">
        <v>2449730</v>
      </c>
      <c r="L123">
        <v>2023440890.4000001</v>
      </c>
      <c r="M123">
        <v>67225</v>
      </c>
      <c r="N123">
        <v>1646581</v>
      </c>
      <c r="O123">
        <v>67.209999999999994</v>
      </c>
    </row>
    <row r="124" spans="1:15" x14ac:dyDescent="0.3">
      <c r="A124" t="s">
        <v>33</v>
      </c>
      <c r="B124" t="s">
        <v>34</v>
      </c>
      <c r="C124" s="4">
        <v>41451</v>
      </c>
      <c r="D124">
        <v>817.45</v>
      </c>
      <c r="E124">
        <v>818.6</v>
      </c>
      <c r="F124">
        <v>824.35</v>
      </c>
      <c r="G124">
        <v>810</v>
      </c>
      <c r="H124">
        <v>811</v>
      </c>
      <c r="I124">
        <v>815.6</v>
      </c>
      <c r="J124">
        <v>819.13</v>
      </c>
      <c r="K124">
        <v>2554481</v>
      </c>
      <c r="L124">
        <v>2092461046.1500001</v>
      </c>
      <c r="M124">
        <v>80306</v>
      </c>
      <c r="N124">
        <v>2025169</v>
      </c>
      <c r="O124">
        <v>79.28</v>
      </c>
    </row>
    <row r="125" spans="1:15" x14ac:dyDescent="0.3">
      <c r="A125" t="s">
        <v>33</v>
      </c>
      <c r="B125" t="s">
        <v>34</v>
      </c>
      <c r="C125" s="4">
        <v>41452</v>
      </c>
      <c r="D125">
        <v>815.6</v>
      </c>
      <c r="E125">
        <v>816.5</v>
      </c>
      <c r="F125">
        <v>843.2</v>
      </c>
      <c r="G125">
        <v>809.05</v>
      </c>
      <c r="H125">
        <v>829.75</v>
      </c>
      <c r="I125">
        <v>837.15</v>
      </c>
      <c r="J125">
        <v>823.61</v>
      </c>
      <c r="K125">
        <v>4811518</v>
      </c>
      <c r="L125">
        <v>3962802917.9000001</v>
      </c>
      <c r="M125">
        <v>115269</v>
      </c>
      <c r="N125">
        <v>3628405</v>
      </c>
      <c r="O125">
        <v>75.41</v>
      </c>
    </row>
    <row r="126" spans="1:15" x14ac:dyDescent="0.3">
      <c r="A126" t="s">
        <v>33</v>
      </c>
      <c r="B126" t="s">
        <v>34</v>
      </c>
      <c r="C126" s="4">
        <v>41453</v>
      </c>
      <c r="D126">
        <v>837.15</v>
      </c>
      <c r="E126">
        <v>839</v>
      </c>
      <c r="F126">
        <v>886.5</v>
      </c>
      <c r="G126">
        <v>839</v>
      </c>
      <c r="H126">
        <v>867</v>
      </c>
      <c r="I126">
        <v>879.05</v>
      </c>
      <c r="J126">
        <v>870.05</v>
      </c>
      <c r="K126">
        <v>5139254</v>
      </c>
      <c r="L126">
        <v>4471405052.75</v>
      </c>
      <c r="M126">
        <v>131373</v>
      </c>
      <c r="N126">
        <v>3943944</v>
      </c>
      <c r="O126">
        <v>76.739999999999995</v>
      </c>
    </row>
    <row r="127" spans="1:15" x14ac:dyDescent="0.3">
      <c r="A127" t="s">
        <v>33</v>
      </c>
      <c r="B127" t="s">
        <v>34</v>
      </c>
      <c r="C127" s="4">
        <v>41456</v>
      </c>
      <c r="D127">
        <v>879.05</v>
      </c>
      <c r="E127">
        <v>879</v>
      </c>
      <c r="F127">
        <v>891</v>
      </c>
      <c r="G127">
        <v>861</v>
      </c>
      <c r="H127">
        <v>890.7</v>
      </c>
      <c r="I127">
        <v>889.65</v>
      </c>
      <c r="J127">
        <v>884.63</v>
      </c>
      <c r="K127">
        <v>2565358</v>
      </c>
      <c r="L127">
        <v>2269387863.0999999</v>
      </c>
      <c r="M127">
        <v>77335</v>
      </c>
      <c r="N127">
        <v>1899080</v>
      </c>
      <c r="O127">
        <v>74.03</v>
      </c>
    </row>
    <row r="128" spans="1:15" x14ac:dyDescent="0.3">
      <c r="A128" t="s">
        <v>33</v>
      </c>
      <c r="B128" t="s">
        <v>34</v>
      </c>
      <c r="C128" s="4">
        <v>41457</v>
      </c>
      <c r="D128">
        <v>889.65</v>
      </c>
      <c r="E128">
        <v>886.65</v>
      </c>
      <c r="F128">
        <v>893</v>
      </c>
      <c r="G128">
        <v>872.25</v>
      </c>
      <c r="H128">
        <v>877</v>
      </c>
      <c r="I128">
        <v>875.15</v>
      </c>
      <c r="J128">
        <v>885.11</v>
      </c>
      <c r="K128">
        <v>2166106</v>
      </c>
      <c r="L128">
        <v>1917248908.5999999</v>
      </c>
      <c r="M128">
        <v>90602</v>
      </c>
      <c r="N128">
        <v>1444931</v>
      </c>
      <c r="O128">
        <v>66.709999999999994</v>
      </c>
    </row>
    <row r="129" spans="1:15" x14ac:dyDescent="0.3">
      <c r="A129" t="s">
        <v>33</v>
      </c>
      <c r="B129" t="s">
        <v>34</v>
      </c>
      <c r="C129" s="4">
        <v>41458</v>
      </c>
      <c r="D129">
        <v>875.15</v>
      </c>
      <c r="E129">
        <v>870</v>
      </c>
      <c r="F129">
        <v>871.6</v>
      </c>
      <c r="G129">
        <v>850</v>
      </c>
      <c r="H129">
        <v>859.75</v>
      </c>
      <c r="I129">
        <v>853.6</v>
      </c>
      <c r="J129">
        <v>857.06</v>
      </c>
      <c r="K129">
        <v>1760408</v>
      </c>
      <c r="L129">
        <v>1508775146.5999999</v>
      </c>
      <c r="M129">
        <v>80227</v>
      </c>
      <c r="N129">
        <v>1306694</v>
      </c>
      <c r="O129">
        <v>74.23</v>
      </c>
    </row>
    <row r="130" spans="1:15" x14ac:dyDescent="0.3">
      <c r="A130" t="s">
        <v>33</v>
      </c>
      <c r="B130" t="s">
        <v>34</v>
      </c>
      <c r="C130" s="4">
        <v>41459</v>
      </c>
      <c r="D130">
        <v>853.6</v>
      </c>
      <c r="E130">
        <v>857.3</v>
      </c>
      <c r="F130">
        <v>867.7</v>
      </c>
      <c r="G130">
        <v>849.8</v>
      </c>
      <c r="H130">
        <v>853.25</v>
      </c>
      <c r="I130">
        <v>852.1</v>
      </c>
      <c r="J130">
        <v>858.59</v>
      </c>
      <c r="K130">
        <v>1295767</v>
      </c>
      <c r="L130">
        <v>1112537723.2</v>
      </c>
      <c r="M130">
        <v>68948</v>
      </c>
      <c r="N130">
        <v>824292</v>
      </c>
      <c r="O130">
        <v>63.61</v>
      </c>
    </row>
    <row r="131" spans="1:15" x14ac:dyDescent="0.3">
      <c r="A131" t="s">
        <v>33</v>
      </c>
      <c r="B131" t="s">
        <v>34</v>
      </c>
      <c r="C131" s="4">
        <v>41460</v>
      </c>
      <c r="D131">
        <v>852.1</v>
      </c>
      <c r="E131">
        <v>859</v>
      </c>
      <c r="F131">
        <v>859.65</v>
      </c>
      <c r="G131">
        <v>848.15</v>
      </c>
      <c r="H131">
        <v>849.4</v>
      </c>
      <c r="I131">
        <v>850.1</v>
      </c>
      <c r="J131">
        <v>852.87</v>
      </c>
      <c r="K131">
        <v>1960980</v>
      </c>
      <c r="L131">
        <v>1672459578.4000001</v>
      </c>
      <c r="M131">
        <v>81536</v>
      </c>
      <c r="N131">
        <v>1401321</v>
      </c>
      <c r="O131">
        <v>71.459999999999994</v>
      </c>
    </row>
    <row r="132" spans="1:15" x14ac:dyDescent="0.3">
      <c r="A132" t="s">
        <v>33</v>
      </c>
      <c r="B132" t="s">
        <v>34</v>
      </c>
      <c r="C132" s="4">
        <v>41463</v>
      </c>
      <c r="D132">
        <v>850.1</v>
      </c>
      <c r="E132">
        <v>845.85</v>
      </c>
      <c r="F132">
        <v>846.85</v>
      </c>
      <c r="G132">
        <v>818</v>
      </c>
      <c r="H132">
        <v>826.9</v>
      </c>
      <c r="I132">
        <v>824.05</v>
      </c>
      <c r="J132">
        <v>823.46</v>
      </c>
      <c r="K132">
        <v>3695733</v>
      </c>
      <c r="L132">
        <v>3043272029.9000001</v>
      </c>
      <c r="M132">
        <v>96748</v>
      </c>
      <c r="N132">
        <v>2782844</v>
      </c>
      <c r="O132">
        <v>75.3</v>
      </c>
    </row>
    <row r="133" spans="1:15" x14ac:dyDescent="0.3">
      <c r="A133" t="s">
        <v>33</v>
      </c>
      <c r="B133" t="s">
        <v>34</v>
      </c>
      <c r="C133" s="4">
        <v>41464</v>
      </c>
      <c r="D133">
        <v>824.05</v>
      </c>
      <c r="E133">
        <v>826</v>
      </c>
      <c r="F133">
        <v>832</v>
      </c>
      <c r="G133">
        <v>826</v>
      </c>
      <c r="H133">
        <v>830.1</v>
      </c>
      <c r="I133">
        <v>830.05</v>
      </c>
      <c r="J133">
        <v>829.54</v>
      </c>
      <c r="K133">
        <v>3236206</v>
      </c>
      <c r="L133">
        <v>2684566105.3499999</v>
      </c>
      <c r="M133">
        <v>70642</v>
      </c>
      <c r="N133">
        <v>2748714</v>
      </c>
      <c r="O133">
        <v>84.94</v>
      </c>
    </row>
    <row r="134" spans="1:15" x14ac:dyDescent="0.3">
      <c r="A134" t="s">
        <v>33</v>
      </c>
      <c r="B134" t="s">
        <v>34</v>
      </c>
      <c r="C134" s="4">
        <v>41465</v>
      </c>
      <c r="D134">
        <v>830.05</v>
      </c>
      <c r="E134">
        <v>833.2</v>
      </c>
      <c r="F134">
        <v>834.15</v>
      </c>
      <c r="G134">
        <v>822.4</v>
      </c>
      <c r="H134">
        <v>825.05</v>
      </c>
      <c r="I134">
        <v>827.5</v>
      </c>
      <c r="J134">
        <v>828.87</v>
      </c>
      <c r="K134">
        <v>3114437</v>
      </c>
      <c r="L134">
        <v>2581462002.3000002</v>
      </c>
      <c r="M134">
        <v>85539</v>
      </c>
      <c r="N134">
        <v>2619856</v>
      </c>
      <c r="O134">
        <v>84.12</v>
      </c>
    </row>
    <row r="135" spans="1:15" x14ac:dyDescent="0.3">
      <c r="A135" t="s">
        <v>33</v>
      </c>
      <c r="B135" t="s">
        <v>34</v>
      </c>
      <c r="C135" s="4">
        <v>41466</v>
      </c>
      <c r="D135">
        <v>827.5</v>
      </c>
      <c r="E135">
        <v>838.5</v>
      </c>
      <c r="F135">
        <v>856.7</v>
      </c>
      <c r="G135">
        <v>834</v>
      </c>
      <c r="H135">
        <v>851.8</v>
      </c>
      <c r="I135">
        <v>854.8</v>
      </c>
      <c r="J135">
        <v>851.04</v>
      </c>
      <c r="K135">
        <v>3000215</v>
      </c>
      <c r="L135">
        <v>2553304807.4000001</v>
      </c>
      <c r="M135">
        <v>67983</v>
      </c>
      <c r="N135">
        <v>2415384</v>
      </c>
      <c r="O135">
        <v>80.510000000000005</v>
      </c>
    </row>
    <row r="136" spans="1:15" x14ac:dyDescent="0.3">
      <c r="A136" t="s">
        <v>33</v>
      </c>
      <c r="B136" t="s">
        <v>34</v>
      </c>
      <c r="C136" s="4">
        <v>41467</v>
      </c>
      <c r="D136">
        <v>854.8</v>
      </c>
      <c r="E136">
        <v>857.3</v>
      </c>
      <c r="F136">
        <v>859.55</v>
      </c>
      <c r="G136">
        <v>836.95</v>
      </c>
      <c r="H136">
        <v>851.1</v>
      </c>
      <c r="I136">
        <v>851.3</v>
      </c>
      <c r="J136">
        <v>848.74</v>
      </c>
      <c r="K136">
        <v>2953316</v>
      </c>
      <c r="L136">
        <v>2506599294.4499998</v>
      </c>
      <c r="M136">
        <v>55404</v>
      </c>
      <c r="N136">
        <v>2257469</v>
      </c>
      <c r="O136">
        <v>76.44</v>
      </c>
    </row>
    <row r="137" spans="1:15" x14ac:dyDescent="0.3">
      <c r="A137" t="s">
        <v>33</v>
      </c>
      <c r="B137" t="s">
        <v>34</v>
      </c>
      <c r="C137" s="4">
        <v>41470</v>
      </c>
      <c r="D137">
        <v>851.3</v>
      </c>
      <c r="E137">
        <v>849.85</v>
      </c>
      <c r="F137">
        <v>853.6</v>
      </c>
      <c r="G137">
        <v>841.1</v>
      </c>
      <c r="H137">
        <v>848.35</v>
      </c>
      <c r="I137">
        <v>848.5</v>
      </c>
      <c r="J137">
        <v>848.73</v>
      </c>
      <c r="K137">
        <v>1580962</v>
      </c>
      <c r="L137">
        <v>1341816578.1500001</v>
      </c>
      <c r="M137">
        <v>48335</v>
      </c>
      <c r="N137">
        <v>1132137</v>
      </c>
      <c r="O137">
        <v>71.61</v>
      </c>
    </row>
    <row r="138" spans="1:15" x14ac:dyDescent="0.3">
      <c r="A138" t="s">
        <v>33</v>
      </c>
      <c r="B138" t="s">
        <v>34</v>
      </c>
      <c r="C138" s="4">
        <v>41471</v>
      </c>
      <c r="D138">
        <v>848.5</v>
      </c>
      <c r="E138">
        <v>831.8</v>
      </c>
      <c r="F138">
        <v>831.8</v>
      </c>
      <c r="G138">
        <v>805</v>
      </c>
      <c r="H138">
        <v>817.6</v>
      </c>
      <c r="I138">
        <v>816.05</v>
      </c>
      <c r="J138">
        <v>813.96</v>
      </c>
      <c r="K138">
        <v>3665638</v>
      </c>
      <c r="L138">
        <v>2983694998.0999999</v>
      </c>
      <c r="M138">
        <v>105977</v>
      </c>
      <c r="N138">
        <v>2543580</v>
      </c>
      <c r="O138">
        <v>69.39</v>
      </c>
    </row>
    <row r="139" spans="1:15" x14ac:dyDescent="0.3">
      <c r="A139" t="s">
        <v>33</v>
      </c>
      <c r="B139" t="s">
        <v>34</v>
      </c>
      <c r="C139" s="4">
        <v>41472</v>
      </c>
      <c r="D139">
        <v>816.05</v>
      </c>
      <c r="E139">
        <v>820.5</v>
      </c>
      <c r="F139">
        <v>829.05</v>
      </c>
      <c r="G139">
        <v>803.25</v>
      </c>
      <c r="H139">
        <v>814</v>
      </c>
      <c r="I139">
        <v>817.1</v>
      </c>
      <c r="J139">
        <v>820.19</v>
      </c>
      <c r="K139">
        <v>5669579</v>
      </c>
      <c r="L139">
        <v>4650126548.8500004</v>
      </c>
      <c r="M139">
        <v>143460</v>
      </c>
      <c r="N139">
        <v>4642855</v>
      </c>
      <c r="O139">
        <v>81.89</v>
      </c>
    </row>
    <row r="140" spans="1:15" x14ac:dyDescent="0.3">
      <c r="A140" t="s">
        <v>33</v>
      </c>
      <c r="B140" t="s">
        <v>34</v>
      </c>
      <c r="C140" s="4">
        <v>41473</v>
      </c>
      <c r="D140">
        <v>817.1</v>
      </c>
      <c r="E140">
        <v>818.5</v>
      </c>
      <c r="F140">
        <v>835</v>
      </c>
      <c r="G140">
        <v>815.2</v>
      </c>
      <c r="H140">
        <v>830</v>
      </c>
      <c r="I140">
        <v>829.05</v>
      </c>
      <c r="J140">
        <v>821.44</v>
      </c>
      <c r="K140">
        <v>5614744</v>
      </c>
      <c r="L140">
        <v>4612160406.6000004</v>
      </c>
      <c r="M140">
        <v>113663</v>
      </c>
      <c r="N140">
        <v>4654426</v>
      </c>
      <c r="O140">
        <v>82.9</v>
      </c>
    </row>
    <row r="141" spans="1:15" x14ac:dyDescent="0.3">
      <c r="A141" t="s">
        <v>33</v>
      </c>
      <c r="B141" t="s">
        <v>34</v>
      </c>
      <c r="C141" s="4">
        <v>41474</v>
      </c>
      <c r="D141">
        <v>829.05</v>
      </c>
      <c r="E141">
        <v>829.05</v>
      </c>
      <c r="F141">
        <v>832</v>
      </c>
      <c r="G141">
        <v>789.5</v>
      </c>
      <c r="H141">
        <v>799.7</v>
      </c>
      <c r="I141">
        <v>803.2</v>
      </c>
      <c r="J141">
        <v>810.8</v>
      </c>
      <c r="K141">
        <v>6622252</v>
      </c>
      <c r="L141">
        <v>5369350959.8500004</v>
      </c>
      <c r="M141">
        <v>151156</v>
      </c>
      <c r="N141">
        <v>3989723</v>
      </c>
      <c r="O141">
        <v>60.25</v>
      </c>
    </row>
    <row r="142" spans="1:15" x14ac:dyDescent="0.3">
      <c r="A142" t="s">
        <v>33</v>
      </c>
      <c r="B142" t="s">
        <v>34</v>
      </c>
      <c r="C142" s="4">
        <v>41477</v>
      </c>
      <c r="D142">
        <v>803.2</v>
      </c>
      <c r="E142">
        <v>802.9</v>
      </c>
      <c r="F142">
        <v>833.7</v>
      </c>
      <c r="G142">
        <v>795.85</v>
      </c>
      <c r="H142">
        <v>830.7</v>
      </c>
      <c r="I142">
        <v>830.3</v>
      </c>
      <c r="J142">
        <v>825.12</v>
      </c>
      <c r="K142">
        <v>2146242</v>
      </c>
      <c r="L142">
        <v>1770899688.1500001</v>
      </c>
      <c r="M142">
        <v>80529</v>
      </c>
      <c r="N142">
        <v>1210965</v>
      </c>
      <c r="O142">
        <v>56.42</v>
      </c>
    </row>
    <row r="143" spans="1:15" x14ac:dyDescent="0.3">
      <c r="A143" t="s">
        <v>33</v>
      </c>
      <c r="B143" t="s">
        <v>34</v>
      </c>
      <c r="C143" s="4">
        <v>41478</v>
      </c>
      <c r="D143">
        <v>830.3</v>
      </c>
      <c r="E143">
        <v>832</v>
      </c>
      <c r="F143">
        <v>838.45</v>
      </c>
      <c r="G143">
        <v>819.05</v>
      </c>
      <c r="H143">
        <v>826.5</v>
      </c>
      <c r="I143">
        <v>826.85</v>
      </c>
      <c r="J143">
        <v>827.59</v>
      </c>
      <c r="K143">
        <v>3677987</v>
      </c>
      <c r="L143">
        <v>3043857871.5</v>
      </c>
      <c r="M143">
        <v>77779</v>
      </c>
      <c r="N143">
        <v>3078971</v>
      </c>
      <c r="O143">
        <v>83.71</v>
      </c>
    </row>
    <row r="144" spans="1:15" x14ac:dyDescent="0.3">
      <c r="A144" t="s">
        <v>33</v>
      </c>
      <c r="B144" t="s">
        <v>34</v>
      </c>
      <c r="C144" s="4">
        <v>41479</v>
      </c>
      <c r="D144">
        <v>826.85</v>
      </c>
      <c r="E144">
        <v>818.7</v>
      </c>
      <c r="F144">
        <v>818.7</v>
      </c>
      <c r="G144">
        <v>799.5</v>
      </c>
      <c r="H144">
        <v>807.5</v>
      </c>
      <c r="I144">
        <v>803.25</v>
      </c>
      <c r="J144">
        <v>806.63</v>
      </c>
      <c r="K144">
        <v>6483783</v>
      </c>
      <c r="L144">
        <v>5229995796.4499998</v>
      </c>
      <c r="M144">
        <v>104384</v>
      </c>
      <c r="N144">
        <v>5608461</v>
      </c>
      <c r="O144">
        <v>86.5</v>
      </c>
    </row>
    <row r="145" spans="1:15" x14ac:dyDescent="0.3">
      <c r="A145" t="s">
        <v>33</v>
      </c>
      <c r="B145" t="s">
        <v>34</v>
      </c>
      <c r="C145" s="4">
        <v>41480</v>
      </c>
      <c r="D145">
        <v>803.25</v>
      </c>
      <c r="E145">
        <v>804.4</v>
      </c>
      <c r="F145">
        <v>816</v>
      </c>
      <c r="G145">
        <v>797.25</v>
      </c>
      <c r="H145">
        <v>800</v>
      </c>
      <c r="I145">
        <v>800.8</v>
      </c>
      <c r="J145">
        <v>805.76</v>
      </c>
      <c r="K145">
        <v>4837186</v>
      </c>
      <c r="L145">
        <v>3897596086.4000001</v>
      </c>
      <c r="M145">
        <v>85196</v>
      </c>
      <c r="N145">
        <v>3473939</v>
      </c>
      <c r="O145">
        <v>71.819999999999993</v>
      </c>
    </row>
    <row r="146" spans="1:15" x14ac:dyDescent="0.3">
      <c r="A146" t="s">
        <v>33</v>
      </c>
      <c r="B146" t="s">
        <v>34</v>
      </c>
      <c r="C146" s="4">
        <v>41481</v>
      </c>
      <c r="D146">
        <v>800.8</v>
      </c>
      <c r="E146">
        <v>805.15</v>
      </c>
      <c r="F146">
        <v>813.95</v>
      </c>
      <c r="G146">
        <v>795.3</v>
      </c>
      <c r="H146">
        <v>804</v>
      </c>
      <c r="I146">
        <v>805.55</v>
      </c>
      <c r="J146">
        <v>804.02</v>
      </c>
      <c r="K146">
        <v>2109712</v>
      </c>
      <c r="L146">
        <v>1696261070.95</v>
      </c>
      <c r="M146">
        <v>56016</v>
      </c>
      <c r="N146">
        <v>1475997</v>
      </c>
      <c r="O146">
        <v>69.959999999999994</v>
      </c>
    </row>
    <row r="147" spans="1:15" x14ac:dyDescent="0.3">
      <c r="A147" t="s">
        <v>33</v>
      </c>
      <c r="B147" t="s">
        <v>34</v>
      </c>
      <c r="C147" s="4">
        <v>41484</v>
      </c>
      <c r="D147">
        <v>805.55</v>
      </c>
      <c r="E147">
        <v>803</v>
      </c>
      <c r="F147">
        <v>816.8</v>
      </c>
      <c r="G147">
        <v>803</v>
      </c>
      <c r="H147">
        <v>804</v>
      </c>
      <c r="I147">
        <v>806.6</v>
      </c>
      <c r="J147">
        <v>808.84</v>
      </c>
      <c r="K147">
        <v>1619897</v>
      </c>
      <c r="L147">
        <v>1310234184.8</v>
      </c>
      <c r="M147">
        <v>45024</v>
      </c>
      <c r="N147">
        <v>1146669</v>
      </c>
      <c r="O147">
        <v>70.790000000000006</v>
      </c>
    </row>
    <row r="148" spans="1:15" x14ac:dyDescent="0.3">
      <c r="A148" t="s">
        <v>33</v>
      </c>
      <c r="B148" t="s">
        <v>34</v>
      </c>
      <c r="C148" s="4">
        <v>41485</v>
      </c>
      <c r="D148">
        <v>806.6</v>
      </c>
      <c r="E148">
        <v>807.1</v>
      </c>
      <c r="F148">
        <v>821</v>
      </c>
      <c r="G148">
        <v>801.55</v>
      </c>
      <c r="H148">
        <v>809</v>
      </c>
      <c r="I148">
        <v>807.85</v>
      </c>
      <c r="J148">
        <v>809.32</v>
      </c>
      <c r="K148">
        <v>3248187</v>
      </c>
      <c r="L148">
        <v>2628834693.0500002</v>
      </c>
      <c r="M148">
        <v>61230</v>
      </c>
      <c r="N148">
        <v>2646119</v>
      </c>
      <c r="O148">
        <v>81.459999999999994</v>
      </c>
    </row>
    <row r="149" spans="1:15" x14ac:dyDescent="0.3">
      <c r="A149" t="s">
        <v>33</v>
      </c>
      <c r="B149" t="s">
        <v>34</v>
      </c>
      <c r="C149" s="4">
        <v>41486</v>
      </c>
      <c r="D149">
        <v>807.85</v>
      </c>
      <c r="E149">
        <v>807.85</v>
      </c>
      <c r="F149">
        <v>816</v>
      </c>
      <c r="G149">
        <v>794.6</v>
      </c>
      <c r="H149">
        <v>800</v>
      </c>
      <c r="I149">
        <v>800.45</v>
      </c>
      <c r="J149">
        <v>804.96</v>
      </c>
      <c r="K149">
        <v>5920069</v>
      </c>
      <c r="L149">
        <v>4765410043.9499998</v>
      </c>
      <c r="M149">
        <v>134256</v>
      </c>
      <c r="N149">
        <v>4946666</v>
      </c>
      <c r="O149">
        <v>83.56</v>
      </c>
    </row>
    <row r="150" spans="1:15" x14ac:dyDescent="0.3">
      <c r="A150" t="s">
        <v>33</v>
      </c>
      <c r="B150" t="s">
        <v>34</v>
      </c>
      <c r="C150" s="4">
        <v>41487</v>
      </c>
      <c r="D150">
        <v>800.45</v>
      </c>
      <c r="E150">
        <v>805</v>
      </c>
      <c r="F150">
        <v>825</v>
      </c>
      <c r="G150">
        <v>805</v>
      </c>
      <c r="H150">
        <v>818</v>
      </c>
      <c r="I150">
        <v>817</v>
      </c>
      <c r="J150">
        <v>818.58</v>
      </c>
      <c r="K150">
        <v>4437968</v>
      </c>
      <c r="L150">
        <v>3632826723.6500001</v>
      </c>
      <c r="M150">
        <v>98678</v>
      </c>
      <c r="N150">
        <v>3256337</v>
      </c>
      <c r="O150">
        <v>73.37</v>
      </c>
    </row>
    <row r="151" spans="1:15" x14ac:dyDescent="0.3">
      <c r="A151" t="s">
        <v>33</v>
      </c>
      <c r="B151" t="s">
        <v>34</v>
      </c>
      <c r="C151" s="4">
        <v>41488</v>
      </c>
      <c r="D151">
        <v>817</v>
      </c>
      <c r="E151">
        <v>825.7</v>
      </c>
      <c r="F151">
        <v>827.3</v>
      </c>
      <c r="G151">
        <v>798.4</v>
      </c>
      <c r="H151">
        <v>803</v>
      </c>
      <c r="I151">
        <v>808.35</v>
      </c>
      <c r="J151">
        <v>813.6</v>
      </c>
      <c r="K151">
        <v>2616340</v>
      </c>
      <c r="L151">
        <v>2128643895</v>
      </c>
      <c r="M151">
        <v>111067</v>
      </c>
      <c r="N151">
        <v>1762890</v>
      </c>
      <c r="O151">
        <v>67.38</v>
      </c>
    </row>
    <row r="152" spans="1:15" x14ac:dyDescent="0.3">
      <c r="A152" t="s">
        <v>33</v>
      </c>
      <c r="B152" t="s">
        <v>34</v>
      </c>
      <c r="C152" s="4">
        <v>41491</v>
      </c>
      <c r="D152">
        <v>808.35</v>
      </c>
      <c r="E152">
        <v>808</v>
      </c>
      <c r="F152">
        <v>817</v>
      </c>
      <c r="G152">
        <v>787.2</v>
      </c>
      <c r="H152">
        <v>796.1</v>
      </c>
      <c r="I152">
        <v>798.95</v>
      </c>
      <c r="J152">
        <v>802.04</v>
      </c>
      <c r="K152">
        <v>2561534</v>
      </c>
      <c r="L152">
        <v>2054460732.75</v>
      </c>
      <c r="M152">
        <v>110278</v>
      </c>
      <c r="N152">
        <v>1709645</v>
      </c>
      <c r="O152">
        <v>66.739999999999995</v>
      </c>
    </row>
    <row r="153" spans="1:15" x14ac:dyDescent="0.3">
      <c r="A153" t="s">
        <v>33</v>
      </c>
      <c r="B153" t="s">
        <v>34</v>
      </c>
      <c r="C153" s="4">
        <v>41492</v>
      </c>
      <c r="D153">
        <v>798.95</v>
      </c>
      <c r="E153">
        <v>798.45</v>
      </c>
      <c r="F153">
        <v>807.55</v>
      </c>
      <c r="G153">
        <v>734.85</v>
      </c>
      <c r="H153">
        <v>757.05</v>
      </c>
      <c r="I153">
        <v>751.85</v>
      </c>
      <c r="J153">
        <v>775.7</v>
      </c>
      <c r="K153">
        <v>5898868</v>
      </c>
      <c r="L153">
        <v>4575774753.8000002</v>
      </c>
      <c r="M153">
        <v>125010</v>
      </c>
      <c r="N153">
        <v>3950723</v>
      </c>
      <c r="O153">
        <v>66.97</v>
      </c>
    </row>
    <row r="154" spans="1:15" x14ac:dyDescent="0.3">
      <c r="A154" t="s">
        <v>33</v>
      </c>
      <c r="B154" t="s">
        <v>34</v>
      </c>
      <c r="C154" s="4">
        <v>41493</v>
      </c>
      <c r="D154">
        <v>751.85</v>
      </c>
      <c r="E154">
        <v>759.7</v>
      </c>
      <c r="F154">
        <v>759.7</v>
      </c>
      <c r="G154">
        <v>723</v>
      </c>
      <c r="H154">
        <v>725.8</v>
      </c>
      <c r="I154">
        <v>729.7</v>
      </c>
      <c r="J154">
        <v>734.52</v>
      </c>
      <c r="K154">
        <v>11055713</v>
      </c>
      <c r="L154">
        <v>8120648835.8500004</v>
      </c>
      <c r="M154">
        <v>155235</v>
      </c>
      <c r="N154">
        <v>8799364</v>
      </c>
      <c r="O154">
        <v>79.59</v>
      </c>
    </row>
    <row r="155" spans="1:15" x14ac:dyDescent="0.3">
      <c r="A155" t="s">
        <v>33</v>
      </c>
      <c r="B155" t="s">
        <v>34</v>
      </c>
      <c r="C155" s="4">
        <v>41494</v>
      </c>
      <c r="D155">
        <v>729.7</v>
      </c>
      <c r="E155">
        <v>730</v>
      </c>
      <c r="F155">
        <v>751.5</v>
      </c>
      <c r="G155">
        <v>729.7</v>
      </c>
      <c r="H155">
        <v>745</v>
      </c>
      <c r="I155">
        <v>746.95</v>
      </c>
      <c r="J155">
        <v>743.05</v>
      </c>
      <c r="K155">
        <v>6720921</v>
      </c>
      <c r="L155">
        <v>4993977298</v>
      </c>
      <c r="M155">
        <v>100300</v>
      </c>
      <c r="N155">
        <v>5665244</v>
      </c>
      <c r="O155">
        <v>84.29</v>
      </c>
    </row>
    <row r="156" spans="1:15" x14ac:dyDescent="0.3">
      <c r="A156" t="s">
        <v>33</v>
      </c>
      <c r="B156" t="s">
        <v>34</v>
      </c>
      <c r="C156" s="4">
        <v>41498</v>
      </c>
      <c r="D156">
        <v>746.95</v>
      </c>
      <c r="E156">
        <v>755</v>
      </c>
      <c r="F156">
        <v>783.15</v>
      </c>
      <c r="G156">
        <v>745</v>
      </c>
      <c r="H156">
        <v>770</v>
      </c>
      <c r="I156">
        <v>769.75</v>
      </c>
      <c r="J156">
        <v>764.96</v>
      </c>
      <c r="K156">
        <v>5599176</v>
      </c>
      <c r="L156">
        <v>4283161008.6500001</v>
      </c>
      <c r="M156">
        <v>79453</v>
      </c>
      <c r="N156">
        <v>4428111</v>
      </c>
      <c r="O156">
        <v>79.09</v>
      </c>
    </row>
    <row r="157" spans="1:15" x14ac:dyDescent="0.3">
      <c r="A157" t="s">
        <v>33</v>
      </c>
      <c r="B157" t="s">
        <v>34</v>
      </c>
      <c r="C157" s="4">
        <v>41499</v>
      </c>
      <c r="D157">
        <v>769.75</v>
      </c>
      <c r="E157">
        <v>769.85</v>
      </c>
      <c r="F157">
        <v>794.6</v>
      </c>
      <c r="G157">
        <v>755.45</v>
      </c>
      <c r="H157">
        <v>793.9</v>
      </c>
      <c r="I157">
        <v>791.95</v>
      </c>
      <c r="J157">
        <v>779.58</v>
      </c>
      <c r="K157">
        <v>3162116</v>
      </c>
      <c r="L157">
        <v>2465120551.5999999</v>
      </c>
      <c r="M157">
        <v>102045</v>
      </c>
      <c r="N157">
        <v>2127399</v>
      </c>
      <c r="O157">
        <v>67.28</v>
      </c>
    </row>
    <row r="158" spans="1:15" x14ac:dyDescent="0.3">
      <c r="A158" t="s">
        <v>33</v>
      </c>
      <c r="B158" t="s">
        <v>34</v>
      </c>
      <c r="C158" s="4">
        <v>41500</v>
      </c>
      <c r="D158">
        <v>791.95</v>
      </c>
      <c r="E158">
        <v>795</v>
      </c>
      <c r="F158">
        <v>799.3</v>
      </c>
      <c r="G158">
        <v>775.55</v>
      </c>
      <c r="H158">
        <v>783.1</v>
      </c>
      <c r="I158">
        <v>780.7</v>
      </c>
      <c r="J158">
        <v>783.76</v>
      </c>
      <c r="K158">
        <v>2636452</v>
      </c>
      <c r="L158">
        <v>2066346767.9000001</v>
      </c>
      <c r="M158">
        <v>56444</v>
      </c>
      <c r="N158">
        <v>1704669</v>
      </c>
      <c r="O158">
        <v>64.66</v>
      </c>
    </row>
    <row r="159" spans="1:15" x14ac:dyDescent="0.3">
      <c r="A159" t="s">
        <v>33</v>
      </c>
      <c r="B159" t="s">
        <v>34</v>
      </c>
      <c r="C159" s="4">
        <v>41502</v>
      </c>
      <c r="D159">
        <v>780.7</v>
      </c>
      <c r="E159">
        <v>780</v>
      </c>
      <c r="F159">
        <v>780.3</v>
      </c>
      <c r="G159">
        <v>731</v>
      </c>
      <c r="H159">
        <v>740.45</v>
      </c>
      <c r="I159">
        <v>737.9</v>
      </c>
      <c r="J159">
        <v>743.75</v>
      </c>
      <c r="K159">
        <v>5354663</v>
      </c>
      <c r="L159">
        <v>3982534346.25</v>
      </c>
      <c r="M159">
        <v>161452</v>
      </c>
      <c r="N159">
        <v>4057391</v>
      </c>
      <c r="O159">
        <v>75.77</v>
      </c>
    </row>
    <row r="160" spans="1:15" x14ac:dyDescent="0.3">
      <c r="A160" t="s">
        <v>33</v>
      </c>
      <c r="B160" t="s">
        <v>34</v>
      </c>
      <c r="C160" s="4">
        <v>41505</v>
      </c>
      <c r="D160">
        <v>737.9</v>
      </c>
      <c r="E160">
        <v>731</v>
      </c>
      <c r="F160">
        <v>740.65</v>
      </c>
      <c r="G160">
        <v>712.2</v>
      </c>
      <c r="H160">
        <v>725.15</v>
      </c>
      <c r="I160">
        <v>735.5</v>
      </c>
      <c r="J160">
        <v>726.23</v>
      </c>
      <c r="K160">
        <v>5182645</v>
      </c>
      <c r="L160">
        <v>3763776703.9499998</v>
      </c>
      <c r="M160">
        <v>163726</v>
      </c>
      <c r="N160">
        <v>4000378</v>
      </c>
      <c r="O160">
        <v>77.19</v>
      </c>
    </row>
    <row r="161" spans="1:15" x14ac:dyDescent="0.3">
      <c r="A161" t="s">
        <v>33</v>
      </c>
      <c r="B161" t="s">
        <v>34</v>
      </c>
      <c r="C161" s="4">
        <v>41506</v>
      </c>
      <c r="D161">
        <v>735.5</v>
      </c>
      <c r="E161">
        <v>716</v>
      </c>
      <c r="F161">
        <v>740.7</v>
      </c>
      <c r="G161">
        <v>710.55</v>
      </c>
      <c r="H161">
        <v>726</v>
      </c>
      <c r="I161">
        <v>726.25</v>
      </c>
      <c r="J161">
        <v>726.7</v>
      </c>
      <c r="K161">
        <v>5240733</v>
      </c>
      <c r="L161">
        <v>3808427675.6999998</v>
      </c>
      <c r="M161">
        <v>151613</v>
      </c>
      <c r="N161">
        <v>4039567</v>
      </c>
      <c r="O161">
        <v>77.08</v>
      </c>
    </row>
    <row r="162" spans="1:15" x14ac:dyDescent="0.3">
      <c r="A162" t="s">
        <v>33</v>
      </c>
      <c r="B162" t="s">
        <v>34</v>
      </c>
      <c r="C162" s="4">
        <v>41507</v>
      </c>
      <c r="D162">
        <v>726.25</v>
      </c>
      <c r="E162">
        <v>750.8</v>
      </c>
      <c r="F162">
        <v>759.45</v>
      </c>
      <c r="G162">
        <v>734</v>
      </c>
      <c r="H162">
        <v>745.45</v>
      </c>
      <c r="I162">
        <v>747.25</v>
      </c>
      <c r="J162">
        <v>747.28</v>
      </c>
      <c r="K162">
        <v>6176085</v>
      </c>
      <c r="L162">
        <v>4615234111.4499998</v>
      </c>
      <c r="M162">
        <v>109480</v>
      </c>
      <c r="N162">
        <v>5172201</v>
      </c>
      <c r="O162">
        <v>83.75</v>
      </c>
    </row>
    <row r="163" spans="1:15" x14ac:dyDescent="0.3">
      <c r="A163" t="s">
        <v>33</v>
      </c>
      <c r="B163" t="s">
        <v>34</v>
      </c>
      <c r="C163" s="4">
        <v>41508</v>
      </c>
      <c r="D163">
        <v>747.25</v>
      </c>
      <c r="E163">
        <v>744</v>
      </c>
      <c r="F163">
        <v>748.85</v>
      </c>
      <c r="G163">
        <v>727.2</v>
      </c>
      <c r="H163">
        <v>736.45</v>
      </c>
      <c r="I163">
        <v>735.9</v>
      </c>
      <c r="J163">
        <v>737.43</v>
      </c>
      <c r="K163">
        <v>3413023</v>
      </c>
      <c r="L163">
        <v>2516850766.75</v>
      </c>
      <c r="M163">
        <v>100543</v>
      </c>
      <c r="N163">
        <v>2328726</v>
      </c>
      <c r="O163">
        <v>68.23</v>
      </c>
    </row>
    <row r="164" spans="1:15" x14ac:dyDescent="0.3">
      <c r="A164" t="s">
        <v>33</v>
      </c>
      <c r="B164" t="s">
        <v>34</v>
      </c>
      <c r="C164" s="4">
        <v>41509</v>
      </c>
      <c r="D164">
        <v>735.9</v>
      </c>
      <c r="E164">
        <v>737</v>
      </c>
      <c r="F164">
        <v>747.9</v>
      </c>
      <c r="G164">
        <v>720.1</v>
      </c>
      <c r="H164">
        <v>738.95</v>
      </c>
      <c r="I164">
        <v>740.85</v>
      </c>
      <c r="J164">
        <v>735.96</v>
      </c>
      <c r="K164">
        <v>3793047</v>
      </c>
      <c r="L164">
        <v>2791535080.25</v>
      </c>
      <c r="M164">
        <v>103972</v>
      </c>
      <c r="N164">
        <v>2575173</v>
      </c>
      <c r="O164">
        <v>67.89</v>
      </c>
    </row>
    <row r="165" spans="1:15" x14ac:dyDescent="0.3">
      <c r="A165" t="s">
        <v>33</v>
      </c>
      <c r="B165" t="s">
        <v>34</v>
      </c>
      <c r="C165" s="4">
        <v>41512</v>
      </c>
      <c r="D165">
        <v>740.85</v>
      </c>
      <c r="E165">
        <v>744.25</v>
      </c>
      <c r="F165">
        <v>749.8</v>
      </c>
      <c r="G165">
        <v>735.45</v>
      </c>
      <c r="H165">
        <v>739</v>
      </c>
      <c r="I165">
        <v>744</v>
      </c>
      <c r="J165">
        <v>744.66</v>
      </c>
      <c r="K165">
        <v>2824008</v>
      </c>
      <c r="L165">
        <v>2102916487.2</v>
      </c>
      <c r="M165">
        <v>85236</v>
      </c>
      <c r="N165">
        <v>2065994</v>
      </c>
      <c r="O165">
        <v>73.16</v>
      </c>
    </row>
    <row r="166" spans="1:15" x14ac:dyDescent="0.3">
      <c r="A166" t="s">
        <v>33</v>
      </c>
      <c r="B166" t="s">
        <v>34</v>
      </c>
      <c r="C166" s="4">
        <v>41513</v>
      </c>
      <c r="D166">
        <v>744</v>
      </c>
      <c r="E166">
        <v>735</v>
      </c>
      <c r="F166">
        <v>735</v>
      </c>
      <c r="G166">
        <v>666.75</v>
      </c>
      <c r="H166">
        <v>689.05</v>
      </c>
      <c r="I166">
        <v>686</v>
      </c>
      <c r="J166">
        <v>688.02</v>
      </c>
      <c r="K166">
        <v>5956827</v>
      </c>
      <c r="L166">
        <v>4098424858.5999999</v>
      </c>
      <c r="M166">
        <v>146970</v>
      </c>
      <c r="N166">
        <v>3711156</v>
      </c>
      <c r="O166">
        <v>62.3</v>
      </c>
    </row>
    <row r="167" spans="1:15" x14ac:dyDescent="0.3">
      <c r="A167" t="s">
        <v>33</v>
      </c>
      <c r="B167" t="s">
        <v>34</v>
      </c>
      <c r="C167" s="4">
        <v>41514</v>
      </c>
      <c r="D167">
        <v>686</v>
      </c>
      <c r="E167">
        <v>671.55</v>
      </c>
      <c r="F167">
        <v>676.05</v>
      </c>
      <c r="G167">
        <v>632.20000000000005</v>
      </c>
      <c r="H167">
        <v>649.65</v>
      </c>
      <c r="I167">
        <v>652.75</v>
      </c>
      <c r="J167">
        <v>648.25</v>
      </c>
      <c r="K167">
        <v>13780849</v>
      </c>
      <c r="L167">
        <v>8933404495.7999992</v>
      </c>
      <c r="M167">
        <v>284236</v>
      </c>
      <c r="N167">
        <v>10389123</v>
      </c>
      <c r="O167">
        <v>75.39</v>
      </c>
    </row>
    <row r="168" spans="1:15" x14ac:dyDescent="0.3">
      <c r="A168" t="s">
        <v>33</v>
      </c>
      <c r="B168" t="s">
        <v>34</v>
      </c>
      <c r="C168" s="4">
        <v>41515</v>
      </c>
      <c r="D168">
        <v>652.75</v>
      </c>
      <c r="E168">
        <v>659</v>
      </c>
      <c r="F168">
        <v>702.8</v>
      </c>
      <c r="G168">
        <v>658.2</v>
      </c>
      <c r="H168">
        <v>690.15</v>
      </c>
      <c r="I168">
        <v>695.5</v>
      </c>
      <c r="J168">
        <v>690.29</v>
      </c>
      <c r="K168">
        <v>8304579</v>
      </c>
      <c r="L168">
        <v>5732552773.6000004</v>
      </c>
      <c r="M168">
        <v>125565</v>
      </c>
      <c r="N168">
        <v>5508845</v>
      </c>
      <c r="O168">
        <v>66.34</v>
      </c>
    </row>
    <row r="169" spans="1:15" x14ac:dyDescent="0.3">
      <c r="A169" t="s">
        <v>33</v>
      </c>
      <c r="B169" t="s">
        <v>34</v>
      </c>
      <c r="C169" s="4">
        <v>41516</v>
      </c>
      <c r="D169">
        <v>695.5</v>
      </c>
      <c r="E169">
        <v>700</v>
      </c>
      <c r="F169">
        <v>733.25</v>
      </c>
      <c r="G169">
        <v>698.5</v>
      </c>
      <c r="H169">
        <v>725</v>
      </c>
      <c r="I169">
        <v>718.65</v>
      </c>
      <c r="J169">
        <v>710.68</v>
      </c>
      <c r="K169">
        <v>6360989</v>
      </c>
      <c r="L169">
        <v>4520644417.1999998</v>
      </c>
      <c r="M169">
        <v>154512</v>
      </c>
      <c r="N169">
        <v>4934782</v>
      </c>
      <c r="O169">
        <v>77.58</v>
      </c>
    </row>
    <row r="170" spans="1:15" x14ac:dyDescent="0.3">
      <c r="A170" t="s">
        <v>33</v>
      </c>
      <c r="B170" t="s">
        <v>34</v>
      </c>
      <c r="C170" s="4">
        <v>41519</v>
      </c>
      <c r="D170">
        <v>718.65</v>
      </c>
      <c r="E170">
        <v>724.7</v>
      </c>
      <c r="F170">
        <v>745</v>
      </c>
      <c r="G170">
        <v>723.1</v>
      </c>
      <c r="H170">
        <v>738.5</v>
      </c>
      <c r="I170">
        <v>738.4</v>
      </c>
      <c r="J170">
        <v>734.8</v>
      </c>
      <c r="K170">
        <v>4222035</v>
      </c>
      <c r="L170">
        <v>3102357039.5999999</v>
      </c>
      <c r="M170">
        <v>115318</v>
      </c>
      <c r="N170">
        <v>2774224</v>
      </c>
      <c r="O170">
        <v>65.709999999999994</v>
      </c>
    </row>
    <row r="171" spans="1:15" x14ac:dyDescent="0.3">
      <c r="A171" t="s">
        <v>33</v>
      </c>
      <c r="B171" t="s">
        <v>34</v>
      </c>
      <c r="C171" s="4">
        <v>41520</v>
      </c>
      <c r="D171">
        <v>738.4</v>
      </c>
      <c r="E171">
        <v>745</v>
      </c>
      <c r="F171">
        <v>745</v>
      </c>
      <c r="G171">
        <v>695.35</v>
      </c>
      <c r="H171">
        <v>696</v>
      </c>
      <c r="I171">
        <v>702.35</v>
      </c>
      <c r="J171">
        <v>706.42</v>
      </c>
      <c r="K171">
        <v>5619080</v>
      </c>
      <c r="L171">
        <v>3969448017.9000001</v>
      </c>
      <c r="M171">
        <v>106680</v>
      </c>
      <c r="N171">
        <v>3846909</v>
      </c>
      <c r="O171">
        <v>68.459999999999994</v>
      </c>
    </row>
    <row r="172" spans="1:15" x14ac:dyDescent="0.3">
      <c r="A172" t="s">
        <v>33</v>
      </c>
      <c r="B172" t="s">
        <v>34</v>
      </c>
      <c r="C172" s="4">
        <v>41521</v>
      </c>
      <c r="D172">
        <v>702.35</v>
      </c>
      <c r="E172">
        <v>696</v>
      </c>
      <c r="F172">
        <v>712.4</v>
      </c>
      <c r="G172">
        <v>685.4</v>
      </c>
      <c r="H172">
        <v>711.2</v>
      </c>
      <c r="I172">
        <v>709.5</v>
      </c>
      <c r="J172">
        <v>703.05</v>
      </c>
      <c r="K172">
        <v>4033873</v>
      </c>
      <c r="L172">
        <v>2836009208.5999999</v>
      </c>
      <c r="M172">
        <v>107275</v>
      </c>
      <c r="N172">
        <v>2509908</v>
      </c>
      <c r="O172">
        <v>62.22</v>
      </c>
    </row>
    <row r="173" spans="1:15" x14ac:dyDescent="0.3">
      <c r="A173" t="s">
        <v>33</v>
      </c>
      <c r="B173" t="s">
        <v>34</v>
      </c>
      <c r="C173" s="4">
        <v>41522</v>
      </c>
      <c r="D173">
        <v>709.5</v>
      </c>
      <c r="E173">
        <v>726.7</v>
      </c>
      <c r="F173">
        <v>774.9</v>
      </c>
      <c r="G173">
        <v>726.7</v>
      </c>
      <c r="H173">
        <v>750</v>
      </c>
      <c r="I173">
        <v>750.4</v>
      </c>
      <c r="J173">
        <v>749.42</v>
      </c>
      <c r="K173">
        <v>3853912</v>
      </c>
      <c r="L173">
        <v>2888189230.5999999</v>
      </c>
      <c r="M173">
        <v>100020</v>
      </c>
      <c r="N173">
        <v>2604587</v>
      </c>
      <c r="O173">
        <v>67.58</v>
      </c>
    </row>
    <row r="174" spans="1:15" x14ac:dyDescent="0.3">
      <c r="A174" t="s">
        <v>33</v>
      </c>
      <c r="B174" t="s">
        <v>34</v>
      </c>
      <c r="C174" s="4">
        <v>41523</v>
      </c>
      <c r="D174">
        <v>750.4</v>
      </c>
      <c r="E174">
        <v>755</v>
      </c>
      <c r="F174">
        <v>768</v>
      </c>
      <c r="G174">
        <v>730</v>
      </c>
      <c r="H174">
        <v>768</v>
      </c>
      <c r="I174">
        <v>760.85</v>
      </c>
      <c r="J174">
        <v>757.31</v>
      </c>
      <c r="K174">
        <v>3509710</v>
      </c>
      <c r="L174">
        <v>2657939870.8000002</v>
      </c>
      <c r="M174">
        <v>146115</v>
      </c>
      <c r="N174">
        <v>2119362</v>
      </c>
      <c r="O174">
        <v>60.39</v>
      </c>
    </row>
    <row r="175" spans="1:15" x14ac:dyDescent="0.3">
      <c r="A175" t="s">
        <v>33</v>
      </c>
      <c r="B175" t="s">
        <v>34</v>
      </c>
      <c r="C175" s="4">
        <v>41527</v>
      </c>
      <c r="D175">
        <v>760.85</v>
      </c>
      <c r="E175">
        <v>780</v>
      </c>
      <c r="F175">
        <v>816.8</v>
      </c>
      <c r="G175">
        <v>776</v>
      </c>
      <c r="H175">
        <v>807</v>
      </c>
      <c r="I175">
        <v>809.15</v>
      </c>
      <c r="J175">
        <v>806.78</v>
      </c>
      <c r="K175">
        <v>7012085</v>
      </c>
      <c r="L175">
        <v>5657192272.9499998</v>
      </c>
      <c r="M175">
        <v>150733</v>
      </c>
      <c r="N175">
        <v>4646851</v>
      </c>
      <c r="O175">
        <v>66.27</v>
      </c>
    </row>
    <row r="176" spans="1:15" x14ac:dyDescent="0.3">
      <c r="A176" t="s">
        <v>33</v>
      </c>
      <c r="B176" t="s">
        <v>34</v>
      </c>
      <c r="C176" s="4">
        <v>41528</v>
      </c>
      <c r="D176">
        <v>809.15</v>
      </c>
      <c r="E176">
        <v>808.75</v>
      </c>
      <c r="F176">
        <v>816.8</v>
      </c>
      <c r="G176">
        <v>787.8</v>
      </c>
      <c r="H176">
        <v>807</v>
      </c>
      <c r="I176">
        <v>811.8</v>
      </c>
      <c r="J176">
        <v>802.93</v>
      </c>
      <c r="K176">
        <v>4672382</v>
      </c>
      <c r="L176">
        <v>3751617234.6999998</v>
      </c>
      <c r="M176">
        <v>131347</v>
      </c>
      <c r="N176">
        <v>3267143</v>
      </c>
      <c r="O176">
        <v>69.92</v>
      </c>
    </row>
    <row r="177" spans="1:15" x14ac:dyDescent="0.3">
      <c r="A177" t="s">
        <v>33</v>
      </c>
      <c r="B177" t="s">
        <v>34</v>
      </c>
      <c r="C177" s="4">
        <v>41529</v>
      </c>
      <c r="D177">
        <v>811.8</v>
      </c>
      <c r="E177">
        <v>815.5</v>
      </c>
      <c r="F177">
        <v>825</v>
      </c>
      <c r="G177">
        <v>793.5</v>
      </c>
      <c r="H177">
        <v>815.1</v>
      </c>
      <c r="I177">
        <v>814.45</v>
      </c>
      <c r="J177">
        <v>812.99</v>
      </c>
      <c r="K177">
        <v>5844709</v>
      </c>
      <c r="L177">
        <v>4751660998.8999996</v>
      </c>
      <c r="M177">
        <v>154285</v>
      </c>
      <c r="N177">
        <v>3785303</v>
      </c>
      <c r="O177">
        <v>64.760000000000005</v>
      </c>
    </row>
    <row r="178" spans="1:15" x14ac:dyDescent="0.3">
      <c r="A178" t="s">
        <v>33</v>
      </c>
      <c r="B178" t="s">
        <v>34</v>
      </c>
      <c r="C178" s="4">
        <v>41530</v>
      </c>
      <c r="D178">
        <v>814.45</v>
      </c>
      <c r="E178">
        <v>809.9</v>
      </c>
      <c r="F178">
        <v>813.7</v>
      </c>
      <c r="G178">
        <v>797.1</v>
      </c>
      <c r="H178">
        <v>807.35</v>
      </c>
      <c r="I178">
        <v>807.95</v>
      </c>
      <c r="J178">
        <v>807.74</v>
      </c>
      <c r="K178">
        <v>3841877</v>
      </c>
      <c r="L178">
        <v>3103246670.5500002</v>
      </c>
      <c r="M178">
        <v>110115</v>
      </c>
      <c r="N178">
        <v>2774784</v>
      </c>
      <c r="O178">
        <v>72.22</v>
      </c>
    </row>
    <row r="179" spans="1:15" x14ac:dyDescent="0.3">
      <c r="A179" t="s">
        <v>33</v>
      </c>
      <c r="B179" t="s">
        <v>34</v>
      </c>
      <c r="C179" s="4">
        <v>41533</v>
      </c>
      <c r="D179">
        <v>807.95</v>
      </c>
      <c r="E179">
        <v>828</v>
      </c>
      <c r="F179">
        <v>828</v>
      </c>
      <c r="G179">
        <v>796.05</v>
      </c>
      <c r="H179">
        <v>812.7</v>
      </c>
      <c r="I179">
        <v>814.25</v>
      </c>
      <c r="J179">
        <v>813.4</v>
      </c>
      <c r="K179">
        <v>3154105</v>
      </c>
      <c r="L179">
        <v>2565549037.3499999</v>
      </c>
      <c r="M179">
        <v>116314</v>
      </c>
      <c r="N179">
        <v>1957428</v>
      </c>
      <c r="O179">
        <v>62.06</v>
      </c>
    </row>
    <row r="180" spans="1:15" x14ac:dyDescent="0.3">
      <c r="A180" t="s">
        <v>33</v>
      </c>
      <c r="B180" t="s">
        <v>34</v>
      </c>
      <c r="C180" s="4">
        <v>41534</v>
      </c>
      <c r="D180">
        <v>814.25</v>
      </c>
      <c r="E180">
        <v>807</v>
      </c>
      <c r="F180">
        <v>808.55</v>
      </c>
      <c r="G180">
        <v>796.4</v>
      </c>
      <c r="H180">
        <v>803.3</v>
      </c>
      <c r="I180">
        <v>803.95</v>
      </c>
      <c r="J180">
        <v>802.06</v>
      </c>
      <c r="K180">
        <v>2827630</v>
      </c>
      <c r="L180">
        <v>2267934502.8000002</v>
      </c>
      <c r="M180">
        <v>94124</v>
      </c>
      <c r="N180">
        <v>2067275</v>
      </c>
      <c r="O180">
        <v>73.11</v>
      </c>
    </row>
    <row r="181" spans="1:15" x14ac:dyDescent="0.3">
      <c r="A181" t="s">
        <v>33</v>
      </c>
      <c r="B181" t="s">
        <v>34</v>
      </c>
      <c r="C181" s="4">
        <v>41535</v>
      </c>
      <c r="D181">
        <v>803.95</v>
      </c>
      <c r="E181">
        <v>807</v>
      </c>
      <c r="F181">
        <v>808.9</v>
      </c>
      <c r="G181">
        <v>780</v>
      </c>
      <c r="H181">
        <v>802.65</v>
      </c>
      <c r="I181">
        <v>799.2</v>
      </c>
      <c r="J181">
        <v>791.06</v>
      </c>
      <c r="K181">
        <v>4697409</v>
      </c>
      <c r="L181">
        <v>3715909809.75</v>
      </c>
      <c r="M181">
        <v>117823</v>
      </c>
      <c r="N181">
        <v>3037576</v>
      </c>
      <c r="O181">
        <v>64.66</v>
      </c>
    </row>
    <row r="182" spans="1:15" x14ac:dyDescent="0.3">
      <c r="A182" t="s">
        <v>33</v>
      </c>
      <c r="B182" t="s">
        <v>34</v>
      </c>
      <c r="C182" s="4">
        <v>41536</v>
      </c>
      <c r="D182">
        <v>799.2</v>
      </c>
      <c r="E182">
        <v>839</v>
      </c>
      <c r="F182">
        <v>843.6</v>
      </c>
      <c r="G182">
        <v>822.5</v>
      </c>
      <c r="H182">
        <v>832</v>
      </c>
      <c r="I182">
        <v>834.55</v>
      </c>
      <c r="J182">
        <v>833.06</v>
      </c>
      <c r="K182">
        <v>12423950</v>
      </c>
      <c r="L182">
        <v>10349912808.25</v>
      </c>
      <c r="M182">
        <v>205186</v>
      </c>
      <c r="N182">
        <v>10176778</v>
      </c>
      <c r="O182">
        <v>81.91</v>
      </c>
    </row>
    <row r="183" spans="1:15" x14ac:dyDescent="0.3">
      <c r="A183" t="s">
        <v>33</v>
      </c>
      <c r="B183" t="s">
        <v>34</v>
      </c>
      <c r="C183" s="4">
        <v>41537</v>
      </c>
      <c r="D183">
        <v>834.55</v>
      </c>
      <c r="E183">
        <v>836</v>
      </c>
      <c r="F183">
        <v>843.2</v>
      </c>
      <c r="G183">
        <v>784.35</v>
      </c>
      <c r="H183">
        <v>803.9</v>
      </c>
      <c r="I183">
        <v>810.4</v>
      </c>
      <c r="J183">
        <v>820.02</v>
      </c>
      <c r="K183">
        <v>19090821</v>
      </c>
      <c r="L183">
        <v>15654821101.9</v>
      </c>
      <c r="M183">
        <v>185175</v>
      </c>
      <c r="N183">
        <v>12469778</v>
      </c>
      <c r="O183">
        <v>65.319999999999993</v>
      </c>
    </row>
    <row r="184" spans="1:15" x14ac:dyDescent="0.3">
      <c r="A184" t="s">
        <v>33</v>
      </c>
      <c r="B184" t="s">
        <v>34</v>
      </c>
      <c r="C184" s="4">
        <v>41540</v>
      </c>
      <c r="D184">
        <v>810.4</v>
      </c>
      <c r="E184">
        <v>792</v>
      </c>
      <c r="F184">
        <v>796.25</v>
      </c>
      <c r="G184">
        <v>770</v>
      </c>
      <c r="H184">
        <v>770.15</v>
      </c>
      <c r="I184">
        <v>776.2</v>
      </c>
      <c r="J184">
        <v>778.77</v>
      </c>
      <c r="K184">
        <v>5102555</v>
      </c>
      <c r="L184">
        <v>3973733950.1999998</v>
      </c>
      <c r="M184">
        <v>143548</v>
      </c>
      <c r="N184">
        <v>3692710</v>
      </c>
      <c r="O184">
        <v>72.37</v>
      </c>
    </row>
    <row r="185" spans="1:15" x14ac:dyDescent="0.3">
      <c r="A185" t="s">
        <v>33</v>
      </c>
      <c r="B185" t="s">
        <v>34</v>
      </c>
      <c r="C185" s="4">
        <v>41541</v>
      </c>
      <c r="D185">
        <v>776.2</v>
      </c>
      <c r="E185">
        <v>765.15</v>
      </c>
      <c r="F185">
        <v>796.55</v>
      </c>
      <c r="G185">
        <v>765</v>
      </c>
      <c r="H185">
        <v>786.6</v>
      </c>
      <c r="I185">
        <v>788.25</v>
      </c>
      <c r="J185">
        <v>786.02</v>
      </c>
      <c r="K185">
        <v>3818752</v>
      </c>
      <c r="L185">
        <v>3001599292.9000001</v>
      </c>
      <c r="M185">
        <v>98100</v>
      </c>
      <c r="N185">
        <v>2359056</v>
      </c>
      <c r="O185">
        <v>61.78</v>
      </c>
    </row>
    <row r="186" spans="1:15" x14ac:dyDescent="0.3">
      <c r="A186" t="s">
        <v>33</v>
      </c>
      <c r="B186" t="s">
        <v>34</v>
      </c>
      <c r="C186" s="4">
        <v>41542</v>
      </c>
      <c r="D186">
        <v>788.25</v>
      </c>
      <c r="E186">
        <v>790</v>
      </c>
      <c r="F186">
        <v>792</v>
      </c>
      <c r="G186">
        <v>771.4</v>
      </c>
      <c r="H186">
        <v>778.3</v>
      </c>
      <c r="I186">
        <v>779.65</v>
      </c>
      <c r="J186">
        <v>779.26</v>
      </c>
      <c r="K186">
        <v>3581325</v>
      </c>
      <c r="L186">
        <v>2790780297</v>
      </c>
      <c r="M186">
        <v>74966</v>
      </c>
      <c r="N186">
        <v>2406472</v>
      </c>
      <c r="O186">
        <v>67.2</v>
      </c>
    </row>
    <row r="187" spans="1:15" x14ac:dyDescent="0.3">
      <c r="A187" t="s">
        <v>33</v>
      </c>
      <c r="B187" t="s">
        <v>34</v>
      </c>
      <c r="C187" s="4">
        <v>41543</v>
      </c>
      <c r="D187">
        <v>779.65</v>
      </c>
      <c r="E187">
        <v>777</v>
      </c>
      <c r="F187">
        <v>799.5</v>
      </c>
      <c r="G187">
        <v>775</v>
      </c>
      <c r="H187">
        <v>790</v>
      </c>
      <c r="I187">
        <v>792.85</v>
      </c>
      <c r="J187">
        <v>792.63</v>
      </c>
      <c r="K187">
        <v>4209459</v>
      </c>
      <c r="L187">
        <v>3336543499.6999998</v>
      </c>
      <c r="M187">
        <v>63952</v>
      </c>
      <c r="N187">
        <v>2927022</v>
      </c>
      <c r="O187">
        <v>69.53</v>
      </c>
    </row>
    <row r="188" spans="1:15" x14ac:dyDescent="0.3">
      <c r="A188" t="s">
        <v>33</v>
      </c>
      <c r="B188" t="s">
        <v>34</v>
      </c>
      <c r="C188" s="4">
        <v>41544</v>
      </c>
      <c r="D188">
        <v>792.85</v>
      </c>
      <c r="E188">
        <v>797</v>
      </c>
      <c r="F188">
        <v>797</v>
      </c>
      <c r="G188">
        <v>777.3</v>
      </c>
      <c r="H188">
        <v>784.05</v>
      </c>
      <c r="I188">
        <v>784.2</v>
      </c>
      <c r="J188">
        <v>783.36</v>
      </c>
      <c r="K188">
        <v>2141757</v>
      </c>
      <c r="L188">
        <v>1677772404.95</v>
      </c>
      <c r="M188">
        <v>63477</v>
      </c>
      <c r="N188">
        <v>1392545</v>
      </c>
      <c r="O188">
        <v>65.02</v>
      </c>
    </row>
    <row r="189" spans="1:15" x14ac:dyDescent="0.3">
      <c r="A189" t="s">
        <v>33</v>
      </c>
      <c r="B189" t="s">
        <v>34</v>
      </c>
      <c r="C189" s="4">
        <v>41547</v>
      </c>
      <c r="D189">
        <v>784.2</v>
      </c>
      <c r="E189">
        <v>780</v>
      </c>
      <c r="F189">
        <v>780</v>
      </c>
      <c r="G189">
        <v>755.7</v>
      </c>
      <c r="H189">
        <v>758.15</v>
      </c>
      <c r="I189">
        <v>764.25</v>
      </c>
      <c r="J189">
        <v>770.72</v>
      </c>
      <c r="K189">
        <v>3024909</v>
      </c>
      <c r="L189">
        <v>2331358169.0500002</v>
      </c>
      <c r="M189">
        <v>91584</v>
      </c>
      <c r="N189">
        <v>2090331</v>
      </c>
      <c r="O189">
        <v>69.099999999999994</v>
      </c>
    </row>
    <row r="190" spans="1:15" x14ac:dyDescent="0.3">
      <c r="A190" t="s">
        <v>33</v>
      </c>
      <c r="B190" t="s">
        <v>34</v>
      </c>
      <c r="C190" s="4">
        <v>41548</v>
      </c>
      <c r="D190">
        <v>764.25</v>
      </c>
      <c r="E190">
        <v>763.8</v>
      </c>
      <c r="F190">
        <v>789.5</v>
      </c>
      <c r="G190">
        <v>761.25</v>
      </c>
      <c r="H190">
        <v>787</v>
      </c>
      <c r="I190">
        <v>785.9</v>
      </c>
      <c r="J190">
        <v>775.07</v>
      </c>
      <c r="K190">
        <v>1873462</v>
      </c>
      <c r="L190">
        <v>1452058429.8</v>
      </c>
      <c r="M190">
        <v>101120</v>
      </c>
      <c r="N190">
        <v>1018230</v>
      </c>
      <c r="O190">
        <v>54.35</v>
      </c>
    </row>
    <row r="191" spans="1:15" x14ac:dyDescent="0.3">
      <c r="A191" t="s">
        <v>33</v>
      </c>
      <c r="B191" t="s">
        <v>34</v>
      </c>
      <c r="C191" s="4">
        <v>41550</v>
      </c>
      <c r="D191">
        <v>785.9</v>
      </c>
      <c r="E191">
        <v>793.5</v>
      </c>
      <c r="F191">
        <v>804.8</v>
      </c>
      <c r="G191">
        <v>780.1</v>
      </c>
      <c r="H191">
        <v>801.25</v>
      </c>
      <c r="I191">
        <v>802.4</v>
      </c>
      <c r="J191">
        <v>793.64</v>
      </c>
      <c r="K191">
        <v>4233586</v>
      </c>
      <c r="L191">
        <v>3359947984</v>
      </c>
      <c r="M191">
        <v>137588</v>
      </c>
      <c r="N191">
        <v>3037033</v>
      </c>
      <c r="O191">
        <v>71.739999999999995</v>
      </c>
    </row>
    <row r="192" spans="1:15" x14ac:dyDescent="0.3">
      <c r="A192" t="s">
        <v>33</v>
      </c>
      <c r="B192" t="s">
        <v>34</v>
      </c>
      <c r="C192" s="4">
        <v>41551</v>
      </c>
      <c r="D192">
        <v>802.4</v>
      </c>
      <c r="E192">
        <v>800.95</v>
      </c>
      <c r="F192">
        <v>806.4</v>
      </c>
      <c r="G192">
        <v>790.95</v>
      </c>
      <c r="H192">
        <v>799.5</v>
      </c>
      <c r="I192">
        <v>798.7</v>
      </c>
      <c r="J192">
        <v>798.41</v>
      </c>
      <c r="K192">
        <v>3557152</v>
      </c>
      <c r="L192">
        <v>2840070420.5999999</v>
      </c>
      <c r="M192">
        <v>143674</v>
      </c>
      <c r="N192">
        <v>2555435</v>
      </c>
      <c r="O192">
        <v>71.84</v>
      </c>
    </row>
    <row r="193" spans="1:15" x14ac:dyDescent="0.3">
      <c r="A193" t="s">
        <v>33</v>
      </c>
      <c r="B193" t="s">
        <v>34</v>
      </c>
      <c r="C193" s="4">
        <v>41554</v>
      </c>
      <c r="D193">
        <v>798.7</v>
      </c>
      <c r="E193">
        <v>793.25</v>
      </c>
      <c r="F193">
        <v>800.15</v>
      </c>
      <c r="G193">
        <v>777.5</v>
      </c>
      <c r="H193">
        <v>798</v>
      </c>
      <c r="I193">
        <v>797.8</v>
      </c>
      <c r="J193">
        <v>784.93</v>
      </c>
      <c r="K193">
        <v>2439267</v>
      </c>
      <c r="L193">
        <v>1914650675.3</v>
      </c>
      <c r="M193">
        <v>69710</v>
      </c>
      <c r="N193">
        <v>1536233</v>
      </c>
      <c r="O193">
        <v>62.98</v>
      </c>
    </row>
    <row r="194" spans="1:15" x14ac:dyDescent="0.3">
      <c r="A194" t="s">
        <v>33</v>
      </c>
      <c r="B194" t="s">
        <v>34</v>
      </c>
      <c r="C194" s="4">
        <v>41555</v>
      </c>
      <c r="D194">
        <v>797.8</v>
      </c>
      <c r="E194">
        <v>815.25</v>
      </c>
      <c r="F194">
        <v>817.8</v>
      </c>
      <c r="G194">
        <v>785.3</v>
      </c>
      <c r="H194">
        <v>787</v>
      </c>
      <c r="I194">
        <v>791.5</v>
      </c>
      <c r="J194">
        <v>794.61</v>
      </c>
      <c r="K194">
        <v>3597782</v>
      </c>
      <c r="L194">
        <v>2858848133.4499998</v>
      </c>
      <c r="M194">
        <v>68861</v>
      </c>
      <c r="N194">
        <v>2690744</v>
      </c>
      <c r="O194">
        <v>74.790000000000006</v>
      </c>
    </row>
    <row r="195" spans="1:15" x14ac:dyDescent="0.3">
      <c r="A195" t="s">
        <v>33</v>
      </c>
      <c r="B195" t="s">
        <v>34</v>
      </c>
      <c r="C195" s="4">
        <v>41556</v>
      </c>
      <c r="D195">
        <v>791.5</v>
      </c>
      <c r="E195">
        <v>782.55</v>
      </c>
      <c r="F195">
        <v>804.95</v>
      </c>
      <c r="G195">
        <v>779.5</v>
      </c>
      <c r="H195">
        <v>802.65</v>
      </c>
      <c r="I195">
        <v>802.2</v>
      </c>
      <c r="J195">
        <v>797.34</v>
      </c>
      <c r="K195">
        <v>3937587</v>
      </c>
      <c r="L195">
        <v>3139579207.5</v>
      </c>
      <c r="M195">
        <v>94337</v>
      </c>
      <c r="N195">
        <v>2150730</v>
      </c>
      <c r="O195">
        <v>54.62</v>
      </c>
    </row>
    <row r="196" spans="1:15" x14ac:dyDescent="0.3">
      <c r="A196" t="s">
        <v>33</v>
      </c>
      <c r="B196" t="s">
        <v>34</v>
      </c>
      <c r="C196" s="4">
        <v>41557</v>
      </c>
      <c r="D196">
        <v>802.2</v>
      </c>
      <c r="E196">
        <v>798.35</v>
      </c>
      <c r="F196">
        <v>812.25</v>
      </c>
      <c r="G196">
        <v>796</v>
      </c>
      <c r="H196">
        <v>810.4</v>
      </c>
      <c r="I196">
        <v>808.25</v>
      </c>
      <c r="J196">
        <v>801.41</v>
      </c>
      <c r="K196">
        <v>1568067</v>
      </c>
      <c r="L196">
        <v>1256662009.2</v>
      </c>
      <c r="M196">
        <v>49355</v>
      </c>
      <c r="N196">
        <v>747978</v>
      </c>
      <c r="O196">
        <v>47.7</v>
      </c>
    </row>
    <row r="197" spans="1:15" x14ac:dyDescent="0.3">
      <c r="A197" t="s">
        <v>33</v>
      </c>
      <c r="B197" t="s">
        <v>34</v>
      </c>
      <c r="C197" s="4">
        <v>41558</v>
      </c>
      <c r="D197">
        <v>808.25</v>
      </c>
      <c r="E197">
        <v>816.2</v>
      </c>
      <c r="F197">
        <v>817</v>
      </c>
      <c r="G197">
        <v>805.3</v>
      </c>
      <c r="H197">
        <v>808.9</v>
      </c>
      <c r="I197">
        <v>810.5</v>
      </c>
      <c r="J197">
        <v>809.68</v>
      </c>
      <c r="K197">
        <v>2241802</v>
      </c>
      <c r="L197">
        <v>1815139548.75</v>
      </c>
      <c r="M197">
        <v>47315</v>
      </c>
      <c r="N197">
        <v>1431532</v>
      </c>
      <c r="O197">
        <v>63.86</v>
      </c>
    </row>
    <row r="198" spans="1:15" x14ac:dyDescent="0.3">
      <c r="A198" t="s">
        <v>33</v>
      </c>
      <c r="B198" t="s">
        <v>34</v>
      </c>
      <c r="C198" s="4">
        <v>41561</v>
      </c>
      <c r="D198">
        <v>810.5</v>
      </c>
      <c r="E198">
        <v>809.9</v>
      </c>
      <c r="F198">
        <v>809.9</v>
      </c>
      <c r="G198">
        <v>796.35</v>
      </c>
      <c r="H198">
        <v>804.2</v>
      </c>
      <c r="I198">
        <v>803.35</v>
      </c>
      <c r="J198">
        <v>802.35</v>
      </c>
      <c r="K198">
        <v>1734510</v>
      </c>
      <c r="L198">
        <v>1391684768.6500001</v>
      </c>
      <c r="M198">
        <v>58548</v>
      </c>
      <c r="N198">
        <v>1050169</v>
      </c>
      <c r="O198">
        <v>60.55</v>
      </c>
    </row>
    <row r="199" spans="1:15" x14ac:dyDescent="0.3">
      <c r="A199" t="s">
        <v>33</v>
      </c>
      <c r="B199" t="s">
        <v>34</v>
      </c>
      <c r="C199" s="4">
        <v>41562</v>
      </c>
      <c r="D199">
        <v>803.35</v>
      </c>
      <c r="E199">
        <v>805</v>
      </c>
      <c r="F199">
        <v>811</v>
      </c>
      <c r="G199">
        <v>797.15</v>
      </c>
      <c r="H199">
        <v>798.85</v>
      </c>
      <c r="I199">
        <v>801.95</v>
      </c>
      <c r="J199">
        <v>801.53</v>
      </c>
      <c r="K199">
        <v>1709161</v>
      </c>
      <c r="L199">
        <v>1369946549.4000001</v>
      </c>
      <c r="M199">
        <v>43148</v>
      </c>
      <c r="N199">
        <v>1004738</v>
      </c>
      <c r="O199">
        <v>58.79</v>
      </c>
    </row>
    <row r="200" spans="1:15" x14ac:dyDescent="0.3">
      <c r="A200" t="s">
        <v>33</v>
      </c>
      <c r="B200" t="s">
        <v>34</v>
      </c>
      <c r="C200" s="4">
        <v>41564</v>
      </c>
      <c r="D200">
        <v>801.95</v>
      </c>
      <c r="E200">
        <v>816</v>
      </c>
      <c r="F200">
        <v>816</v>
      </c>
      <c r="G200">
        <v>790</v>
      </c>
      <c r="H200">
        <v>793.5</v>
      </c>
      <c r="I200">
        <v>795.2</v>
      </c>
      <c r="J200">
        <v>799.28</v>
      </c>
      <c r="K200">
        <v>2421727</v>
      </c>
      <c r="L200">
        <v>1935628325.45</v>
      </c>
      <c r="M200">
        <v>65044</v>
      </c>
      <c r="N200">
        <v>1390394</v>
      </c>
      <c r="O200">
        <v>57.41</v>
      </c>
    </row>
    <row r="201" spans="1:15" x14ac:dyDescent="0.3">
      <c r="A201" t="s">
        <v>33</v>
      </c>
      <c r="B201" t="s">
        <v>34</v>
      </c>
      <c r="C201" s="4">
        <v>41565</v>
      </c>
      <c r="D201">
        <v>795.2</v>
      </c>
      <c r="E201">
        <v>800</v>
      </c>
      <c r="F201">
        <v>822</v>
      </c>
      <c r="G201">
        <v>799.05</v>
      </c>
      <c r="H201">
        <v>816.25</v>
      </c>
      <c r="I201">
        <v>819.45</v>
      </c>
      <c r="J201">
        <v>814.06</v>
      </c>
      <c r="K201">
        <v>2055857</v>
      </c>
      <c r="L201">
        <v>1673592731.7</v>
      </c>
      <c r="M201">
        <v>56915</v>
      </c>
      <c r="N201">
        <v>1235705</v>
      </c>
      <c r="O201">
        <v>60.11</v>
      </c>
    </row>
    <row r="202" spans="1:15" x14ac:dyDescent="0.3">
      <c r="A202" t="s">
        <v>33</v>
      </c>
      <c r="B202" t="s">
        <v>34</v>
      </c>
      <c r="C202" s="4">
        <v>41568</v>
      </c>
      <c r="D202">
        <v>819.45</v>
      </c>
      <c r="E202">
        <v>826.5</v>
      </c>
      <c r="F202">
        <v>826.5</v>
      </c>
      <c r="G202">
        <v>804.05</v>
      </c>
      <c r="H202">
        <v>825.5</v>
      </c>
      <c r="I202">
        <v>821.15</v>
      </c>
      <c r="J202">
        <v>813.59</v>
      </c>
      <c r="K202">
        <v>2714921</v>
      </c>
      <c r="L202">
        <v>2208828638.0999999</v>
      </c>
      <c r="M202">
        <v>77910</v>
      </c>
      <c r="N202">
        <v>827085</v>
      </c>
      <c r="O202">
        <v>30.46</v>
      </c>
    </row>
    <row r="203" spans="1:15" x14ac:dyDescent="0.3">
      <c r="A203" t="s">
        <v>33</v>
      </c>
      <c r="B203" t="s">
        <v>34</v>
      </c>
      <c r="C203" s="4">
        <v>41569</v>
      </c>
      <c r="D203">
        <v>821.15</v>
      </c>
      <c r="E203">
        <v>816.05</v>
      </c>
      <c r="F203">
        <v>820.55</v>
      </c>
      <c r="G203">
        <v>799.2</v>
      </c>
      <c r="H203">
        <v>813.25</v>
      </c>
      <c r="I203">
        <v>810.7</v>
      </c>
      <c r="J203">
        <v>806.78</v>
      </c>
      <c r="K203">
        <v>2072556</v>
      </c>
      <c r="L203">
        <v>1672097904.55</v>
      </c>
      <c r="M203">
        <v>67296</v>
      </c>
      <c r="N203">
        <v>971370</v>
      </c>
      <c r="O203">
        <v>46.87</v>
      </c>
    </row>
    <row r="204" spans="1:15" x14ac:dyDescent="0.3">
      <c r="A204" t="s">
        <v>33</v>
      </c>
      <c r="B204" t="s">
        <v>34</v>
      </c>
      <c r="C204" s="4">
        <v>41570</v>
      </c>
      <c r="D204">
        <v>810.7</v>
      </c>
      <c r="E204">
        <v>813.25</v>
      </c>
      <c r="F204">
        <v>816.9</v>
      </c>
      <c r="G204">
        <v>798.3</v>
      </c>
      <c r="H204">
        <v>809</v>
      </c>
      <c r="I204">
        <v>809.7</v>
      </c>
      <c r="J204">
        <v>805.22</v>
      </c>
      <c r="K204">
        <v>2014493</v>
      </c>
      <c r="L204">
        <v>1622112531.05</v>
      </c>
      <c r="M204">
        <v>73941</v>
      </c>
      <c r="N204">
        <v>1174123</v>
      </c>
      <c r="O204">
        <v>58.28</v>
      </c>
    </row>
    <row r="205" spans="1:15" x14ac:dyDescent="0.3">
      <c r="A205" t="s">
        <v>33</v>
      </c>
      <c r="B205" t="s">
        <v>34</v>
      </c>
      <c r="C205" s="4">
        <v>41571</v>
      </c>
      <c r="D205">
        <v>809.7</v>
      </c>
      <c r="E205">
        <v>807.1</v>
      </c>
      <c r="F205">
        <v>820</v>
      </c>
      <c r="G205">
        <v>803.5</v>
      </c>
      <c r="H205">
        <v>814.75</v>
      </c>
      <c r="I205">
        <v>812.15</v>
      </c>
      <c r="J205">
        <v>814.05</v>
      </c>
      <c r="K205">
        <v>2202103</v>
      </c>
      <c r="L205">
        <v>1792619031.5999999</v>
      </c>
      <c r="M205">
        <v>65321</v>
      </c>
      <c r="N205">
        <v>1286392</v>
      </c>
      <c r="O205">
        <v>58.42</v>
      </c>
    </row>
    <row r="206" spans="1:15" x14ac:dyDescent="0.3">
      <c r="A206" t="s">
        <v>33</v>
      </c>
      <c r="B206" t="s">
        <v>34</v>
      </c>
      <c r="C206" s="4">
        <v>41572</v>
      </c>
      <c r="D206">
        <v>812.15</v>
      </c>
      <c r="E206">
        <v>814</v>
      </c>
      <c r="F206">
        <v>814</v>
      </c>
      <c r="G206">
        <v>803.7</v>
      </c>
      <c r="H206">
        <v>808.5</v>
      </c>
      <c r="I206">
        <v>809.8</v>
      </c>
      <c r="J206">
        <v>808.85</v>
      </c>
      <c r="K206">
        <v>1613485</v>
      </c>
      <c r="L206">
        <v>1305073056.25</v>
      </c>
      <c r="M206">
        <v>50710</v>
      </c>
      <c r="N206">
        <v>1058256</v>
      </c>
      <c r="O206">
        <v>65.59</v>
      </c>
    </row>
    <row r="207" spans="1:15" x14ac:dyDescent="0.3">
      <c r="A207" t="s">
        <v>33</v>
      </c>
      <c r="B207" t="s">
        <v>34</v>
      </c>
      <c r="C207" s="4">
        <v>41575</v>
      </c>
      <c r="D207">
        <v>809.8</v>
      </c>
      <c r="E207">
        <v>815</v>
      </c>
      <c r="F207">
        <v>823</v>
      </c>
      <c r="G207">
        <v>811.85</v>
      </c>
      <c r="H207">
        <v>821.9</v>
      </c>
      <c r="I207">
        <v>820.85</v>
      </c>
      <c r="J207">
        <v>818.82</v>
      </c>
      <c r="K207">
        <v>1410915</v>
      </c>
      <c r="L207">
        <v>1155280220.05</v>
      </c>
      <c r="M207">
        <v>89730</v>
      </c>
      <c r="N207">
        <v>782144</v>
      </c>
      <c r="O207">
        <v>55.44</v>
      </c>
    </row>
    <row r="208" spans="1:15" x14ac:dyDescent="0.3">
      <c r="A208" t="s">
        <v>33</v>
      </c>
      <c r="B208" t="s">
        <v>34</v>
      </c>
      <c r="C208" s="4">
        <v>41576</v>
      </c>
      <c r="D208">
        <v>820.85</v>
      </c>
      <c r="E208">
        <v>827.8</v>
      </c>
      <c r="F208">
        <v>842</v>
      </c>
      <c r="G208">
        <v>812.55</v>
      </c>
      <c r="H208">
        <v>838</v>
      </c>
      <c r="I208">
        <v>839.6</v>
      </c>
      <c r="J208">
        <v>829.99</v>
      </c>
      <c r="K208">
        <v>2433473</v>
      </c>
      <c r="L208">
        <v>2019769095.2</v>
      </c>
      <c r="M208">
        <v>51393</v>
      </c>
      <c r="N208">
        <v>1374515</v>
      </c>
      <c r="O208">
        <v>56.48</v>
      </c>
    </row>
    <row r="209" spans="1:15" x14ac:dyDescent="0.3">
      <c r="A209" t="s">
        <v>33</v>
      </c>
      <c r="B209" t="s">
        <v>34</v>
      </c>
      <c r="C209" s="4">
        <v>41577</v>
      </c>
      <c r="D209">
        <v>839.6</v>
      </c>
      <c r="E209">
        <v>842</v>
      </c>
      <c r="F209">
        <v>852.2</v>
      </c>
      <c r="G209">
        <v>838.85</v>
      </c>
      <c r="H209">
        <v>845</v>
      </c>
      <c r="I209">
        <v>849.45</v>
      </c>
      <c r="J209">
        <v>847.58</v>
      </c>
      <c r="K209">
        <v>5509041</v>
      </c>
      <c r="L209">
        <v>4669350342.3999996</v>
      </c>
      <c r="M209">
        <v>43678</v>
      </c>
      <c r="N209">
        <v>2688885</v>
      </c>
      <c r="O209">
        <v>48.81</v>
      </c>
    </row>
    <row r="210" spans="1:15" x14ac:dyDescent="0.3">
      <c r="A210" t="s">
        <v>33</v>
      </c>
      <c r="B210" t="s">
        <v>34</v>
      </c>
      <c r="C210" s="4">
        <v>41578</v>
      </c>
      <c r="D210">
        <v>849.45</v>
      </c>
      <c r="E210">
        <v>846</v>
      </c>
      <c r="F210">
        <v>859.25</v>
      </c>
      <c r="G210">
        <v>844.05</v>
      </c>
      <c r="H210">
        <v>857</v>
      </c>
      <c r="I210">
        <v>855.05</v>
      </c>
      <c r="J210">
        <v>852.07</v>
      </c>
      <c r="K210">
        <v>4891246</v>
      </c>
      <c r="L210">
        <v>4167701368</v>
      </c>
      <c r="M210">
        <v>62028</v>
      </c>
      <c r="N210">
        <v>3670410</v>
      </c>
      <c r="O210">
        <v>75.040000000000006</v>
      </c>
    </row>
    <row r="211" spans="1:15" x14ac:dyDescent="0.3">
      <c r="A211" t="s">
        <v>33</v>
      </c>
      <c r="B211" t="s">
        <v>34</v>
      </c>
      <c r="C211" s="4">
        <v>41579</v>
      </c>
      <c r="D211">
        <v>855.05</v>
      </c>
      <c r="E211">
        <v>855.5</v>
      </c>
      <c r="F211">
        <v>859.3</v>
      </c>
      <c r="G211">
        <v>845.1</v>
      </c>
      <c r="H211">
        <v>853.5</v>
      </c>
      <c r="I211">
        <v>855.4</v>
      </c>
      <c r="J211">
        <v>855.21</v>
      </c>
      <c r="K211">
        <v>3546371</v>
      </c>
      <c r="L211">
        <v>3032897472.25</v>
      </c>
      <c r="M211">
        <v>92167</v>
      </c>
      <c r="N211">
        <v>2349391</v>
      </c>
      <c r="O211">
        <v>66.25</v>
      </c>
    </row>
    <row r="212" spans="1:15" x14ac:dyDescent="0.3">
      <c r="A212" t="s">
        <v>33</v>
      </c>
      <c r="B212" t="s">
        <v>34</v>
      </c>
      <c r="C212" s="4">
        <v>41581</v>
      </c>
      <c r="D212">
        <v>855.4</v>
      </c>
      <c r="E212">
        <v>856</v>
      </c>
      <c r="F212">
        <v>858.65</v>
      </c>
      <c r="G212">
        <v>843.25</v>
      </c>
      <c r="H212">
        <v>853.25</v>
      </c>
      <c r="I212">
        <v>852.8</v>
      </c>
      <c r="J212">
        <v>851.62</v>
      </c>
      <c r="K212">
        <v>176489</v>
      </c>
      <c r="L212">
        <v>150301642.34999999</v>
      </c>
      <c r="M212">
        <v>2912</v>
      </c>
      <c r="N212">
        <v>92535</v>
      </c>
      <c r="O212">
        <v>52.43</v>
      </c>
    </row>
    <row r="213" spans="1:15" x14ac:dyDescent="0.3">
      <c r="A213" t="s">
        <v>33</v>
      </c>
      <c r="B213" t="s">
        <v>34</v>
      </c>
      <c r="C213" s="4">
        <v>41583</v>
      </c>
      <c r="D213">
        <v>852.8</v>
      </c>
      <c r="E213">
        <v>848.5</v>
      </c>
      <c r="F213">
        <v>864.9</v>
      </c>
      <c r="G213">
        <v>848.5</v>
      </c>
      <c r="H213">
        <v>857</v>
      </c>
      <c r="I213">
        <v>859.45</v>
      </c>
      <c r="J213">
        <v>859</v>
      </c>
      <c r="K213">
        <v>2863157</v>
      </c>
      <c r="L213">
        <v>2459447498.3000002</v>
      </c>
      <c r="M213">
        <v>86504</v>
      </c>
      <c r="N213">
        <v>2207223</v>
      </c>
      <c r="O213">
        <v>77.09</v>
      </c>
    </row>
    <row r="214" spans="1:15" x14ac:dyDescent="0.3">
      <c r="A214" t="s">
        <v>33</v>
      </c>
      <c r="B214" t="s">
        <v>34</v>
      </c>
      <c r="C214" s="4">
        <v>41584</v>
      </c>
      <c r="D214">
        <v>859.45</v>
      </c>
      <c r="E214">
        <v>856.1</v>
      </c>
      <c r="F214">
        <v>857.95</v>
      </c>
      <c r="G214">
        <v>833.05</v>
      </c>
      <c r="H214">
        <v>841.7</v>
      </c>
      <c r="I214">
        <v>838.95</v>
      </c>
      <c r="J214">
        <v>846.34</v>
      </c>
      <c r="K214">
        <v>3170876</v>
      </c>
      <c r="L214">
        <v>2683639360.6999998</v>
      </c>
      <c r="M214">
        <v>41351</v>
      </c>
      <c r="N214">
        <v>1924990</v>
      </c>
      <c r="O214">
        <v>60.71</v>
      </c>
    </row>
    <row r="215" spans="1:15" x14ac:dyDescent="0.3">
      <c r="A215" t="s">
        <v>33</v>
      </c>
      <c r="B215" t="s">
        <v>34</v>
      </c>
      <c r="C215" s="4">
        <v>41585</v>
      </c>
      <c r="D215">
        <v>838.95</v>
      </c>
      <c r="E215">
        <v>842</v>
      </c>
      <c r="F215">
        <v>859</v>
      </c>
      <c r="G215">
        <v>837.95</v>
      </c>
      <c r="H215">
        <v>842</v>
      </c>
      <c r="I215">
        <v>841.75</v>
      </c>
      <c r="J215">
        <v>846.94</v>
      </c>
      <c r="K215">
        <v>2434715</v>
      </c>
      <c r="L215">
        <v>2062060818.45</v>
      </c>
      <c r="M215">
        <v>97700</v>
      </c>
      <c r="N215">
        <v>1448820</v>
      </c>
      <c r="O215">
        <v>59.51</v>
      </c>
    </row>
    <row r="216" spans="1:15" x14ac:dyDescent="0.3">
      <c r="A216" t="s">
        <v>33</v>
      </c>
      <c r="B216" t="s">
        <v>34</v>
      </c>
      <c r="C216" s="4">
        <v>41586</v>
      </c>
      <c r="D216">
        <v>841.75</v>
      </c>
      <c r="E216">
        <v>834</v>
      </c>
      <c r="F216">
        <v>838.95</v>
      </c>
      <c r="G216">
        <v>805.55</v>
      </c>
      <c r="H216">
        <v>810.7</v>
      </c>
      <c r="I216">
        <v>809.35</v>
      </c>
      <c r="J216">
        <v>816.89</v>
      </c>
      <c r="K216">
        <v>3457699</v>
      </c>
      <c r="L216">
        <v>2824550512.5</v>
      </c>
      <c r="M216">
        <v>75984</v>
      </c>
      <c r="N216">
        <v>2275524</v>
      </c>
      <c r="O216">
        <v>65.81</v>
      </c>
    </row>
    <row r="217" spans="1:15" x14ac:dyDescent="0.3">
      <c r="A217" t="s">
        <v>33</v>
      </c>
      <c r="B217" t="s">
        <v>34</v>
      </c>
      <c r="C217" s="4">
        <v>41589</v>
      </c>
      <c r="D217">
        <v>809.35</v>
      </c>
      <c r="E217">
        <v>809.35</v>
      </c>
      <c r="F217">
        <v>814</v>
      </c>
      <c r="G217">
        <v>793.65</v>
      </c>
      <c r="H217">
        <v>806.2</v>
      </c>
      <c r="I217">
        <v>805.35</v>
      </c>
      <c r="J217">
        <v>806.74</v>
      </c>
      <c r="K217">
        <v>2901036</v>
      </c>
      <c r="L217">
        <v>2340385428.75</v>
      </c>
      <c r="M217">
        <v>73302</v>
      </c>
      <c r="N217">
        <v>1934710</v>
      </c>
      <c r="O217">
        <v>66.69</v>
      </c>
    </row>
    <row r="218" spans="1:15" x14ac:dyDescent="0.3">
      <c r="A218" t="s">
        <v>33</v>
      </c>
      <c r="B218" t="s">
        <v>34</v>
      </c>
      <c r="C218" s="4">
        <v>41590</v>
      </c>
      <c r="D218">
        <v>805.35</v>
      </c>
      <c r="E218">
        <v>808.7</v>
      </c>
      <c r="F218">
        <v>813.8</v>
      </c>
      <c r="G218">
        <v>793</v>
      </c>
      <c r="H218">
        <v>793.4</v>
      </c>
      <c r="I218">
        <v>794.85</v>
      </c>
      <c r="J218">
        <v>801.2</v>
      </c>
      <c r="K218">
        <v>1768595</v>
      </c>
      <c r="L218">
        <v>1416999397.25</v>
      </c>
      <c r="M218">
        <v>53400</v>
      </c>
      <c r="N218">
        <v>1155464</v>
      </c>
      <c r="O218">
        <v>65.33</v>
      </c>
    </row>
    <row r="219" spans="1:15" x14ac:dyDescent="0.3">
      <c r="A219" t="s">
        <v>33</v>
      </c>
      <c r="B219" t="s">
        <v>34</v>
      </c>
      <c r="C219" s="4">
        <v>41591</v>
      </c>
      <c r="D219">
        <v>794.85</v>
      </c>
      <c r="E219">
        <v>790</v>
      </c>
      <c r="F219">
        <v>801.65</v>
      </c>
      <c r="G219">
        <v>788.55</v>
      </c>
      <c r="H219">
        <v>793.55</v>
      </c>
      <c r="I219">
        <v>791.4</v>
      </c>
      <c r="J219">
        <v>794.2</v>
      </c>
      <c r="K219">
        <v>2038529</v>
      </c>
      <c r="L219">
        <v>1618998836.9000001</v>
      </c>
      <c r="M219">
        <v>69903</v>
      </c>
      <c r="N219">
        <v>1299488</v>
      </c>
      <c r="O219">
        <v>63.75</v>
      </c>
    </row>
    <row r="220" spans="1:15" x14ac:dyDescent="0.3">
      <c r="A220" t="s">
        <v>33</v>
      </c>
      <c r="B220" t="s">
        <v>34</v>
      </c>
      <c r="C220" s="4">
        <v>41592</v>
      </c>
      <c r="D220">
        <v>791.4</v>
      </c>
      <c r="E220">
        <v>800.1</v>
      </c>
      <c r="F220">
        <v>812.95</v>
      </c>
      <c r="G220">
        <v>790</v>
      </c>
      <c r="H220">
        <v>792.6</v>
      </c>
      <c r="I220">
        <v>793.3</v>
      </c>
      <c r="J220">
        <v>797.7</v>
      </c>
      <c r="K220">
        <v>1226278</v>
      </c>
      <c r="L220">
        <v>978205964.89999998</v>
      </c>
      <c r="M220">
        <v>47244</v>
      </c>
      <c r="N220">
        <v>639793</v>
      </c>
      <c r="O220">
        <v>52.17</v>
      </c>
    </row>
    <row r="221" spans="1:15" x14ac:dyDescent="0.3">
      <c r="A221" t="s">
        <v>33</v>
      </c>
      <c r="B221" t="s">
        <v>34</v>
      </c>
      <c r="C221" s="4">
        <v>41596</v>
      </c>
      <c r="D221">
        <v>793.3</v>
      </c>
      <c r="E221">
        <v>802.25</v>
      </c>
      <c r="F221">
        <v>817</v>
      </c>
      <c r="G221">
        <v>796.75</v>
      </c>
      <c r="H221">
        <v>816.15</v>
      </c>
      <c r="I221">
        <v>814.45</v>
      </c>
      <c r="J221">
        <v>807.51</v>
      </c>
      <c r="K221">
        <v>2930824</v>
      </c>
      <c r="L221">
        <v>2366664470.3499999</v>
      </c>
      <c r="M221">
        <v>77127</v>
      </c>
      <c r="N221">
        <v>2095779</v>
      </c>
      <c r="O221">
        <v>71.510000000000005</v>
      </c>
    </row>
    <row r="222" spans="1:15" x14ac:dyDescent="0.3">
      <c r="A222" t="s">
        <v>33</v>
      </c>
      <c r="B222" t="s">
        <v>34</v>
      </c>
      <c r="C222" s="4">
        <v>41597</v>
      </c>
      <c r="D222">
        <v>814.45</v>
      </c>
      <c r="E222">
        <v>817.1</v>
      </c>
      <c r="F222">
        <v>821.55</v>
      </c>
      <c r="G222">
        <v>811.35</v>
      </c>
      <c r="H222">
        <v>818.5</v>
      </c>
      <c r="I222">
        <v>818.4</v>
      </c>
      <c r="J222">
        <v>817.72</v>
      </c>
      <c r="K222">
        <v>1295454</v>
      </c>
      <c r="L222">
        <v>1059321524.6</v>
      </c>
      <c r="M222">
        <v>49628</v>
      </c>
      <c r="N222">
        <v>779765</v>
      </c>
      <c r="O222">
        <v>60.19</v>
      </c>
    </row>
    <row r="223" spans="1:15" x14ac:dyDescent="0.3">
      <c r="A223" t="s">
        <v>33</v>
      </c>
      <c r="B223" t="s">
        <v>34</v>
      </c>
      <c r="C223" s="4">
        <v>41598</v>
      </c>
      <c r="D223">
        <v>818.4</v>
      </c>
      <c r="E223">
        <v>813.5</v>
      </c>
      <c r="F223">
        <v>826.1</v>
      </c>
      <c r="G223">
        <v>801</v>
      </c>
      <c r="H223">
        <v>802.95</v>
      </c>
      <c r="I223">
        <v>807.75</v>
      </c>
      <c r="J223">
        <v>817.28</v>
      </c>
      <c r="K223">
        <v>1844772</v>
      </c>
      <c r="L223">
        <v>1507702046.05</v>
      </c>
      <c r="M223">
        <v>54521</v>
      </c>
      <c r="N223">
        <v>1202868</v>
      </c>
      <c r="O223">
        <v>65.2</v>
      </c>
    </row>
    <row r="224" spans="1:15" x14ac:dyDescent="0.3">
      <c r="A224" t="s">
        <v>33</v>
      </c>
      <c r="B224" t="s">
        <v>34</v>
      </c>
      <c r="C224" s="4">
        <v>41599</v>
      </c>
      <c r="D224">
        <v>807.75</v>
      </c>
      <c r="E224">
        <v>802</v>
      </c>
      <c r="F224">
        <v>803.7</v>
      </c>
      <c r="G224">
        <v>780.1</v>
      </c>
      <c r="H224">
        <v>780.5</v>
      </c>
      <c r="I224">
        <v>781.7</v>
      </c>
      <c r="J224">
        <v>786.77</v>
      </c>
      <c r="K224">
        <v>2638821</v>
      </c>
      <c r="L224">
        <v>2076156974.1500001</v>
      </c>
      <c r="M224">
        <v>90045</v>
      </c>
      <c r="N224">
        <v>1642004</v>
      </c>
      <c r="O224">
        <v>62.22</v>
      </c>
    </row>
    <row r="225" spans="1:15" x14ac:dyDescent="0.3">
      <c r="A225" t="s">
        <v>33</v>
      </c>
      <c r="B225" t="s">
        <v>34</v>
      </c>
      <c r="C225" s="4">
        <v>41600</v>
      </c>
      <c r="D225">
        <v>781.7</v>
      </c>
      <c r="E225">
        <v>780.5</v>
      </c>
      <c r="F225">
        <v>802.7</v>
      </c>
      <c r="G225">
        <v>780.5</v>
      </c>
      <c r="H225">
        <v>796.85</v>
      </c>
      <c r="I225">
        <v>793.35</v>
      </c>
      <c r="J225">
        <v>792.32</v>
      </c>
      <c r="K225">
        <v>1420386</v>
      </c>
      <c r="L225">
        <v>1125400082.95</v>
      </c>
      <c r="M225">
        <v>58349</v>
      </c>
      <c r="N225">
        <v>715962</v>
      </c>
      <c r="O225">
        <v>50.41</v>
      </c>
    </row>
    <row r="226" spans="1:15" x14ac:dyDescent="0.3">
      <c r="A226" t="s">
        <v>33</v>
      </c>
      <c r="B226" t="s">
        <v>34</v>
      </c>
      <c r="C226" s="4">
        <v>41603</v>
      </c>
      <c r="D226">
        <v>793.35</v>
      </c>
      <c r="E226">
        <v>798</v>
      </c>
      <c r="F226">
        <v>822</v>
      </c>
      <c r="G226">
        <v>797.4</v>
      </c>
      <c r="H226">
        <v>816</v>
      </c>
      <c r="I226">
        <v>818.7</v>
      </c>
      <c r="J226">
        <v>810.33</v>
      </c>
      <c r="K226">
        <v>1549773</v>
      </c>
      <c r="L226">
        <v>1255829592.25</v>
      </c>
      <c r="M226">
        <v>62316</v>
      </c>
      <c r="N226">
        <v>970711</v>
      </c>
      <c r="O226">
        <v>62.64</v>
      </c>
    </row>
    <row r="227" spans="1:15" x14ac:dyDescent="0.3">
      <c r="A227" t="s">
        <v>33</v>
      </c>
      <c r="B227" t="s">
        <v>34</v>
      </c>
      <c r="C227" s="4">
        <v>41604</v>
      </c>
      <c r="D227">
        <v>818.7</v>
      </c>
      <c r="E227">
        <v>811</v>
      </c>
      <c r="F227">
        <v>818</v>
      </c>
      <c r="G227">
        <v>803</v>
      </c>
      <c r="H227">
        <v>806</v>
      </c>
      <c r="I227">
        <v>807.35</v>
      </c>
      <c r="J227">
        <v>808.99</v>
      </c>
      <c r="K227">
        <v>2081747</v>
      </c>
      <c r="L227">
        <v>1684109586.1500001</v>
      </c>
      <c r="M227">
        <v>81919</v>
      </c>
      <c r="N227">
        <v>1457236</v>
      </c>
      <c r="O227">
        <v>70</v>
      </c>
    </row>
    <row r="228" spans="1:15" x14ac:dyDescent="0.3">
      <c r="A228" t="s">
        <v>33</v>
      </c>
      <c r="B228" t="s">
        <v>34</v>
      </c>
      <c r="C228" s="4">
        <v>41605</v>
      </c>
      <c r="D228">
        <v>807.35</v>
      </c>
      <c r="E228">
        <v>807</v>
      </c>
      <c r="F228">
        <v>812</v>
      </c>
      <c r="G228">
        <v>795.55</v>
      </c>
      <c r="H228">
        <v>807</v>
      </c>
      <c r="I228">
        <v>808.1</v>
      </c>
      <c r="J228">
        <v>802.82</v>
      </c>
      <c r="K228">
        <v>2199636</v>
      </c>
      <c r="L228">
        <v>1765914465.7</v>
      </c>
      <c r="M228">
        <v>109253</v>
      </c>
      <c r="N228">
        <v>1621338</v>
      </c>
      <c r="O228">
        <v>73.709999999999994</v>
      </c>
    </row>
    <row r="229" spans="1:15" x14ac:dyDescent="0.3">
      <c r="A229" t="s">
        <v>33</v>
      </c>
      <c r="B229" t="s">
        <v>34</v>
      </c>
      <c r="C229" s="4">
        <v>41606</v>
      </c>
      <c r="D229">
        <v>808.1</v>
      </c>
      <c r="E229">
        <v>815</v>
      </c>
      <c r="F229">
        <v>818.6</v>
      </c>
      <c r="G229">
        <v>805.6</v>
      </c>
      <c r="H229">
        <v>815.25</v>
      </c>
      <c r="I229">
        <v>814.1</v>
      </c>
      <c r="J229">
        <v>813.14</v>
      </c>
      <c r="K229">
        <v>2998078</v>
      </c>
      <c r="L229">
        <v>2437843641.6999998</v>
      </c>
      <c r="M229">
        <v>91809</v>
      </c>
      <c r="N229">
        <v>2313650</v>
      </c>
      <c r="O229">
        <v>77.17</v>
      </c>
    </row>
    <row r="230" spans="1:15" x14ac:dyDescent="0.3">
      <c r="A230" t="s">
        <v>33</v>
      </c>
      <c r="B230" t="s">
        <v>34</v>
      </c>
      <c r="C230" s="4">
        <v>41607</v>
      </c>
      <c r="D230">
        <v>814.1</v>
      </c>
      <c r="E230">
        <v>814.55</v>
      </c>
      <c r="F230">
        <v>827.45</v>
      </c>
      <c r="G230">
        <v>812.25</v>
      </c>
      <c r="H230">
        <v>825</v>
      </c>
      <c r="I230">
        <v>823.8</v>
      </c>
      <c r="J230">
        <v>824.28</v>
      </c>
      <c r="K230">
        <v>3710056</v>
      </c>
      <c r="L230">
        <v>3058117393.8499999</v>
      </c>
      <c r="M230">
        <v>67408</v>
      </c>
      <c r="N230">
        <v>1832322</v>
      </c>
      <c r="O230">
        <v>49.39</v>
      </c>
    </row>
    <row r="231" spans="1:15" x14ac:dyDescent="0.3">
      <c r="A231" t="s">
        <v>33</v>
      </c>
      <c r="B231" t="s">
        <v>34</v>
      </c>
      <c r="C231" s="4">
        <v>41610</v>
      </c>
      <c r="D231">
        <v>823.8</v>
      </c>
      <c r="E231">
        <v>821</v>
      </c>
      <c r="F231">
        <v>832</v>
      </c>
      <c r="G231">
        <v>821</v>
      </c>
      <c r="H231">
        <v>824</v>
      </c>
      <c r="I231">
        <v>827.65</v>
      </c>
      <c r="J231">
        <v>829.18</v>
      </c>
      <c r="K231">
        <v>1689702</v>
      </c>
      <c r="L231">
        <v>1401063957.45</v>
      </c>
      <c r="M231">
        <v>66283</v>
      </c>
      <c r="N231">
        <v>1283050</v>
      </c>
      <c r="O231">
        <v>75.930000000000007</v>
      </c>
    </row>
    <row r="232" spans="1:15" x14ac:dyDescent="0.3">
      <c r="A232" t="s">
        <v>33</v>
      </c>
      <c r="B232" t="s">
        <v>34</v>
      </c>
      <c r="C232" s="4">
        <v>41611</v>
      </c>
      <c r="D232">
        <v>827.65</v>
      </c>
      <c r="E232">
        <v>822</v>
      </c>
      <c r="F232">
        <v>826</v>
      </c>
      <c r="G232">
        <v>815</v>
      </c>
      <c r="H232">
        <v>820.7</v>
      </c>
      <c r="I232">
        <v>822.4</v>
      </c>
      <c r="J232">
        <v>820.16</v>
      </c>
      <c r="K232">
        <v>2469584</v>
      </c>
      <c r="L232">
        <v>2025442969.7</v>
      </c>
      <c r="M232">
        <v>76330</v>
      </c>
      <c r="N232">
        <v>1711066</v>
      </c>
      <c r="O232">
        <v>69.290000000000006</v>
      </c>
    </row>
    <row r="233" spans="1:15" x14ac:dyDescent="0.3">
      <c r="A233" t="s">
        <v>33</v>
      </c>
      <c r="B233" t="s">
        <v>34</v>
      </c>
      <c r="C233" s="4">
        <v>41612</v>
      </c>
      <c r="D233">
        <v>822.4</v>
      </c>
      <c r="E233">
        <v>820</v>
      </c>
      <c r="F233">
        <v>821.35</v>
      </c>
      <c r="G233">
        <v>810.05</v>
      </c>
      <c r="H233">
        <v>814.15</v>
      </c>
      <c r="I233">
        <v>812.15</v>
      </c>
      <c r="J233">
        <v>816.7</v>
      </c>
      <c r="K233">
        <v>1755186</v>
      </c>
      <c r="L233">
        <v>1433467256.45</v>
      </c>
      <c r="M233">
        <v>59832</v>
      </c>
      <c r="N233">
        <v>1111055</v>
      </c>
      <c r="O233">
        <v>63.3</v>
      </c>
    </row>
    <row r="234" spans="1:15" x14ac:dyDescent="0.3">
      <c r="A234" t="s">
        <v>33</v>
      </c>
      <c r="B234" t="s">
        <v>34</v>
      </c>
      <c r="C234" s="4">
        <v>41613</v>
      </c>
      <c r="D234">
        <v>812.15</v>
      </c>
      <c r="E234">
        <v>827</v>
      </c>
      <c r="F234">
        <v>839</v>
      </c>
      <c r="G234">
        <v>822.65</v>
      </c>
      <c r="H234">
        <v>825</v>
      </c>
      <c r="I234">
        <v>827.45</v>
      </c>
      <c r="J234">
        <v>830.09</v>
      </c>
      <c r="K234">
        <v>2586531</v>
      </c>
      <c r="L234">
        <v>2147064415.8499999</v>
      </c>
      <c r="M234">
        <v>66574</v>
      </c>
      <c r="N234">
        <v>1884818</v>
      </c>
      <c r="O234">
        <v>72.87</v>
      </c>
    </row>
    <row r="235" spans="1:15" x14ac:dyDescent="0.3">
      <c r="A235" t="s">
        <v>33</v>
      </c>
      <c r="B235" t="s">
        <v>34</v>
      </c>
      <c r="C235" s="4">
        <v>41614</v>
      </c>
      <c r="D235">
        <v>827.45</v>
      </c>
      <c r="E235">
        <v>824.5</v>
      </c>
      <c r="F235">
        <v>829.5</v>
      </c>
      <c r="G235">
        <v>810.05</v>
      </c>
      <c r="H235">
        <v>815.7</v>
      </c>
      <c r="I235">
        <v>813.75</v>
      </c>
      <c r="J235">
        <v>817.11</v>
      </c>
      <c r="K235">
        <v>2472172</v>
      </c>
      <c r="L235">
        <v>2020041146.9000001</v>
      </c>
      <c r="M235">
        <v>93407</v>
      </c>
      <c r="N235">
        <v>1840520</v>
      </c>
      <c r="O235">
        <v>74.45</v>
      </c>
    </row>
    <row r="236" spans="1:15" x14ac:dyDescent="0.3">
      <c r="A236" t="s">
        <v>33</v>
      </c>
      <c r="B236" t="s">
        <v>34</v>
      </c>
      <c r="C236" s="4">
        <v>41617</v>
      </c>
      <c r="D236">
        <v>813.75</v>
      </c>
      <c r="E236">
        <v>842.2</v>
      </c>
      <c r="F236">
        <v>842.95</v>
      </c>
      <c r="G236">
        <v>818.95</v>
      </c>
      <c r="H236">
        <v>819.55</v>
      </c>
      <c r="I236">
        <v>820</v>
      </c>
      <c r="J236">
        <v>824.02</v>
      </c>
      <c r="K236">
        <v>3450146</v>
      </c>
      <c r="L236">
        <v>2842984312</v>
      </c>
      <c r="M236">
        <v>81618</v>
      </c>
      <c r="N236">
        <v>2764713</v>
      </c>
      <c r="O236">
        <v>80.13</v>
      </c>
    </row>
    <row r="237" spans="1:15" x14ac:dyDescent="0.3">
      <c r="A237" t="s">
        <v>33</v>
      </c>
      <c r="B237" t="s">
        <v>34</v>
      </c>
      <c r="C237" s="4">
        <v>41618</v>
      </c>
      <c r="D237">
        <v>820</v>
      </c>
      <c r="E237">
        <v>820</v>
      </c>
      <c r="F237">
        <v>820.6</v>
      </c>
      <c r="G237">
        <v>805.75</v>
      </c>
      <c r="H237">
        <v>807.5</v>
      </c>
      <c r="I237">
        <v>808.95</v>
      </c>
      <c r="J237">
        <v>812.47</v>
      </c>
      <c r="K237">
        <v>2515867</v>
      </c>
      <c r="L237">
        <v>2044066348.4000001</v>
      </c>
      <c r="M237">
        <v>77449</v>
      </c>
      <c r="N237">
        <v>1779811</v>
      </c>
      <c r="O237">
        <v>70.739999999999995</v>
      </c>
    </row>
    <row r="238" spans="1:15" x14ac:dyDescent="0.3">
      <c r="A238" t="s">
        <v>33</v>
      </c>
      <c r="B238" t="s">
        <v>34</v>
      </c>
      <c r="C238" s="4">
        <v>41619</v>
      </c>
      <c r="D238">
        <v>808.95</v>
      </c>
      <c r="E238">
        <v>804.8</v>
      </c>
      <c r="F238">
        <v>824.6</v>
      </c>
      <c r="G238">
        <v>804.4</v>
      </c>
      <c r="H238">
        <v>824</v>
      </c>
      <c r="I238">
        <v>818.2</v>
      </c>
      <c r="J238">
        <v>811.03</v>
      </c>
      <c r="K238">
        <v>2365634</v>
      </c>
      <c r="L238">
        <v>1918600090.5</v>
      </c>
      <c r="M238">
        <v>46266</v>
      </c>
      <c r="N238">
        <v>1691842</v>
      </c>
      <c r="O238">
        <v>71.52</v>
      </c>
    </row>
    <row r="239" spans="1:15" x14ac:dyDescent="0.3">
      <c r="A239" t="s">
        <v>33</v>
      </c>
      <c r="B239" t="s">
        <v>34</v>
      </c>
      <c r="C239" s="4">
        <v>41620</v>
      </c>
      <c r="D239">
        <v>818.2</v>
      </c>
      <c r="E239">
        <v>815.5</v>
      </c>
      <c r="F239">
        <v>830.55</v>
      </c>
      <c r="G239">
        <v>815.5</v>
      </c>
      <c r="H239">
        <v>825.95</v>
      </c>
      <c r="I239">
        <v>826.95</v>
      </c>
      <c r="J239">
        <v>823.85</v>
      </c>
      <c r="K239">
        <v>2374414</v>
      </c>
      <c r="L239">
        <v>1956155444.0999999</v>
      </c>
      <c r="M239">
        <v>58756</v>
      </c>
      <c r="N239">
        <v>1362343</v>
      </c>
      <c r="O239">
        <v>57.38</v>
      </c>
    </row>
    <row r="240" spans="1:15" x14ac:dyDescent="0.3">
      <c r="A240" t="s">
        <v>33</v>
      </c>
      <c r="B240" t="s">
        <v>34</v>
      </c>
      <c r="C240" s="4">
        <v>41621</v>
      </c>
      <c r="D240">
        <v>826.95</v>
      </c>
      <c r="E240">
        <v>819.5</v>
      </c>
      <c r="F240">
        <v>821.65</v>
      </c>
      <c r="G240">
        <v>803.4</v>
      </c>
      <c r="H240">
        <v>807.35</v>
      </c>
      <c r="I240">
        <v>806.8</v>
      </c>
      <c r="J240">
        <v>809.49</v>
      </c>
      <c r="K240">
        <v>3540693</v>
      </c>
      <c r="L240">
        <v>2866167740.1500001</v>
      </c>
      <c r="M240">
        <v>74383</v>
      </c>
      <c r="N240">
        <v>2579680</v>
      </c>
      <c r="O240">
        <v>72.86</v>
      </c>
    </row>
    <row r="241" spans="1:15" x14ac:dyDescent="0.3">
      <c r="A241" t="s">
        <v>33</v>
      </c>
      <c r="B241" t="s">
        <v>34</v>
      </c>
      <c r="C241" s="4">
        <v>41624</v>
      </c>
      <c r="D241">
        <v>806.8</v>
      </c>
      <c r="E241">
        <v>809.8</v>
      </c>
      <c r="F241">
        <v>809.8</v>
      </c>
      <c r="G241">
        <v>795.55</v>
      </c>
      <c r="H241">
        <v>797.5</v>
      </c>
      <c r="I241">
        <v>798.55</v>
      </c>
      <c r="J241">
        <v>802.44</v>
      </c>
      <c r="K241">
        <v>1868292</v>
      </c>
      <c r="L241">
        <v>1499190458.1500001</v>
      </c>
      <c r="M241">
        <v>70191</v>
      </c>
      <c r="N241">
        <v>1275517</v>
      </c>
      <c r="O241">
        <v>68.27</v>
      </c>
    </row>
    <row r="242" spans="1:15" x14ac:dyDescent="0.3">
      <c r="A242" t="s">
        <v>33</v>
      </c>
      <c r="B242" t="s">
        <v>34</v>
      </c>
      <c r="C242" s="4">
        <v>41625</v>
      </c>
      <c r="D242">
        <v>798.55</v>
      </c>
      <c r="E242">
        <v>800.25</v>
      </c>
      <c r="F242">
        <v>803</v>
      </c>
      <c r="G242">
        <v>774.55</v>
      </c>
      <c r="H242">
        <v>782.8</v>
      </c>
      <c r="I242">
        <v>778.45</v>
      </c>
      <c r="J242">
        <v>785.31</v>
      </c>
      <c r="K242">
        <v>2100476</v>
      </c>
      <c r="L242">
        <v>1649516550.7</v>
      </c>
      <c r="M242">
        <v>63461</v>
      </c>
      <c r="N242">
        <v>1490393</v>
      </c>
      <c r="O242">
        <v>70.959999999999994</v>
      </c>
    </row>
    <row r="243" spans="1:15" x14ac:dyDescent="0.3">
      <c r="A243" t="s">
        <v>33</v>
      </c>
      <c r="B243" t="s">
        <v>34</v>
      </c>
      <c r="C243" s="4">
        <v>41626</v>
      </c>
      <c r="D243">
        <v>778.45</v>
      </c>
      <c r="E243">
        <v>779.9</v>
      </c>
      <c r="F243">
        <v>808.9</v>
      </c>
      <c r="G243">
        <v>778.45</v>
      </c>
      <c r="H243">
        <v>800</v>
      </c>
      <c r="I243">
        <v>798.25</v>
      </c>
      <c r="J243">
        <v>797.28</v>
      </c>
      <c r="K243">
        <v>2269221</v>
      </c>
      <c r="L243">
        <v>1809197373.5999999</v>
      </c>
      <c r="M243">
        <v>67035</v>
      </c>
      <c r="N243">
        <v>1599505</v>
      </c>
      <c r="O243">
        <v>70.489999999999995</v>
      </c>
    </row>
    <row r="244" spans="1:15" x14ac:dyDescent="0.3">
      <c r="A244" t="s">
        <v>33</v>
      </c>
      <c r="B244" t="s">
        <v>34</v>
      </c>
      <c r="C244" s="4">
        <v>41627</v>
      </c>
      <c r="D244">
        <v>798.25</v>
      </c>
      <c r="E244">
        <v>804</v>
      </c>
      <c r="F244">
        <v>808.95</v>
      </c>
      <c r="G244">
        <v>775</v>
      </c>
      <c r="H244">
        <v>778</v>
      </c>
      <c r="I244">
        <v>776.25</v>
      </c>
      <c r="J244">
        <v>781.02</v>
      </c>
      <c r="K244">
        <v>2096385</v>
      </c>
      <c r="L244">
        <v>1637316450.8499999</v>
      </c>
      <c r="M244">
        <v>68402</v>
      </c>
      <c r="N244">
        <v>1306135</v>
      </c>
      <c r="O244">
        <v>62.3</v>
      </c>
    </row>
    <row r="245" spans="1:15" x14ac:dyDescent="0.3">
      <c r="A245" t="s">
        <v>33</v>
      </c>
      <c r="B245" t="s">
        <v>34</v>
      </c>
      <c r="C245" s="4">
        <v>41628</v>
      </c>
      <c r="D245">
        <v>776.25</v>
      </c>
      <c r="E245">
        <v>770.1</v>
      </c>
      <c r="F245">
        <v>808.35</v>
      </c>
      <c r="G245">
        <v>770.1</v>
      </c>
      <c r="H245">
        <v>805.65</v>
      </c>
      <c r="I245">
        <v>801.85</v>
      </c>
      <c r="J245">
        <v>790.75</v>
      </c>
      <c r="K245">
        <v>2456400</v>
      </c>
      <c r="L245">
        <v>1942386036.1500001</v>
      </c>
      <c r="M245">
        <v>69122</v>
      </c>
      <c r="N245">
        <v>1649795</v>
      </c>
      <c r="O245">
        <v>67.16</v>
      </c>
    </row>
    <row r="246" spans="1:15" x14ac:dyDescent="0.3">
      <c r="A246" t="s">
        <v>33</v>
      </c>
      <c r="B246" t="s">
        <v>34</v>
      </c>
      <c r="C246" s="4">
        <v>41631</v>
      </c>
      <c r="D246">
        <v>801.85</v>
      </c>
      <c r="E246">
        <v>801.85</v>
      </c>
      <c r="F246">
        <v>807.2</v>
      </c>
      <c r="G246">
        <v>787.15</v>
      </c>
      <c r="H246">
        <v>789.95</v>
      </c>
      <c r="I246">
        <v>789.8</v>
      </c>
      <c r="J246">
        <v>794.01</v>
      </c>
      <c r="K246">
        <v>1772374</v>
      </c>
      <c r="L246">
        <v>1407286671.55</v>
      </c>
      <c r="M246">
        <v>59070</v>
      </c>
      <c r="N246">
        <v>1109244</v>
      </c>
      <c r="O246">
        <v>62.59</v>
      </c>
    </row>
    <row r="247" spans="1:15" x14ac:dyDescent="0.3">
      <c r="A247" t="s">
        <v>33</v>
      </c>
      <c r="B247" t="s">
        <v>34</v>
      </c>
      <c r="C247" s="4">
        <v>41632</v>
      </c>
      <c r="D247">
        <v>789.8</v>
      </c>
      <c r="E247">
        <v>793.3</v>
      </c>
      <c r="F247">
        <v>795.05</v>
      </c>
      <c r="G247">
        <v>778.1</v>
      </c>
      <c r="H247">
        <v>779.25</v>
      </c>
      <c r="I247">
        <v>779.9</v>
      </c>
      <c r="J247">
        <v>782.36</v>
      </c>
      <c r="K247">
        <v>1841042</v>
      </c>
      <c r="L247">
        <v>1440348641.05</v>
      </c>
      <c r="M247">
        <v>41280</v>
      </c>
      <c r="N247">
        <v>1152410</v>
      </c>
      <c r="O247">
        <v>62.6</v>
      </c>
    </row>
    <row r="248" spans="1:15" x14ac:dyDescent="0.3">
      <c r="A248" t="s">
        <v>33</v>
      </c>
      <c r="B248" t="s">
        <v>34</v>
      </c>
      <c r="C248" s="4">
        <v>41634</v>
      </c>
      <c r="D248">
        <v>779.9</v>
      </c>
      <c r="E248">
        <v>779</v>
      </c>
      <c r="F248">
        <v>786.05</v>
      </c>
      <c r="G248">
        <v>774.1</v>
      </c>
      <c r="H248">
        <v>776.25</v>
      </c>
      <c r="I248">
        <v>779.3</v>
      </c>
      <c r="J248">
        <v>778.55</v>
      </c>
      <c r="K248">
        <v>3829349</v>
      </c>
      <c r="L248">
        <v>2981323718.6999998</v>
      </c>
      <c r="M248">
        <v>65765</v>
      </c>
      <c r="N248">
        <v>2338190</v>
      </c>
      <c r="O248">
        <v>61.06</v>
      </c>
    </row>
    <row r="249" spans="1:15" x14ac:dyDescent="0.3">
      <c r="A249" t="s">
        <v>33</v>
      </c>
      <c r="B249" t="s">
        <v>34</v>
      </c>
      <c r="C249" s="4">
        <v>41635</v>
      </c>
      <c r="D249">
        <v>779.3</v>
      </c>
      <c r="E249">
        <v>780.2</v>
      </c>
      <c r="F249">
        <v>791.6</v>
      </c>
      <c r="G249">
        <v>775.25</v>
      </c>
      <c r="H249">
        <v>790</v>
      </c>
      <c r="I249">
        <v>788.4</v>
      </c>
      <c r="J249">
        <v>787.18</v>
      </c>
      <c r="K249">
        <v>1390357</v>
      </c>
      <c r="L249">
        <v>1094463082.7</v>
      </c>
      <c r="M249">
        <v>47908</v>
      </c>
      <c r="N249">
        <v>883993</v>
      </c>
      <c r="O249">
        <v>63.58</v>
      </c>
    </row>
    <row r="250" spans="1:15" x14ac:dyDescent="0.3">
      <c r="A250" t="s">
        <v>33</v>
      </c>
      <c r="B250" t="s">
        <v>34</v>
      </c>
      <c r="C250" s="4">
        <v>41638</v>
      </c>
      <c r="D250">
        <v>788.4</v>
      </c>
      <c r="E250">
        <v>791.8</v>
      </c>
      <c r="F250">
        <v>799.4</v>
      </c>
      <c r="G250">
        <v>786.95</v>
      </c>
      <c r="H250">
        <v>798</v>
      </c>
      <c r="I250">
        <v>795.65</v>
      </c>
      <c r="J250">
        <v>794.25</v>
      </c>
      <c r="K250">
        <v>1971385</v>
      </c>
      <c r="L250">
        <v>1565767855.2</v>
      </c>
      <c r="M250">
        <v>50087</v>
      </c>
      <c r="N250">
        <v>1441086</v>
      </c>
      <c r="O250">
        <v>73.099999999999994</v>
      </c>
    </row>
    <row r="251" spans="1:15" x14ac:dyDescent="0.3">
      <c r="A251" t="s">
        <v>33</v>
      </c>
      <c r="B251" t="s">
        <v>34</v>
      </c>
      <c r="C251" s="4">
        <v>41639</v>
      </c>
      <c r="D251">
        <v>795.65</v>
      </c>
      <c r="E251">
        <v>800.25</v>
      </c>
      <c r="F251">
        <v>801.85</v>
      </c>
      <c r="G251">
        <v>790.6</v>
      </c>
      <c r="H251">
        <v>798</v>
      </c>
      <c r="I251">
        <v>794.65</v>
      </c>
      <c r="J251">
        <v>795.11</v>
      </c>
      <c r="K251">
        <v>1330552</v>
      </c>
      <c r="L251">
        <v>1057933724.45</v>
      </c>
      <c r="M251">
        <v>44599</v>
      </c>
      <c r="N251">
        <v>982331</v>
      </c>
      <c r="O251">
        <v>73.83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workbookViewId="0">
      <selection activeCell="I1" sqref="I1"/>
    </sheetView>
  </sheetViews>
  <sheetFormatPr defaultColWidth="8.77734375" defaultRowHeight="14.4" x14ac:dyDescent="0.3"/>
  <cols>
    <col min="1" max="1" width="10" bestFit="1" customWidth="1"/>
    <col min="2" max="2" width="5.77734375" bestFit="1" customWidth="1"/>
    <col min="3" max="3" width="9.77734375" bestFit="1" customWidth="1"/>
    <col min="4" max="4" width="9.44140625" bestFit="1" customWidth="1"/>
    <col min="5" max="5" width="9.77734375" bestFit="1" customWidth="1"/>
    <col min="6" max="6" width="9" bestFit="1" customWidth="1"/>
    <col min="8" max="8" width="8.77734375" bestFit="1" customWidth="1"/>
    <col min="9" max="9" width="9.77734375" bestFit="1" customWidth="1"/>
    <col min="10" max="10" width="12" bestFit="1" customWidth="1"/>
    <col min="11" max="11" width="19" bestFit="1" customWidth="1"/>
    <col min="12" max="12" width="12" bestFit="1" customWidth="1"/>
    <col min="13" max="13" width="12.109375" bestFit="1" customWidth="1"/>
    <col min="14" max="14" width="13.44140625" bestFit="1" customWidth="1"/>
    <col min="15" max="15" width="19.77734375" bestFit="1" customWidth="1"/>
  </cols>
  <sheetData>
    <row r="1" spans="1:15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</row>
    <row r="2" spans="1:15" x14ac:dyDescent="0.3">
      <c r="A2" t="s">
        <v>35</v>
      </c>
      <c r="B2" t="s">
        <v>34</v>
      </c>
      <c r="C2" s="4">
        <v>41275</v>
      </c>
      <c r="D2">
        <v>678.6</v>
      </c>
      <c r="E2">
        <v>682.1</v>
      </c>
      <c r="F2">
        <v>685.1</v>
      </c>
      <c r="G2">
        <v>679.65</v>
      </c>
      <c r="H2">
        <v>683.6</v>
      </c>
      <c r="I2">
        <v>684.5</v>
      </c>
      <c r="J2">
        <v>682.68</v>
      </c>
      <c r="K2">
        <v>1007303</v>
      </c>
      <c r="L2">
        <v>687665566.45000005</v>
      </c>
      <c r="M2">
        <v>16186</v>
      </c>
      <c r="N2">
        <v>615241</v>
      </c>
      <c r="O2">
        <v>61.08</v>
      </c>
    </row>
    <row r="3" spans="1:15" x14ac:dyDescent="0.3">
      <c r="A3" t="s">
        <v>35</v>
      </c>
      <c r="B3" t="s">
        <v>34</v>
      </c>
      <c r="C3" s="4">
        <v>41276</v>
      </c>
      <c r="D3">
        <v>684.5</v>
      </c>
      <c r="E3">
        <v>689.9</v>
      </c>
      <c r="F3">
        <v>690</v>
      </c>
      <c r="G3">
        <v>683.05</v>
      </c>
      <c r="H3">
        <v>688.15</v>
      </c>
      <c r="I3">
        <v>687.35</v>
      </c>
      <c r="J3">
        <v>686.96</v>
      </c>
      <c r="K3">
        <v>2427399</v>
      </c>
      <c r="L3">
        <v>1667531746.55</v>
      </c>
      <c r="M3">
        <v>76666</v>
      </c>
      <c r="N3">
        <v>1748792</v>
      </c>
      <c r="O3">
        <v>72.040000000000006</v>
      </c>
    </row>
    <row r="4" spans="1:15" x14ac:dyDescent="0.3">
      <c r="A4" t="s">
        <v>35</v>
      </c>
      <c r="B4" t="s">
        <v>34</v>
      </c>
      <c r="C4" s="4">
        <v>41277</v>
      </c>
      <c r="D4">
        <v>687.35</v>
      </c>
      <c r="E4">
        <v>690</v>
      </c>
      <c r="F4">
        <v>690</v>
      </c>
      <c r="G4">
        <v>680.4</v>
      </c>
      <c r="H4">
        <v>682.45</v>
      </c>
      <c r="I4">
        <v>683.35</v>
      </c>
      <c r="J4">
        <v>684.7</v>
      </c>
      <c r="K4">
        <v>2285683</v>
      </c>
      <c r="L4">
        <v>1565013644.45</v>
      </c>
      <c r="M4">
        <v>57225</v>
      </c>
      <c r="N4">
        <v>1728883</v>
      </c>
      <c r="O4">
        <v>75.64</v>
      </c>
    </row>
    <row r="5" spans="1:15" x14ac:dyDescent="0.3">
      <c r="A5" t="s">
        <v>35</v>
      </c>
      <c r="B5" t="s">
        <v>34</v>
      </c>
      <c r="C5" s="4">
        <v>41278</v>
      </c>
      <c r="D5">
        <v>683.35</v>
      </c>
      <c r="E5">
        <v>685</v>
      </c>
      <c r="F5">
        <v>685</v>
      </c>
      <c r="G5">
        <v>672.8</v>
      </c>
      <c r="H5">
        <v>679.85</v>
      </c>
      <c r="I5">
        <v>679.35</v>
      </c>
      <c r="J5">
        <v>676.86</v>
      </c>
      <c r="K5">
        <v>2721127</v>
      </c>
      <c r="L5">
        <v>1841808815</v>
      </c>
      <c r="M5">
        <v>54481</v>
      </c>
      <c r="N5">
        <v>2072522</v>
      </c>
      <c r="O5">
        <v>76.16</v>
      </c>
    </row>
    <row r="6" spans="1:15" x14ac:dyDescent="0.3">
      <c r="A6" t="s">
        <v>35</v>
      </c>
      <c r="B6" t="s">
        <v>34</v>
      </c>
      <c r="C6" s="4">
        <v>41281</v>
      </c>
      <c r="D6">
        <v>679.35</v>
      </c>
      <c r="E6">
        <v>683.7</v>
      </c>
      <c r="F6">
        <v>683.7</v>
      </c>
      <c r="G6">
        <v>666</v>
      </c>
      <c r="H6">
        <v>668</v>
      </c>
      <c r="I6">
        <v>668.2</v>
      </c>
      <c r="J6">
        <v>671.03</v>
      </c>
      <c r="K6">
        <v>2751142</v>
      </c>
      <c r="L6">
        <v>1846108679.2</v>
      </c>
      <c r="M6">
        <v>59257</v>
      </c>
      <c r="N6">
        <v>2270753</v>
      </c>
      <c r="O6">
        <v>82.54</v>
      </c>
    </row>
    <row r="7" spans="1:15" x14ac:dyDescent="0.3">
      <c r="A7" t="s">
        <v>35</v>
      </c>
      <c r="B7" t="s">
        <v>34</v>
      </c>
      <c r="C7" s="4">
        <v>41282</v>
      </c>
      <c r="D7">
        <v>668.2</v>
      </c>
      <c r="E7">
        <v>668</v>
      </c>
      <c r="F7">
        <v>673.4</v>
      </c>
      <c r="G7">
        <v>665.7</v>
      </c>
      <c r="H7">
        <v>670.2</v>
      </c>
      <c r="I7">
        <v>670.25</v>
      </c>
      <c r="J7">
        <v>669.34</v>
      </c>
      <c r="K7">
        <v>2471299</v>
      </c>
      <c r="L7">
        <v>1654144609.5</v>
      </c>
      <c r="M7">
        <v>44622</v>
      </c>
      <c r="N7">
        <v>1695581</v>
      </c>
      <c r="O7">
        <v>68.61</v>
      </c>
    </row>
    <row r="8" spans="1:15" x14ac:dyDescent="0.3">
      <c r="A8" t="s">
        <v>35</v>
      </c>
      <c r="B8" t="s">
        <v>34</v>
      </c>
      <c r="C8" s="4">
        <v>41283</v>
      </c>
      <c r="D8">
        <v>670.25</v>
      </c>
      <c r="E8">
        <v>672</v>
      </c>
      <c r="F8">
        <v>672.55</v>
      </c>
      <c r="G8">
        <v>666.05</v>
      </c>
      <c r="H8">
        <v>667.55</v>
      </c>
      <c r="I8">
        <v>667.5</v>
      </c>
      <c r="J8">
        <v>669.96</v>
      </c>
      <c r="K8">
        <v>3217991</v>
      </c>
      <c r="L8">
        <v>2155917687.1500001</v>
      </c>
      <c r="M8">
        <v>59829</v>
      </c>
      <c r="N8">
        <v>2603470</v>
      </c>
      <c r="O8">
        <v>80.900000000000006</v>
      </c>
    </row>
    <row r="9" spans="1:15" x14ac:dyDescent="0.3">
      <c r="A9" t="s">
        <v>35</v>
      </c>
      <c r="B9" t="s">
        <v>34</v>
      </c>
      <c r="C9" s="4">
        <v>41284</v>
      </c>
      <c r="D9">
        <v>667.5</v>
      </c>
      <c r="E9">
        <v>669.5</v>
      </c>
      <c r="F9">
        <v>678</v>
      </c>
      <c r="G9">
        <v>666.5</v>
      </c>
      <c r="H9">
        <v>674</v>
      </c>
      <c r="I9">
        <v>675.8</v>
      </c>
      <c r="J9">
        <v>673.9</v>
      </c>
      <c r="K9">
        <v>2282592</v>
      </c>
      <c r="L9">
        <v>1538234603.0999999</v>
      </c>
      <c r="M9">
        <v>61787</v>
      </c>
      <c r="N9">
        <v>1742042</v>
      </c>
      <c r="O9">
        <v>76.319999999999993</v>
      </c>
    </row>
    <row r="10" spans="1:15" x14ac:dyDescent="0.3">
      <c r="A10" t="s">
        <v>35</v>
      </c>
      <c r="B10" t="s">
        <v>34</v>
      </c>
      <c r="C10" s="4">
        <v>41285</v>
      </c>
      <c r="D10">
        <v>675.8</v>
      </c>
      <c r="E10">
        <v>676.9</v>
      </c>
      <c r="F10">
        <v>676.9</v>
      </c>
      <c r="G10">
        <v>666.7</v>
      </c>
      <c r="H10">
        <v>668</v>
      </c>
      <c r="I10">
        <v>669.3</v>
      </c>
      <c r="J10">
        <v>670.13</v>
      </c>
      <c r="K10">
        <v>2570857</v>
      </c>
      <c r="L10">
        <v>1722805388</v>
      </c>
      <c r="M10">
        <v>61072</v>
      </c>
      <c r="N10">
        <v>2025820</v>
      </c>
      <c r="O10">
        <v>78.8</v>
      </c>
    </row>
    <row r="11" spans="1:15" x14ac:dyDescent="0.3">
      <c r="A11" t="s">
        <v>35</v>
      </c>
      <c r="B11" t="s">
        <v>34</v>
      </c>
      <c r="C11" s="4">
        <v>41288</v>
      </c>
      <c r="D11">
        <v>669.3</v>
      </c>
      <c r="E11">
        <v>668.15</v>
      </c>
      <c r="F11">
        <v>670.5</v>
      </c>
      <c r="G11">
        <v>667.1</v>
      </c>
      <c r="H11">
        <v>669.35</v>
      </c>
      <c r="I11">
        <v>669.3</v>
      </c>
      <c r="J11">
        <v>669.13</v>
      </c>
      <c r="K11">
        <v>2847437</v>
      </c>
      <c r="L11">
        <v>1905301438.0999999</v>
      </c>
      <c r="M11">
        <v>100759</v>
      </c>
      <c r="N11">
        <v>2372546</v>
      </c>
      <c r="O11">
        <v>83.32</v>
      </c>
    </row>
    <row r="12" spans="1:15" x14ac:dyDescent="0.3">
      <c r="A12" t="s">
        <v>35</v>
      </c>
      <c r="B12" t="s">
        <v>34</v>
      </c>
      <c r="C12" s="4">
        <v>41289</v>
      </c>
      <c r="D12">
        <v>669.3</v>
      </c>
      <c r="E12">
        <v>670.8</v>
      </c>
      <c r="F12">
        <v>675.45</v>
      </c>
      <c r="G12">
        <v>665</v>
      </c>
      <c r="H12">
        <v>667.45</v>
      </c>
      <c r="I12">
        <v>668.3</v>
      </c>
      <c r="J12">
        <v>668.39</v>
      </c>
      <c r="K12">
        <v>2065844</v>
      </c>
      <c r="L12">
        <v>1380797118.2</v>
      </c>
      <c r="M12">
        <v>68828</v>
      </c>
      <c r="N12">
        <v>1406831</v>
      </c>
      <c r="O12">
        <v>68.099999999999994</v>
      </c>
    </row>
    <row r="13" spans="1:15" x14ac:dyDescent="0.3">
      <c r="A13" t="s">
        <v>35</v>
      </c>
      <c r="B13" t="s">
        <v>34</v>
      </c>
      <c r="C13" s="4">
        <v>41290</v>
      </c>
      <c r="D13">
        <v>668.3</v>
      </c>
      <c r="E13">
        <v>665.55</v>
      </c>
      <c r="F13">
        <v>669.2</v>
      </c>
      <c r="G13">
        <v>657.6</v>
      </c>
      <c r="H13">
        <v>660.85</v>
      </c>
      <c r="I13">
        <v>660.5</v>
      </c>
      <c r="J13">
        <v>664.71</v>
      </c>
      <c r="K13">
        <v>2287689</v>
      </c>
      <c r="L13">
        <v>1520660113.7</v>
      </c>
      <c r="M13">
        <v>61474</v>
      </c>
      <c r="N13">
        <v>1422798</v>
      </c>
      <c r="O13">
        <v>62.19</v>
      </c>
    </row>
    <row r="14" spans="1:15" x14ac:dyDescent="0.3">
      <c r="A14" t="s">
        <v>35</v>
      </c>
      <c r="B14" t="s">
        <v>34</v>
      </c>
      <c r="C14" s="4">
        <v>41291</v>
      </c>
      <c r="D14">
        <v>660.5</v>
      </c>
      <c r="E14">
        <v>657.7</v>
      </c>
      <c r="F14">
        <v>670.85</v>
      </c>
      <c r="G14">
        <v>654.04999999999995</v>
      </c>
      <c r="H14">
        <v>665.9</v>
      </c>
      <c r="I14">
        <v>666.8</v>
      </c>
      <c r="J14">
        <v>663.67</v>
      </c>
      <c r="K14">
        <v>3211036</v>
      </c>
      <c r="L14">
        <v>2131074257</v>
      </c>
      <c r="M14">
        <v>53161</v>
      </c>
      <c r="N14">
        <v>2455517</v>
      </c>
      <c r="O14">
        <v>76.47</v>
      </c>
    </row>
    <row r="15" spans="1:15" x14ac:dyDescent="0.3">
      <c r="A15" t="s">
        <v>35</v>
      </c>
      <c r="B15" t="s">
        <v>34</v>
      </c>
      <c r="C15" s="4">
        <v>41292</v>
      </c>
      <c r="D15">
        <v>666.8</v>
      </c>
      <c r="E15">
        <v>670</v>
      </c>
      <c r="F15">
        <v>674</v>
      </c>
      <c r="G15">
        <v>655.29999999999995</v>
      </c>
      <c r="H15">
        <v>659</v>
      </c>
      <c r="I15">
        <v>662.85</v>
      </c>
      <c r="J15">
        <v>665.06</v>
      </c>
      <c r="K15">
        <v>5056173</v>
      </c>
      <c r="L15">
        <v>3362648624.8499999</v>
      </c>
      <c r="M15">
        <v>106372</v>
      </c>
      <c r="N15">
        <v>2984397</v>
      </c>
      <c r="O15">
        <v>59.02</v>
      </c>
    </row>
    <row r="16" spans="1:15" x14ac:dyDescent="0.3">
      <c r="A16" t="s">
        <v>35</v>
      </c>
      <c r="B16" t="s">
        <v>34</v>
      </c>
      <c r="C16" s="4">
        <v>41295</v>
      </c>
      <c r="D16">
        <v>662.85</v>
      </c>
      <c r="E16">
        <v>660</v>
      </c>
      <c r="F16">
        <v>663.4</v>
      </c>
      <c r="G16">
        <v>654.75</v>
      </c>
      <c r="H16">
        <v>656.45</v>
      </c>
      <c r="I16">
        <v>658.55</v>
      </c>
      <c r="J16">
        <v>659.45</v>
      </c>
      <c r="K16">
        <v>2713680</v>
      </c>
      <c r="L16">
        <v>1789532516.95</v>
      </c>
      <c r="M16">
        <v>59237</v>
      </c>
      <c r="N16">
        <v>1944116</v>
      </c>
      <c r="O16">
        <v>71.64</v>
      </c>
    </row>
    <row r="17" spans="1:15" x14ac:dyDescent="0.3">
      <c r="A17" t="s">
        <v>35</v>
      </c>
      <c r="B17" t="s">
        <v>34</v>
      </c>
      <c r="C17" s="4">
        <v>41296</v>
      </c>
      <c r="D17">
        <v>658.55</v>
      </c>
      <c r="E17">
        <v>658.5</v>
      </c>
      <c r="F17">
        <v>661</v>
      </c>
      <c r="G17">
        <v>647.54999999999995</v>
      </c>
      <c r="H17">
        <v>654.54999999999995</v>
      </c>
      <c r="I17">
        <v>653.75</v>
      </c>
      <c r="J17">
        <v>656.89</v>
      </c>
      <c r="K17">
        <v>2121532</v>
      </c>
      <c r="L17">
        <v>1393608344.55</v>
      </c>
      <c r="M17">
        <v>37488</v>
      </c>
      <c r="N17">
        <v>1485827</v>
      </c>
      <c r="O17">
        <v>70.040000000000006</v>
      </c>
    </row>
    <row r="18" spans="1:15" x14ac:dyDescent="0.3">
      <c r="A18" t="s">
        <v>35</v>
      </c>
      <c r="B18" t="s">
        <v>34</v>
      </c>
      <c r="C18" s="4">
        <v>41297</v>
      </c>
      <c r="D18">
        <v>653.75</v>
      </c>
      <c r="E18">
        <v>657</v>
      </c>
      <c r="F18">
        <v>663</v>
      </c>
      <c r="G18">
        <v>654.35</v>
      </c>
      <c r="H18">
        <v>659.05</v>
      </c>
      <c r="I18">
        <v>656.6</v>
      </c>
      <c r="J18">
        <v>658.78</v>
      </c>
      <c r="K18">
        <v>1769935</v>
      </c>
      <c r="L18">
        <v>1166003547.3</v>
      </c>
      <c r="M18">
        <v>41831</v>
      </c>
      <c r="N18">
        <v>1117791</v>
      </c>
      <c r="O18">
        <v>63.15</v>
      </c>
    </row>
    <row r="19" spans="1:15" x14ac:dyDescent="0.3">
      <c r="A19" t="s">
        <v>35</v>
      </c>
      <c r="B19" t="s">
        <v>34</v>
      </c>
      <c r="C19" s="4">
        <v>41298</v>
      </c>
      <c r="D19">
        <v>656.6</v>
      </c>
      <c r="E19">
        <v>655.6</v>
      </c>
      <c r="F19">
        <v>662.75</v>
      </c>
      <c r="G19">
        <v>655.25</v>
      </c>
      <c r="H19">
        <v>662</v>
      </c>
      <c r="I19">
        <v>660.3</v>
      </c>
      <c r="J19">
        <v>659.66</v>
      </c>
      <c r="K19">
        <v>1536990</v>
      </c>
      <c r="L19">
        <v>1013896063.8</v>
      </c>
      <c r="M19">
        <v>28717</v>
      </c>
      <c r="N19">
        <v>1028019</v>
      </c>
      <c r="O19">
        <v>66.89</v>
      </c>
    </row>
    <row r="20" spans="1:15" x14ac:dyDescent="0.3">
      <c r="A20" t="s">
        <v>35</v>
      </c>
      <c r="B20" t="s">
        <v>34</v>
      </c>
      <c r="C20" s="4">
        <v>41299</v>
      </c>
      <c r="D20">
        <v>660.3</v>
      </c>
      <c r="E20">
        <v>660.3</v>
      </c>
      <c r="F20">
        <v>667</v>
      </c>
      <c r="G20">
        <v>655.55</v>
      </c>
      <c r="H20">
        <v>665.15</v>
      </c>
      <c r="I20">
        <v>665.05</v>
      </c>
      <c r="J20">
        <v>661.94</v>
      </c>
      <c r="K20">
        <v>1397433</v>
      </c>
      <c r="L20">
        <v>925014235.45000005</v>
      </c>
      <c r="M20">
        <v>25721</v>
      </c>
      <c r="N20">
        <v>902589</v>
      </c>
      <c r="O20">
        <v>64.59</v>
      </c>
    </row>
    <row r="21" spans="1:15" x14ac:dyDescent="0.3">
      <c r="A21" t="s">
        <v>35</v>
      </c>
      <c r="B21" t="s">
        <v>34</v>
      </c>
      <c r="C21" s="4">
        <v>41302</v>
      </c>
      <c r="D21">
        <v>665.05</v>
      </c>
      <c r="E21">
        <v>665.25</v>
      </c>
      <c r="F21">
        <v>672</v>
      </c>
      <c r="G21">
        <v>664.45</v>
      </c>
      <c r="H21">
        <v>669.1</v>
      </c>
      <c r="I21">
        <v>670.35</v>
      </c>
      <c r="J21">
        <v>668.94</v>
      </c>
      <c r="K21">
        <v>1842005</v>
      </c>
      <c r="L21">
        <v>1232195951.9000001</v>
      </c>
      <c r="M21">
        <v>42310</v>
      </c>
      <c r="N21">
        <v>1385165</v>
      </c>
      <c r="O21">
        <v>75.2</v>
      </c>
    </row>
    <row r="22" spans="1:15" x14ac:dyDescent="0.3">
      <c r="A22" t="s">
        <v>35</v>
      </c>
      <c r="B22" t="s">
        <v>34</v>
      </c>
      <c r="C22" s="4">
        <v>41303</v>
      </c>
      <c r="D22">
        <v>670.35</v>
      </c>
      <c r="E22">
        <v>670.75</v>
      </c>
      <c r="F22">
        <v>670.9</v>
      </c>
      <c r="G22">
        <v>650</v>
      </c>
      <c r="H22">
        <v>652.6</v>
      </c>
      <c r="I22">
        <v>652.45000000000005</v>
      </c>
      <c r="J22">
        <v>659.04</v>
      </c>
      <c r="K22">
        <v>2990437</v>
      </c>
      <c r="L22">
        <v>1970803370.05</v>
      </c>
      <c r="M22">
        <v>72817</v>
      </c>
      <c r="N22">
        <v>1862964</v>
      </c>
      <c r="O22">
        <v>62.3</v>
      </c>
    </row>
    <row r="23" spans="1:15" x14ac:dyDescent="0.3">
      <c r="A23" t="s">
        <v>35</v>
      </c>
      <c r="B23" t="s">
        <v>34</v>
      </c>
      <c r="C23" s="4">
        <v>41304</v>
      </c>
      <c r="D23">
        <v>652.45000000000005</v>
      </c>
      <c r="E23">
        <v>653</v>
      </c>
      <c r="F23">
        <v>658.4</v>
      </c>
      <c r="G23">
        <v>644</v>
      </c>
      <c r="H23">
        <v>657.75</v>
      </c>
      <c r="I23">
        <v>656.65</v>
      </c>
      <c r="J23">
        <v>652.85</v>
      </c>
      <c r="K23">
        <v>2509908</v>
      </c>
      <c r="L23">
        <v>1638599919.8</v>
      </c>
      <c r="M23">
        <v>86143</v>
      </c>
      <c r="N23">
        <v>1652892</v>
      </c>
      <c r="O23">
        <v>65.849999999999994</v>
      </c>
    </row>
    <row r="24" spans="1:15" x14ac:dyDescent="0.3">
      <c r="A24" t="s">
        <v>35</v>
      </c>
      <c r="B24" t="s">
        <v>34</v>
      </c>
      <c r="C24" s="4">
        <v>41305</v>
      </c>
      <c r="D24">
        <v>656.65</v>
      </c>
      <c r="E24">
        <v>656.6</v>
      </c>
      <c r="F24">
        <v>657.9</v>
      </c>
      <c r="G24">
        <v>640.1</v>
      </c>
      <c r="H24">
        <v>643</v>
      </c>
      <c r="I24">
        <v>643.04999999999995</v>
      </c>
      <c r="J24">
        <v>646.62</v>
      </c>
      <c r="K24">
        <v>3472096</v>
      </c>
      <c r="L24">
        <v>2245126693.5999999</v>
      </c>
      <c r="M24">
        <v>77354</v>
      </c>
      <c r="N24">
        <v>2477367</v>
      </c>
      <c r="O24">
        <v>71.349999999999994</v>
      </c>
    </row>
    <row r="25" spans="1:15" x14ac:dyDescent="0.3">
      <c r="A25" t="s">
        <v>35</v>
      </c>
      <c r="B25" t="s">
        <v>34</v>
      </c>
      <c r="C25" s="4">
        <v>41306</v>
      </c>
      <c r="D25">
        <v>643.04999999999995</v>
      </c>
      <c r="E25">
        <v>644.79999999999995</v>
      </c>
      <c r="F25">
        <v>644.85</v>
      </c>
      <c r="G25">
        <v>636.20000000000005</v>
      </c>
      <c r="H25">
        <v>639</v>
      </c>
      <c r="I25">
        <v>640.15</v>
      </c>
      <c r="J25">
        <v>639.26</v>
      </c>
      <c r="K25">
        <v>2621036</v>
      </c>
      <c r="L25">
        <v>1675525216.1500001</v>
      </c>
      <c r="M25">
        <v>66443</v>
      </c>
      <c r="N25">
        <v>2060768</v>
      </c>
      <c r="O25">
        <v>78.62</v>
      </c>
    </row>
    <row r="26" spans="1:15" x14ac:dyDescent="0.3">
      <c r="A26" t="s">
        <v>35</v>
      </c>
      <c r="B26" t="s">
        <v>34</v>
      </c>
      <c r="C26" s="4">
        <v>41309</v>
      </c>
      <c r="D26">
        <v>640.15</v>
      </c>
      <c r="E26">
        <v>641.15</v>
      </c>
      <c r="F26">
        <v>649.5</v>
      </c>
      <c r="G26">
        <v>640</v>
      </c>
      <c r="H26">
        <v>645.04999999999995</v>
      </c>
      <c r="I26">
        <v>646.9</v>
      </c>
      <c r="J26">
        <v>646.37</v>
      </c>
      <c r="K26">
        <v>2618950</v>
      </c>
      <c r="L26">
        <v>1692806186.55</v>
      </c>
      <c r="M26">
        <v>46333</v>
      </c>
      <c r="N26">
        <v>1926203</v>
      </c>
      <c r="O26">
        <v>73.55</v>
      </c>
    </row>
    <row r="27" spans="1:15" x14ac:dyDescent="0.3">
      <c r="A27" t="s">
        <v>35</v>
      </c>
      <c r="B27" t="s">
        <v>34</v>
      </c>
      <c r="C27" s="4">
        <v>41310</v>
      </c>
      <c r="D27">
        <v>646.9</v>
      </c>
      <c r="E27">
        <v>636.35</v>
      </c>
      <c r="F27">
        <v>647.20000000000005</v>
      </c>
      <c r="G27">
        <v>636.35</v>
      </c>
      <c r="H27">
        <v>643.5</v>
      </c>
      <c r="I27">
        <v>644.15</v>
      </c>
      <c r="J27">
        <v>643</v>
      </c>
      <c r="K27">
        <v>1865005</v>
      </c>
      <c r="L27">
        <v>1199204699.8499999</v>
      </c>
      <c r="M27">
        <v>48040</v>
      </c>
      <c r="N27">
        <v>1353905</v>
      </c>
      <c r="O27">
        <v>72.599999999999994</v>
      </c>
    </row>
    <row r="28" spans="1:15" x14ac:dyDescent="0.3">
      <c r="A28" t="s">
        <v>35</v>
      </c>
      <c r="B28" t="s">
        <v>34</v>
      </c>
      <c r="C28" s="4">
        <v>41311</v>
      </c>
      <c r="D28">
        <v>644.15</v>
      </c>
      <c r="E28">
        <v>646.6</v>
      </c>
      <c r="F28">
        <v>646.9</v>
      </c>
      <c r="G28">
        <v>637.20000000000005</v>
      </c>
      <c r="H28">
        <v>639.5</v>
      </c>
      <c r="I28">
        <v>639.5</v>
      </c>
      <c r="J28">
        <v>639.96</v>
      </c>
      <c r="K28">
        <v>2468397</v>
      </c>
      <c r="L28">
        <v>1579685827.45</v>
      </c>
      <c r="M28">
        <v>119992</v>
      </c>
      <c r="N28">
        <v>2033936</v>
      </c>
      <c r="O28">
        <v>82.4</v>
      </c>
    </row>
    <row r="29" spans="1:15" x14ac:dyDescent="0.3">
      <c r="A29" t="s">
        <v>35</v>
      </c>
      <c r="B29" t="s">
        <v>34</v>
      </c>
      <c r="C29" s="4">
        <v>41312</v>
      </c>
      <c r="D29">
        <v>639.5</v>
      </c>
      <c r="E29">
        <v>636.29999999999995</v>
      </c>
      <c r="F29">
        <v>643</v>
      </c>
      <c r="G29">
        <v>634.54999999999995</v>
      </c>
      <c r="H29">
        <v>642</v>
      </c>
      <c r="I29">
        <v>641.5</v>
      </c>
      <c r="J29">
        <v>639.34</v>
      </c>
      <c r="K29">
        <v>2270709</v>
      </c>
      <c r="L29">
        <v>1451765532.8499999</v>
      </c>
      <c r="M29">
        <v>77741</v>
      </c>
      <c r="N29">
        <v>1742827</v>
      </c>
      <c r="O29">
        <v>76.75</v>
      </c>
    </row>
    <row r="30" spans="1:15" x14ac:dyDescent="0.3">
      <c r="A30" t="s">
        <v>35</v>
      </c>
      <c r="B30" t="s">
        <v>34</v>
      </c>
      <c r="C30" s="4">
        <v>41313</v>
      </c>
      <c r="D30">
        <v>641.5</v>
      </c>
      <c r="E30">
        <v>640.5</v>
      </c>
      <c r="F30">
        <v>653.4</v>
      </c>
      <c r="G30">
        <v>640.5</v>
      </c>
      <c r="H30">
        <v>648.5</v>
      </c>
      <c r="I30">
        <v>650.04999999999995</v>
      </c>
      <c r="J30">
        <v>648.97</v>
      </c>
      <c r="K30">
        <v>4706664</v>
      </c>
      <c r="L30">
        <v>3054477224.75</v>
      </c>
      <c r="M30">
        <v>139339</v>
      </c>
      <c r="N30">
        <v>3940086</v>
      </c>
      <c r="O30">
        <v>83.71</v>
      </c>
    </row>
    <row r="31" spans="1:15" x14ac:dyDescent="0.3">
      <c r="A31" t="s">
        <v>35</v>
      </c>
      <c r="B31" t="s">
        <v>34</v>
      </c>
      <c r="C31" s="4">
        <v>41316</v>
      </c>
      <c r="D31">
        <v>650.04999999999995</v>
      </c>
      <c r="E31">
        <v>650</v>
      </c>
      <c r="F31">
        <v>659.95</v>
      </c>
      <c r="G31">
        <v>650</v>
      </c>
      <c r="H31">
        <v>656.35</v>
      </c>
      <c r="I31">
        <v>656.95</v>
      </c>
      <c r="J31">
        <v>656.17</v>
      </c>
      <c r="K31">
        <v>3791765</v>
      </c>
      <c r="L31">
        <v>2488031409.0999999</v>
      </c>
      <c r="M31">
        <v>118652</v>
      </c>
      <c r="N31">
        <v>3056335</v>
      </c>
      <c r="O31">
        <v>80.599999999999994</v>
      </c>
    </row>
    <row r="32" spans="1:15" x14ac:dyDescent="0.3">
      <c r="A32" t="s">
        <v>35</v>
      </c>
      <c r="B32" t="s">
        <v>34</v>
      </c>
      <c r="C32" s="4">
        <v>41317</v>
      </c>
      <c r="D32">
        <v>656.95</v>
      </c>
      <c r="E32">
        <v>655.65</v>
      </c>
      <c r="F32">
        <v>667</v>
      </c>
      <c r="G32">
        <v>655.65</v>
      </c>
      <c r="H32">
        <v>664.1</v>
      </c>
      <c r="I32">
        <v>665.2</v>
      </c>
      <c r="J32">
        <v>661.92</v>
      </c>
      <c r="K32">
        <v>3958209</v>
      </c>
      <c r="L32">
        <v>2620022901.9000001</v>
      </c>
      <c r="M32">
        <v>91046</v>
      </c>
      <c r="N32">
        <v>3370149</v>
      </c>
      <c r="O32">
        <v>85.14</v>
      </c>
    </row>
    <row r="33" spans="1:15" x14ac:dyDescent="0.3">
      <c r="A33" t="s">
        <v>35</v>
      </c>
      <c r="B33" t="s">
        <v>34</v>
      </c>
      <c r="C33" s="4">
        <v>41318</v>
      </c>
      <c r="D33">
        <v>665.2</v>
      </c>
      <c r="E33">
        <v>663.3</v>
      </c>
      <c r="F33">
        <v>667.4</v>
      </c>
      <c r="G33">
        <v>659.5</v>
      </c>
      <c r="H33">
        <v>662.3</v>
      </c>
      <c r="I33">
        <v>664.2</v>
      </c>
      <c r="J33">
        <v>664.07</v>
      </c>
      <c r="K33">
        <v>3627208</v>
      </c>
      <c r="L33">
        <v>2408731798.4499998</v>
      </c>
      <c r="M33">
        <v>83232</v>
      </c>
      <c r="N33">
        <v>3165357</v>
      </c>
      <c r="O33">
        <v>87.27</v>
      </c>
    </row>
    <row r="34" spans="1:15" x14ac:dyDescent="0.3">
      <c r="A34" t="s">
        <v>35</v>
      </c>
      <c r="B34" t="s">
        <v>34</v>
      </c>
      <c r="C34" s="4">
        <v>41319</v>
      </c>
      <c r="D34">
        <v>664.2</v>
      </c>
      <c r="E34">
        <v>664</v>
      </c>
      <c r="F34">
        <v>678.4</v>
      </c>
      <c r="G34">
        <v>662</v>
      </c>
      <c r="H34">
        <v>673.95</v>
      </c>
      <c r="I34">
        <v>674.8</v>
      </c>
      <c r="J34">
        <v>672.25</v>
      </c>
      <c r="K34">
        <v>4421038</v>
      </c>
      <c r="L34">
        <v>2972039116.4000001</v>
      </c>
      <c r="M34">
        <v>75185</v>
      </c>
      <c r="N34">
        <v>3655585</v>
      </c>
      <c r="O34">
        <v>82.69</v>
      </c>
    </row>
    <row r="35" spans="1:15" x14ac:dyDescent="0.3">
      <c r="A35" t="s">
        <v>35</v>
      </c>
      <c r="B35" t="s">
        <v>34</v>
      </c>
      <c r="C35" s="4">
        <v>41320</v>
      </c>
      <c r="D35">
        <v>674.8</v>
      </c>
      <c r="E35">
        <v>671.7</v>
      </c>
      <c r="F35">
        <v>680.8</v>
      </c>
      <c r="G35">
        <v>668.2</v>
      </c>
      <c r="H35">
        <v>676.4</v>
      </c>
      <c r="I35">
        <v>676.75</v>
      </c>
      <c r="J35">
        <v>677.64</v>
      </c>
      <c r="K35">
        <v>3122195</v>
      </c>
      <c r="L35">
        <v>2115710173.3499999</v>
      </c>
      <c r="M35">
        <v>51607</v>
      </c>
      <c r="N35">
        <v>2563573</v>
      </c>
      <c r="O35">
        <v>82.11</v>
      </c>
    </row>
    <row r="36" spans="1:15" x14ac:dyDescent="0.3">
      <c r="A36" t="s">
        <v>35</v>
      </c>
      <c r="B36" t="s">
        <v>34</v>
      </c>
      <c r="C36" s="4">
        <v>41323</v>
      </c>
      <c r="D36">
        <v>676.75</v>
      </c>
      <c r="E36">
        <v>678</v>
      </c>
      <c r="F36">
        <v>680.9</v>
      </c>
      <c r="G36">
        <v>674</v>
      </c>
      <c r="H36">
        <v>674.65</v>
      </c>
      <c r="I36">
        <v>676</v>
      </c>
      <c r="J36">
        <v>678.76</v>
      </c>
      <c r="K36">
        <v>2367291</v>
      </c>
      <c r="L36">
        <v>1606826474.55</v>
      </c>
      <c r="M36">
        <v>43392</v>
      </c>
      <c r="N36">
        <v>1939744</v>
      </c>
      <c r="O36">
        <v>81.94</v>
      </c>
    </row>
    <row r="37" spans="1:15" x14ac:dyDescent="0.3">
      <c r="A37" t="s">
        <v>35</v>
      </c>
      <c r="B37" t="s">
        <v>34</v>
      </c>
      <c r="C37" s="4">
        <v>41324</v>
      </c>
      <c r="D37">
        <v>676</v>
      </c>
      <c r="E37">
        <v>674.5</v>
      </c>
      <c r="F37">
        <v>677.4</v>
      </c>
      <c r="G37">
        <v>671.55</v>
      </c>
      <c r="H37">
        <v>674.05</v>
      </c>
      <c r="I37">
        <v>674.8</v>
      </c>
      <c r="J37">
        <v>675.01</v>
      </c>
      <c r="K37">
        <v>593703</v>
      </c>
      <c r="L37">
        <v>400756262.69999999</v>
      </c>
      <c r="M37">
        <v>15218</v>
      </c>
      <c r="N37">
        <v>360903</v>
      </c>
      <c r="O37">
        <v>60.79</v>
      </c>
    </row>
    <row r="38" spans="1:15" x14ac:dyDescent="0.3">
      <c r="A38" t="s">
        <v>35</v>
      </c>
      <c r="B38" t="s">
        <v>34</v>
      </c>
      <c r="C38" s="4">
        <v>41325</v>
      </c>
      <c r="D38">
        <v>674.8</v>
      </c>
      <c r="E38">
        <v>677.5</v>
      </c>
      <c r="F38">
        <v>680.8</v>
      </c>
      <c r="G38">
        <v>674.9</v>
      </c>
      <c r="H38">
        <v>677.5</v>
      </c>
      <c r="I38">
        <v>676.95</v>
      </c>
      <c r="J38">
        <v>677.58</v>
      </c>
      <c r="K38">
        <v>1715421</v>
      </c>
      <c r="L38">
        <v>1162336428</v>
      </c>
      <c r="M38">
        <v>40589</v>
      </c>
      <c r="N38">
        <v>1314871</v>
      </c>
      <c r="O38">
        <v>76.650000000000006</v>
      </c>
    </row>
    <row r="39" spans="1:15" x14ac:dyDescent="0.3">
      <c r="A39" t="s">
        <v>35</v>
      </c>
      <c r="B39" t="s">
        <v>34</v>
      </c>
      <c r="C39" s="4">
        <v>41326</v>
      </c>
      <c r="D39">
        <v>676.95</v>
      </c>
      <c r="E39">
        <v>675</v>
      </c>
      <c r="F39">
        <v>677.45</v>
      </c>
      <c r="G39">
        <v>664.05</v>
      </c>
      <c r="H39">
        <v>664.1</v>
      </c>
      <c r="I39">
        <v>666.25</v>
      </c>
      <c r="J39">
        <v>670.63</v>
      </c>
      <c r="K39">
        <v>2717968</v>
      </c>
      <c r="L39">
        <v>1822742990.2</v>
      </c>
      <c r="M39">
        <v>56305</v>
      </c>
      <c r="N39">
        <v>2095912</v>
      </c>
      <c r="O39">
        <v>77.11</v>
      </c>
    </row>
    <row r="40" spans="1:15" x14ac:dyDescent="0.3">
      <c r="A40" t="s">
        <v>35</v>
      </c>
      <c r="B40" t="s">
        <v>34</v>
      </c>
      <c r="C40" s="4">
        <v>41327</v>
      </c>
      <c r="D40">
        <v>666.25</v>
      </c>
      <c r="E40">
        <v>662.2</v>
      </c>
      <c r="F40">
        <v>666.4</v>
      </c>
      <c r="G40">
        <v>657.55</v>
      </c>
      <c r="H40">
        <v>659</v>
      </c>
      <c r="I40">
        <v>659.3</v>
      </c>
      <c r="J40">
        <v>662.15</v>
      </c>
      <c r="K40">
        <v>1927096</v>
      </c>
      <c r="L40">
        <v>1276024590.8</v>
      </c>
      <c r="M40">
        <v>55738</v>
      </c>
      <c r="N40">
        <v>1419966</v>
      </c>
      <c r="O40">
        <v>73.680000000000007</v>
      </c>
    </row>
    <row r="41" spans="1:15" x14ac:dyDescent="0.3">
      <c r="A41" t="s">
        <v>35</v>
      </c>
      <c r="B41" t="s">
        <v>34</v>
      </c>
      <c r="C41" s="4">
        <v>41330</v>
      </c>
      <c r="D41">
        <v>659.3</v>
      </c>
      <c r="E41">
        <v>663.25</v>
      </c>
      <c r="F41">
        <v>665.2</v>
      </c>
      <c r="G41">
        <v>654.1</v>
      </c>
      <c r="H41">
        <v>654.45000000000005</v>
      </c>
      <c r="I41">
        <v>656.45</v>
      </c>
      <c r="J41">
        <v>659.89</v>
      </c>
      <c r="K41">
        <v>1888236</v>
      </c>
      <c r="L41">
        <v>1246025973.55</v>
      </c>
      <c r="M41">
        <v>52616</v>
      </c>
      <c r="N41">
        <v>1313512</v>
      </c>
      <c r="O41">
        <v>69.56</v>
      </c>
    </row>
    <row r="42" spans="1:15" x14ac:dyDescent="0.3">
      <c r="A42" t="s">
        <v>35</v>
      </c>
      <c r="B42" t="s">
        <v>34</v>
      </c>
      <c r="C42" s="4">
        <v>41331</v>
      </c>
      <c r="D42">
        <v>656.45</v>
      </c>
      <c r="E42">
        <v>654.79999999999995</v>
      </c>
      <c r="F42">
        <v>663</v>
      </c>
      <c r="G42">
        <v>645.4</v>
      </c>
      <c r="H42">
        <v>647.29999999999995</v>
      </c>
      <c r="I42">
        <v>651.25</v>
      </c>
      <c r="J42">
        <v>655.20000000000005</v>
      </c>
      <c r="K42">
        <v>2935660</v>
      </c>
      <c r="L42">
        <v>1923456841.0999999</v>
      </c>
      <c r="M42">
        <v>52813</v>
      </c>
      <c r="N42">
        <v>2185323</v>
      </c>
      <c r="O42">
        <v>74.44</v>
      </c>
    </row>
    <row r="43" spans="1:15" x14ac:dyDescent="0.3">
      <c r="A43" t="s">
        <v>35</v>
      </c>
      <c r="B43" t="s">
        <v>34</v>
      </c>
      <c r="C43" s="4">
        <v>41332</v>
      </c>
      <c r="D43">
        <v>651.25</v>
      </c>
      <c r="E43">
        <v>652.29999999999995</v>
      </c>
      <c r="F43">
        <v>654</v>
      </c>
      <c r="G43">
        <v>640.9</v>
      </c>
      <c r="H43">
        <v>644.45000000000005</v>
      </c>
      <c r="I43">
        <v>642.75</v>
      </c>
      <c r="J43">
        <v>644.27</v>
      </c>
      <c r="K43">
        <v>3217834</v>
      </c>
      <c r="L43">
        <v>2073159260.8</v>
      </c>
      <c r="M43">
        <v>48842</v>
      </c>
      <c r="N43">
        <v>2347570</v>
      </c>
      <c r="O43">
        <v>72.95</v>
      </c>
    </row>
    <row r="44" spans="1:15" x14ac:dyDescent="0.3">
      <c r="A44" t="s">
        <v>35</v>
      </c>
      <c r="B44" t="s">
        <v>34</v>
      </c>
      <c r="C44" s="4">
        <v>41333</v>
      </c>
      <c r="D44">
        <v>642.75</v>
      </c>
      <c r="E44">
        <v>646.95000000000005</v>
      </c>
      <c r="F44">
        <v>654.95000000000005</v>
      </c>
      <c r="G44">
        <v>619.35</v>
      </c>
      <c r="H44">
        <v>631</v>
      </c>
      <c r="I44">
        <v>625.35</v>
      </c>
      <c r="J44">
        <v>632.48</v>
      </c>
      <c r="K44">
        <v>6971751</v>
      </c>
      <c r="L44">
        <v>4409512153.1999998</v>
      </c>
      <c r="M44">
        <v>81502</v>
      </c>
      <c r="N44">
        <v>4692050</v>
      </c>
      <c r="O44">
        <v>67.3</v>
      </c>
    </row>
    <row r="45" spans="1:15" x14ac:dyDescent="0.3">
      <c r="A45" t="s">
        <v>35</v>
      </c>
      <c r="B45" t="s">
        <v>34</v>
      </c>
      <c r="C45" s="4">
        <v>41334</v>
      </c>
      <c r="D45">
        <v>625.35</v>
      </c>
      <c r="E45">
        <v>625</v>
      </c>
      <c r="F45">
        <v>629.6</v>
      </c>
      <c r="G45">
        <v>616.29999999999995</v>
      </c>
      <c r="H45">
        <v>619.45000000000005</v>
      </c>
      <c r="I45">
        <v>622.5</v>
      </c>
      <c r="J45">
        <v>623.17999999999995</v>
      </c>
      <c r="K45">
        <v>4305182</v>
      </c>
      <c r="L45">
        <v>2682911934.8000002</v>
      </c>
      <c r="M45">
        <v>89571</v>
      </c>
      <c r="N45">
        <v>3131207</v>
      </c>
      <c r="O45">
        <v>72.73</v>
      </c>
    </row>
    <row r="46" spans="1:15" x14ac:dyDescent="0.3">
      <c r="A46" t="s">
        <v>35</v>
      </c>
      <c r="B46" t="s">
        <v>34</v>
      </c>
      <c r="C46" s="4">
        <v>41337</v>
      </c>
      <c r="D46">
        <v>622.5</v>
      </c>
      <c r="E46">
        <v>620.35</v>
      </c>
      <c r="F46">
        <v>630.29999999999995</v>
      </c>
      <c r="G46">
        <v>618</v>
      </c>
      <c r="H46">
        <v>627.65</v>
      </c>
      <c r="I46">
        <v>627.65</v>
      </c>
      <c r="J46">
        <v>623.9</v>
      </c>
      <c r="K46">
        <v>2992450</v>
      </c>
      <c r="L46">
        <v>1866985827.7</v>
      </c>
      <c r="M46">
        <v>55102</v>
      </c>
      <c r="N46">
        <v>2218218</v>
      </c>
      <c r="O46">
        <v>74.13</v>
      </c>
    </row>
    <row r="47" spans="1:15" x14ac:dyDescent="0.3">
      <c r="A47" t="s">
        <v>35</v>
      </c>
      <c r="B47" t="s">
        <v>34</v>
      </c>
      <c r="C47" s="4">
        <v>41338</v>
      </c>
      <c r="D47">
        <v>627.65</v>
      </c>
      <c r="E47">
        <v>630.9</v>
      </c>
      <c r="F47">
        <v>634.70000000000005</v>
      </c>
      <c r="G47">
        <v>623.15</v>
      </c>
      <c r="H47">
        <v>632.70000000000005</v>
      </c>
      <c r="I47">
        <v>632.95000000000005</v>
      </c>
      <c r="J47">
        <v>629.59</v>
      </c>
      <c r="K47">
        <v>2639395</v>
      </c>
      <c r="L47">
        <v>1661735037.45</v>
      </c>
      <c r="M47">
        <v>70782</v>
      </c>
      <c r="N47">
        <v>1741786</v>
      </c>
      <c r="O47">
        <v>65.989999999999995</v>
      </c>
    </row>
    <row r="48" spans="1:15" x14ac:dyDescent="0.3">
      <c r="A48" t="s">
        <v>35</v>
      </c>
      <c r="B48" t="s">
        <v>34</v>
      </c>
      <c r="C48" s="4">
        <v>41339</v>
      </c>
      <c r="D48">
        <v>632.95000000000005</v>
      </c>
      <c r="E48">
        <v>634.95000000000005</v>
      </c>
      <c r="F48">
        <v>637.15</v>
      </c>
      <c r="G48">
        <v>629</v>
      </c>
      <c r="H48">
        <v>632.04999999999995</v>
      </c>
      <c r="I48">
        <v>630.5</v>
      </c>
      <c r="J48">
        <v>632.95000000000005</v>
      </c>
      <c r="K48">
        <v>2733329</v>
      </c>
      <c r="L48">
        <v>1730051777.5999999</v>
      </c>
      <c r="M48">
        <v>37469</v>
      </c>
      <c r="N48">
        <v>2026859</v>
      </c>
      <c r="O48">
        <v>74.150000000000006</v>
      </c>
    </row>
    <row r="49" spans="1:15" x14ac:dyDescent="0.3">
      <c r="A49" t="s">
        <v>35</v>
      </c>
      <c r="B49" t="s">
        <v>34</v>
      </c>
      <c r="C49" s="4">
        <v>41340</v>
      </c>
      <c r="D49">
        <v>630.5</v>
      </c>
      <c r="E49">
        <v>628.35</v>
      </c>
      <c r="F49">
        <v>642.95000000000005</v>
      </c>
      <c r="G49">
        <v>627.15</v>
      </c>
      <c r="H49">
        <v>641.29999999999995</v>
      </c>
      <c r="I49">
        <v>641.79999999999995</v>
      </c>
      <c r="J49">
        <v>633.62</v>
      </c>
      <c r="K49">
        <v>1487746</v>
      </c>
      <c r="L49">
        <v>942659130.35000002</v>
      </c>
      <c r="M49">
        <v>44015</v>
      </c>
      <c r="N49">
        <v>834212</v>
      </c>
      <c r="O49">
        <v>56.07</v>
      </c>
    </row>
    <row r="50" spans="1:15" x14ac:dyDescent="0.3">
      <c r="A50" t="s">
        <v>35</v>
      </c>
      <c r="B50" t="s">
        <v>34</v>
      </c>
      <c r="C50" s="4">
        <v>41341</v>
      </c>
      <c r="D50">
        <v>641.79999999999995</v>
      </c>
      <c r="E50">
        <v>644.20000000000005</v>
      </c>
      <c r="F50">
        <v>660</v>
      </c>
      <c r="G50">
        <v>643.4</v>
      </c>
      <c r="H50">
        <v>656.25</v>
      </c>
      <c r="I50">
        <v>657.3</v>
      </c>
      <c r="J50">
        <v>650.79999999999995</v>
      </c>
      <c r="K50">
        <v>2649215</v>
      </c>
      <c r="L50">
        <v>1724121766</v>
      </c>
      <c r="M50">
        <v>98646</v>
      </c>
      <c r="N50">
        <v>2037212</v>
      </c>
      <c r="O50">
        <v>76.900000000000006</v>
      </c>
    </row>
    <row r="51" spans="1:15" x14ac:dyDescent="0.3">
      <c r="A51" t="s">
        <v>35</v>
      </c>
      <c r="B51" t="s">
        <v>34</v>
      </c>
      <c r="C51" s="4">
        <v>41344</v>
      </c>
      <c r="D51">
        <v>657.3</v>
      </c>
      <c r="E51">
        <v>657.3</v>
      </c>
      <c r="F51">
        <v>659.7</v>
      </c>
      <c r="G51">
        <v>650.25</v>
      </c>
      <c r="H51">
        <v>654.04999999999995</v>
      </c>
      <c r="I51">
        <v>655.25</v>
      </c>
      <c r="J51">
        <v>654.72</v>
      </c>
      <c r="K51">
        <v>2126146</v>
      </c>
      <c r="L51">
        <v>1392040416.4000001</v>
      </c>
      <c r="M51">
        <v>35062</v>
      </c>
      <c r="N51">
        <v>1385441</v>
      </c>
      <c r="O51">
        <v>65.16</v>
      </c>
    </row>
    <row r="52" spans="1:15" x14ac:dyDescent="0.3">
      <c r="A52" t="s">
        <v>35</v>
      </c>
      <c r="B52" t="s">
        <v>34</v>
      </c>
      <c r="C52" s="4">
        <v>41345</v>
      </c>
      <c r="D52">
        <v>655.25</v>
      </c>
      <c r="E52">
        <v>653</v>
      </c>
      <c r="F52">
        <v>655.7</v>
      </c>
      <c r="G52">
        <v>640.1</v>
      </c>
      <c r="H52">
        <v>643</v>
      </c>
      <c r="I52">
        <v>644</v>
      </c>
      <c r="J52">
        <v>646.89</v>
      </c>
      <c r="K52">
        <v>1723931</v>
      </c>
      <c r="L52">
        <v>1115193290.75</v>
      </c>
      <c r="M52">
        <v>37845</v>
      </c>
      <c r="N52">
        <v>1160309</v>
      </c>
      <c r="O52">
        <v>67.31</v>
      </c>
    </row>
    <row r="53" spans="1:15" x14ac:dyDescent="0.3">
      <c r="A53" t="s">
        <v>35</v>
      </c>
      <c r="B53" t="s">
        <v>34</v>
      </c>
      <c r="C53" s="4">
        <v>41346</v>
      </c>
      <c r="D53">
        <v>644</v>
      </c>
      <c r="E53">
        <v>641.04999999999995</v>
      </c>
      <c r="F53">
        <v>645.9</v>
      </c>
      <c r="G53">
        <v>632.20000000000005</v>
      </c>
      <c r="H53">
        <v>636</v>
      </c>
      <c r="I53">
        <v>634.9</v>
      </c>
      <c r="J53">
        <v>638.04</v>
      </c>
      <c r="K53">
        <v>1978343</v>
      </c>
      <c r="L53">
        <v>1262258328.5999999</v>
      </c>
      <c r="M53">
        <v>45346</v>
      </c>
      <c r="N53">
        <v>1179522</v>
      </c>
      <c r="O53">
        <v>59.62</v>
      </c>
    </row>
    <row r="54" spans="1:15" x14ac:dyDescent="0.3">
      <c r="A54" t="s">
        <v>35</v>
      </c>
      <c r="B54" t="s">
        <v>34</v>
      </c>
      <c r="C54" s="4">
        <v>41347</v>
      </c>
      <c r="D54">
        <v>634.9</v>
      </c>
      <c r="E54">
        <v>634.9</v>
      </c>
      <c r="F54">
        <v>653.5</v>
      </c>
      <c r="G54">
        <v>615.35</v>
      </c>
      <c r="H54">
        <v>651.45000000000005</v>
      </c>
      <c r="I54">
        <v>649.25</v>
      </c>
      <c r="J54">
        <v>636.75</v>
      </c>
      <c r="K54">
        <v>7978609</v>
      </c>
      <c r="L54">
        <v>5080403873.5</v>
      </c>
      <c r="M54">
        <v>160979</v>
      </c>
      <c r="N54">
        <v>4189536</v>
      </c>
      <c r="O54">
        <v>52.51</v>
      </c>
    </row>
    <row r="55" spans="1:15" x14ac:dyDescent="0.3">
      <c r="A55" t="s">
        <v>35</v>
      </c>
      <c r="B55" t="s">
        <v>34</v>
      </c>
      <c r="C55" s="4">
        <v>41348</v>
      </c>
      <c r="D55">
        <v>649.25</v>
      </c>
      <c r="E55">
        <v>645</v>
      </c>
      <c r="F55">
        <v>649.9</v>
      </c>
      <c r="G55">
        <v>633.79999999999995</v>
      </c>
      <c r="H55">
        <v>641.85</v>
      </c>
      <c r="I55">
        <v>639.4</v>
      </c>
      <c r="J55">
        <v>640.42999999999995</v>
      </c>
      <c r="K55">
        <v>3859902</v>
      </c>
      <c r="L55">
        <v>2471978291.9499998</v>
      </c>
      <c r="M55">
        <v>72965</v>
      </c>
      <c r="N55">
        <v>2106391</v>
      </c>
      <c r="O55">
        <v>54.57</v>
      </c>
    </row>
    <row r="56" spans="1:15" x14ac:dyDescent="0.3">
      <c r="A56" t="s">
        <v>35</v>
      </c>
      <c r="B56" t="s">
        <v>34</v>
      </c>
      <c r="C56" s="4">
        <v>41351</v>
      </c>
      <c r="D56">
        <v>639.4</v>
      </c>
      <c r="E56">
        <v>633</v>
      </c>
      <c r="F56">
        <v>654</v>
      </c>
      <c r="G56">
        <v>630</v>
      </c>
      <c r="H56">
        <v>640.54999999999995</v>
      </c>
      <c r="I56">
        <v>643.29999999999995</v>
      </c>
      <c r="J56">
        <v>642.5</v>
      </c>
      <c r="K56">
        <v>4390481</v>
      </c>
      <c r="L56">
        <v>2820870503.6500001</v>
      </c>
      <c r="M56">
        <v>88968</v>
      </c>
      <c r="N56">
        <v>2889252</v>
      </c>
      <c r="O56">
        <v>65.81</v>
      </c>
    </row>
    <row r="57" spans="1:15" x14ac:dyDescent="0.3">
      <c r="A57" t="s">
        <v>35</v>
      </c>
      <c r="B57" t="s">
        <v>34</v>
      </c>
      <c r="C57" s="4">
        <v>41352</v>
      </c>
      <c r="D57">
        <v>643.29999999999995</v>
      </c>
      <c r="E57">
        <v>643</v>
      </c>
      <c r="F57">
        <v>643.79999999999995</v>
      </c>
      <c r="G57">
        <v>624</v>
      </c>
      <c r="H57">
        <v>632.25</v>
      </c>
      <c r="I57">
        <v>631.54999999999995</v>
      </c>
      <c r="J57">
        <v>633.28</v>
      </c>
      <c r="K57">
        <v>5007115</v>
      </c>
      <c r="L57">
        <v>3170910359.8000002</v>
      </c>
      <c r="M57">
        <v>60287</v>
      </c>
      <c r="N57">
        <v>3200214</v>
      </c>
      <c r="O57">
        <v>63.91</v>
      </c>
    </row>
    <row r="58" spans="1:15" x14ac:dyDescent="0.3">
      <c r="A58" t="s">
        <v>35</v>
      </c>
      <c r="B58" t="s">
        <v>34</v>
      </c>
      <c r="C58" s="4">
        <v>41353</v>
      </c>
      <c r="D58">
        <v>631.54999999999995</v>
      </c>
      <c r="E58">
        <v>632</v>
      </c>
      <c r="F58">
        <v>633.45000000000005</v>
      </c>
      <c r="G58">
        <v>621</v>
      </c>
      <c r="H58">
        <v>624.54999999999995</v>
      </c>
      <c r="I58">
        <v>625.5</v>
      </c>
      <c r="J58">
        <v>626.6</v>
      </c>
      <c r="K58">
        <v>2834109</v>
      </c>
      <c r="L58">
        <v>1775844636.95</v>
      </c>
      <c r="M58">
        <v>43985</v>
      </c>
      <c r="N58">
        <v>1917771</v>
      </c>
      <c r="O58">
        <v>67.67</v>
      </c>
    </row>
    <row r="59" spans="1:15" x14ac:dyDescent="0.3">
      <c r="A59" t="s">
        <v>35</v>
      </c>
      <c r="B59" t="s">
        <v>34</v>
      </c>
      <c r="C59" s="4">
        <v>41354</v>
      </c>
      <c r="D59">
        <v>625.5</v>
      </c>
      <c r="E59">
        <v>622.65</v>
      </c>
      <c r="F59">
        <v>628.79999999999995</v>
      </c>
      <c r="G59">
        <v>603.75</v>
      </c>
      <c r="H59">
        <v>604</v>
      </c>
      <c r="I59">
        <v>607</v>
      </c>
      <c r="J59">
        <v>615.25</v>
      </c>
      <c r="K59">
        <v>3613147</v>
      </c>
      <c r="L59">
        <v>2222982026.4499998</v>
      </c>
      <c r="M59">
        <v>71038</v>
      </c>
      <c r="N59">
        <v>2519089</v>
      </c>
      <c r="O59">
        <v>69.72</v>
      </c>
    </row>
    <row r="60" spans="1:15" x14ac:dyDescent="0.3">
      <c r="A60" t="s">
        <v>35</v>
      </c>
      <c r="B60" t="s">
        <v>34</v>
      </c>
      <c r="C60" s="4">
        <v>41355</v>
      </c>
      <c r="D60">
        <v>607</v>
      </c>
      <c r="E60">
        <v>609</v>
      </c>
      <c r="F60">
        <v>614.6</v>
      </c>
      <c r="G60">
        <v>602.6</v>
      </c>
      <c r="H60">
        <v>604</v>
      </c>
      <c r="I60">
        <v>605.25</v>
      </c>
      <c r="J60">
        <v>610.02</v>
      </c>
      <c r="K60">
        <v>7381475</v>
      </c>
      <c r="L60">
        <v>4502832821.6000004</v>
      </c>
      <c r="M60">
        <v>109371</v>
      </c>
      <c r="N60">
        <v>6044950</v>
      </c>
      <c r="O60">
        <v>81.89</v>
      </c>
    </row>
    <row r="61" spans="1:15" x14ac:dyDescent="0.3">
      <c r="A61" t="s">
        <v>35</v>
      </c>
      <c r="B61" t="s">
        <v>34</v>
      </c>
      <c r="C61" s="4">
        <v>41358</v>
      </c>
      <c r="D61">
        <v>605.25</v>
      </c>
      <c r="E61">
        <v>611</v>
      </c>
      <c r="F61">
        <v>613.35</v>
      </c>
      <c r="G61">
        <v>607.54999999999995</v>
      </c>
      <c r="H61">
        <v>611</v>
      </c>
      <c r="I61">
        <v>609.4</v>
      </c>
      <c r="J61">
        <v>610.39</v>
      </c>
      <c r="K61">
        <v>6799744</v>
      </c>
      <c r="L61">
        <v>4150517613.4499998</v>
      </c>
      <c r="M61">
        <v>90626</v>
      </c>
      <c r="N61">
        <v>5912815</v>
      </c>
      <c r="O61">
        <v>86.96</v>
      </c>
    </row>
    <row r="62" spans="1:15" x14ac:dyDescent="0.3">
      <c r="A62" t="s">
        <v>35</v>
      </c>
      <c r="B62" t="s">
        <v>34</v>
      </c>
      <c r="C62" s="4">
        <v>41359</v>
      </c>
      <c r="D62">
        <v>609.4</v>
      </c>
      <c r="E62">
        <v>606</v>
      </c>
      <c r="F62">
        <v>617.5</v>
      </c>
      <c r="G62">
        <v>602.54999999999995</v>
      </c>
      <c r="H62">
        <v>612.95000000000005</v>
      </c>
      <c r="I62">
        <v>614.5</v>
      </c>
      <c r="J62">
        <v>613.46</v>
      </c>
      <c r="K62">
        <v>3318601</v>
      </c>
      <c r="L62">
        <v>2035816513.1500001</v>
      </c>
      <c r="M62">
        <v>69047</v>
      </c>
      <c r="N62">
        <v>2557052</v>
      </c>
      <c r="O62">
        <v>77.05</v>
      </c>
    </row>
    <row r="63" spans="1:15" x14ac:dyDescent="0.3">
      <c r="A63" t="s">
        <v>35</v>
      </c>
      <c r="B63" t="s">
        <v>34</v>
      </c>
      <c r="C63" s="4">
        <v>41361</v>
      </c>
      <c r="D63">
        <v>614.5</v>
      </c>
      <c r="E63">
        <v>616.5</v>
      </c>
      <c r="F63">
        <v>631.15</v>
      </c>
      <c r="G63">
        <v>606.95000000000005</v>
      </c>
      <c r="H63">
        <v>627.1</v>
      </c>
      <c r="I63">
        <v>625.35</v>
      </c>
      <c r="J63">
        <v>616.20000000000005</v>
      </c>
      <c r="K63">
        <v>4874023</v>
      </c>
      <c r="L63">
        <v>3003378965.25</v>
      </c>
      <c r="M63">
        <v>123907</v>
      </c>
      <c r="N63">
        <v>3649945</v>
      </c>
      <c r="O63">
        <v>74.89</v>
      </c>
    </row>
    <row r="64" spans="1:15" x14ac:dyDescent="0.3">
      <c r="A64" t="s">
        <v>35</v>
      </c>
      <c r="B64" t="s">
        <v>34</v>
      </c>
      <c r="C64" s="4">
        <v>41365</v>
      </c>
      <c r="D64">
        <v>625.35</v>
      </c>
      <c r="E64">
        <v>624.65</v>
      </c>
      <c r="F64">
        <v>629</v>
      </c>
      <c r="G64">
        <v>621</v>
      </c>
      <c r="H64">
        <v>624.9</v>
      </c>
      <c r="I64">
        <v>623.85</v>
      </c>
      <c r="J64">
        <v>624.98</v>
      </c>
      <c r="K64">
        <v>1677193</v>
      </c>
      <c r="L64">
        <v>1048214120.2</v>
      </c>
      <c r="M64">
        <v>35899</v>
      </c>
      <c r="N64">
        <v>1156138</v>
      </c>
      <c r="O64">
        <v>68.930000000000007</v>
      </c>
    </row>
    <row r="65" spans="1:15" x14ac:dyDescent="0.3">
      <c r="A65" t="s">
        <v>35</v>
      </c>
      <c r="B65" t="s">
        <v>34</v>
      </c>
      <c r="C65" s="4">
        <v>41366</v>
      </c>
      <c r="D65">
        <v>623.85</v>
      </c>
      <c r="E65">
        <v>625</v>
      </c>
      <c r="F65">
        <v>634.29999999999995</v>
      </c>
      <c r="G65">
        <v>617.9</v>
      </c>
      <c r="H65">
        <v>628.15</v>
      </c>
      <c r="I65">
        <v>629.9</v>
      </c>
      <c r="J65">
        <v>627.54</v>
      </c>
      <c r="K65">
        <v>1714355</v>
      </c>
      <c r="L65">
        <v>1075831091.6500001</v>
      </c>
      <c r="M65">
        <v>36961</v>
      </c>
      <c r="N65">
        <v>1080644</v>
      </c>
      <c r="O65">
        <v>63.04</v>
      </c>
    </row>
    <row r="66" spans="1:15" x14ac:dyDescent="0.3">
      <c r="A66" t="s">
        <v>35</v>
      </c>
      <c r="B66" t="s">
        <v>34</v>
      </c>
      <c r="C66" s="4">
        <v>41367</v>
      </c>
      <c r="D66">
        <v>629.9</v>
      </c>
      <c r="E66">
        <v>628</v>
      </c>
      <c r="F66">
        <v>631.65</v>
      </c>
      <c r="G66">
        <v>619.5</v>
      </c>
      <c r="H66">
        <v>620.9</v>
      </c>
      <c r="I66">
        <v>623.65</v>
      </c>
      <c r="J66">
        <v>627.57000000000005</v>
      </c>
      <c r="K66">
        <v>1675904</v>
      </c>
      <c r="L66">
        <v>1051745788.35</v>
      </c>
      <c r="M66">
        <v>44228</v>
      </c>
      <c r="N66">
        <v>1066119</v>
      </c>
      <c r="O66">
        <v>63.61</v>
      </c>
    </row>
    <row r="67" spans="1:15" x14ac:dyDescent="0.3">
      <c r="A67" t="s">
        <v>35</v>
      </c>
      <c r="B67" t="s">
        <v>34</v>
      </c>
      <c r="C67" s="4">
        <v>41368</v>
      </c>
      <c r="D67">
        <v>623.65</v>
      </c>
      <c r="E67">
        <v>618.79999999999995</v>
      </c>
      <c r="F67">
        <v>623.4</v>
      </c>
      <c r="G67">
        <v>613.45000000000005</v>
      </c>
      <c r="H67">
        <v>614.95000000000005</v>
      </c>
      <c r="I67">
        <v>616.15</v>
      </c>
      <c r="J67">
        <v>618.67999999999995</v>
      </c>
      <c r="K67">
        <v>2045496</v>
      </c>
      <c r="L67">
        <v>1265506070.25</v>
      </c>
      <c r="M67">
        <v>50165</v>
      </c>
      <c r="N67">
        <v>1325048</v>
      </c>
      <c r="O67">
        <v>64.78</v>
      </c>
    </row>
    <row r="68" spans="1:15" x14ac:dyDescent="0.3">
      <c r="A68" t="s">
        <v>35</v>
      </c>
      <c r="B68" t="s">
        <v>34</v>
      </c>
      <c r="C68" s="4">
        <v>41369</v>
      </c>
      <c r="D68">
        <v>616.15</v>
      </c>
      <c r="E68">
        <v>614.95000000000005</v>
      </c>
      <c r="F68">
        <v>626.4</v>
      </c>
      <c r="G68">
        <v>613.4</v>
      </c>
      <c r="H68">
        <v>623.15</v>
      </c>
      <c r="I68">
        <v>620.95000000000005</v>
      </c>
      <c r="J68">
        <v>620.04</v>
      </c>
      <c r="K68">
        <v>3239980</v>
      </c>
      <c r="L68">
        <v>2008904820.5999999</v>
      </c>
      <c r="M68">
        <v>59204</v>
      </c>
      <c r="N68">
        <v>2080440</v>
      </c>
      <c r="O68">
        <v>64.209999999999994</v>
      </c>
    </row>
    <row r="69" spans="1:15" x14ac:dyDescent="0.3">
      <c r="A69" t="s">
        <v>35</v>
      </c>
      <c r="B69" t="s">
        <v>34</v>
      </c>
      <c r="C69" s="4">
        <v>41372</v>
      </c>
      <c r="D69">
        <v>620.95000000000005</v>
      </c>
      <c r="E69">
        <v>618.95000000000005</v>
      </c>
      <c r="F69">
        <v>628.95000000000005</v>
      </c>
      <c r="G69">
        <v>617.75</v>
      </c>
      <c r="H69">
        <v>625</v>
      </c>
      <c r="I69">
        <v>624.45000000000005</v>
      </c>
      <c r="J69">
        <v>623.67999999999995</v>
      </c>
      <c r="K69">
        <v>2163032</v>
      </c>
      <c r="L69">
        <v>1349049339.05</v>
      </c>
      <c r="M69">
        <v>37657</v>
      </c>
      <c r="N69">
        <v>1595630</v>
      </c>
      <c r="O69">
        <v>73.77</v>
      </c>
    </row>
    <row r="70" spans="1:15" x14ac:dyDescent="0.3">
      <c r="A70" t="s">
        <v>35</v>
      </c>
      <c r="B70" t="s">
        <v>34</v>
      </c>
      <c r="C70" s="4">
        <v>41373</v>
      </c>
      <c r="D70">
        <v>624.45000000000005</v>
      </c>
      <c r="E70">
        <v>628.1</v>
      </c>
      <c r="F70">
        <v>628.1</v>
      </c>
      <c r="G70">
        <v>617.4</v>
      </c>
      <c r="H70">
        <v>620.6</v>
      </c>
      <c r="I70">
        <v>620.6</v>
      </c>
      <c r="J70">
        <v>622.66999999999996</v>
      </c>
      <c r="K70">
        <v>3690102</v>
      </c>
      <c r="L70">
        <v>2297705028.5</v>
      </c>
      <c r="M70">
        <v>42060</v>
      </c>
      <c r="N70">
        <v>2879932</v>
      </c>
      <c r="O70">
        <v>78.040000000000006</v>
      </c>
    </row>
    <row r="71" spans="1:15" x14ac:dyDescent="0.3">
      <c r="A71" t="s">
        <v>35</v>
      </c>
      <c r="B71" t="s">
        <v>34</v>
      </c>
      <c r="C71" s="4">
        <v>41374</v>
      </c>
      <c r="D71">
        <v>620.6</v>
      </c>
      <c r="E71">
        <v>626.79999999999995</v>
      </c>
      <c r="F71">
        <v>633.65</v>
      </c>
      <c r="G71">
        <v>618.95000000000005</v>
      </c>
      <c r="H71">
        <v>628</v>
      </c>
      <c r="I71">
        <v>632</v>
      </c>
      <c r="J71">
        <v>626.42999999999995</v>
      </c>
      <c r="K71">
        <v>3786126</v>
      </c>
      <c r="L71">
        <v>2371742867.0999999</v>
      </c>
      <c r="M71">
        <v>47208</v>
      </c>
      <c r="N71">
        <v>3181289</v>
      </c>
      <c r="O71">
        <v>84.02</v>
      </c>
    </row>
    <row r="72" spans="1:15" x14ac:dyDescent="0.3">
      <c r="A72" t="s">
        <v>35</v>
      </c>
      <c r="B72" t="s">
        <v>34</v>
      </c>
      <c r="C72" s="4">
        <v>41375</v>
      </c>
      <c r="D72">
        <v>632</v>
      </c>
      <c r="E72">
        <v>632.5</v>
      </c>
      <c r="F72">
        <v>642</v>
      </c>
      <c r="G72">
        <v>631.9</v>
      </c>
      <c r="H72">
        <v>639.1</v>
      </c>
      <c r="I72">
        <v>639.25</v>
      </c>
      <c r="J72">
        <v>637.77</v>
      </c>
      <c r="K72">
        <v>6266517</v>
      </c>
      <c r="L72">
        <v>3996595537</v>
      </c>
      <c r="M72">
        <v>80287</v>
      </c>
      <c r="N72">
        <v>5105286</v>
      </c>
      <c r="O72">
        <v>81.47</v>
      </c>
    </row>
    <row r="73" spans="1:15" x14ac:dyDescent="0.3">
      <c r="A73" t="s">
        <v>35</v>
      </c>
      <c r="B73" t="s">
        <v>34</v>
      </c>
      <c r="C73" s="4">
        <v>41376</v>
      </c>
      <c r="D73">
        <v>639.25</v>
      </c>
      <c r="E73">
        <v>636.1</v>
      </c>
      <c r="F73">
        <v>645.85</v>
      </c>
      <c r="G73">
        <v>636.1</v>
      </c>
      <c r="H73">
        <v>641.29999999999995</v>
      </c>
      <c r="I73">
        <v>643.70000000000005</v>
      </c>
      <c r="J73">
        <v>641.62</v>
      </c>
      <c r="K73">
        <v>3801520</v>
      </c>
      <c r="L73">
        <v>2439136745.3499999</v>
      </c>
      <c r="M73">
        <v>63760</v>
      </c>
      <c r="N73">
        <v>3111744</v>
      </c>
      <c r="O73">
        <v>81.86</v>
      </c>
    </row>
    <row r="74" spans="1:15" x14ac:dyDescent="0.3">
      <c r="A74" t="s">
        <v>35</v>
      </c>
      <c r="B74" t="s">
        <v>34</v>
      </c>
      <c r="C74" s="4">
        <v>41379</v>
      </c>
      <c r="D74">
        <v>643.70000000000005</v>
      </c>
      <c r="E74">
        <v>642.1</v>
      </c>
      <c r="F74">
        <v>643.45000000000005</v>
      </c>
      <c r="G74">
        <v>635</v>
      </c>
      <c r="H74">
        <v>641.29999999999995</v>
      </c>
      <c r="I74">
        <v>641.54999999999995</v>
      </c>
      <c r="J74">
        <v>639.55999999999995</v>
      </c>
      <c r="K74">
        <v>3980942</v>
      </c>
      <c r="L74">
        <v>2546057729.3499999</v>
      </c>
      <c r="M74">
        <v>107721</v>
      </c>
      <c r="N74">
        <v>3167156</v>
      </c>
      <c r="O74">
        <v>79.56</v>
      </c>
    </row>
    <row r="75" spans="1:15" x14ac:dyDescent="0.3">
      <c r="A75" t="s">
        <v>35</v>
      </c>
      <c r="B75" t="s">
        <v>34</v>
      </c>
      <c r="C75" s="4">
        <v>41380</v>
      </c>
      <c r="D75">
        <v>641.54999999999995</v>
      </c>
      <c r="E75">
        <v>643</v>
      </c>
      <c r="F75">
        <v>665.85</v>
      </c>
      <c r="G75">
        <v>642.35</v>
      </c>
      <c r="H75">
        <v>665.85</v>
      </c>
      <c r="I75">
        <v>663.35</v>
      </c>
      <c r="J75">
        <v>659.02</v>
      </c>
      <c r="K75">
        <v>3435078</v>
      </c>
      <c r="L75">
        <v>2263770960.5999999</v>
      </c>
      <c r="M75">
        <v>110219</v>
      </c>
      <c r="N75">
        <v>2545849</v>
      </c>
      <c r="O75">
        <v>74.11</v>
      </c>
    </row>
    <row r="76" spans="1:15" x14ac:dyDescent="0.3">
      <c r="A76" t="s">
        <v>35</v>
      </c>
      <c r="B76" t="s">
        <v>34</v>
      </c>
      <c r="C76" s="4">
        <v>41381</v>
      </c>
      <c r="D76">
        <v>663.35</v>
      </c>
      <c r="E76">
        <v>665</v>
      </c>
      <c r="F76">
        <v>671.85</v>
      </c>
      <c r="G76">
        <v>656.8</v>
      </c>
      <c r="H76">
        <v>660.65</v>
      </c>
      <c r="I76">
        <v>660.1</v>
      </c>
      <c r="J76">
        <v>663.79</v>
      </c>
      <c r="K76">
        <v>3739237</v>
      </c>
      <c r="L76">
        <v>2482059400.75</v>
      </c>
      <c r="M76">
        <v>61007</v>
      </c>
      <c r="N76">
        <v>2681121</v>
      </c>
      <c r="O76">
        <v>71.7</v>
      </c>
    </row>
    <row r="77" spans="1:15" x14ac:dyDescent="0.3">
      <c r="A77" t="s">
        <v>35</v>
      </c>
      <c r="B77" t="s">
        <v>34</v>
      </c>
      <c r="C77" s="4">
        <v>41382</v>
      </c>
      <c r="D77">
        <v>660.1</v>
      </c>
      <c r="E77">
        <v>654</v>
      </c>
      <c r="F77">
        <v>675.4</v>
      </c>
      <c r="G77">
        <v>654</v>
      </c>
      <c r="H77">
        <v>673</v>
      </c>
      <c r="I77">
        <v>673.6</v>
      </c>
      <c r="J77">
        <v>666.69</v>
      </c>
      <c r="K77">
        <v>2305946</v>
      </c>
      <c r="L77">
        <v>1537356837.0999999</v>
      </c>
      <c r="M77">
        <v>62214</v>
      </c>
      <c r="N77">
        <v>1508462</v>
      </c>
      <c r="O77">
        <v>65.42</v>
      </c>
    </row>
    <row r="78" spans="1:15" x14ac:dyDescent="0.3">
      <c r="A78" t="s">
        <v>35</v>
      </c>
      <c r="B78" t="s">
        <v>34</v>
      </c>
      <c r="C78" s="4">
        <v>41386</v>
      </c>
      <c r="D78">
        <v>673.6</v>
      </c>
      <c r="E78">
        <v>674.7</v>
      </c>
      <c r="F78">
        <v>702</v>
      </c>
      <c r="G78">
        <v>674.7</v>
      </c>
      <c r="H78">
        <v>701.35</v>
      </c>
      <c r="I78">
        <v>698.3</v>
      </c>
      <c r="J78">
        <v>695.16</v>
      </c>
      <c r="K78">
        <v>4965038</v>
      </c>
      <c r="L78">
        <v>3451472431.6999998</v>
      </c>
      <c r="M78">
        <v>93464</v>
      </c>
      <c r="N78">
        <v>3542678</v>
      </c>
      <c r="O78">
        <v>71.349999999999994</v>
      </c>
    </row>
    <row r="79" spans="1:15" x14ac:dyDescent="0.3">
      <c r="A79" t="s">
        <v>35</v>
      </c>
      <c r="B79" t="s">
        <v>34</v>
      </c>
      <c r="C79" s="4">
        <v>41387</v>
      </c>
      <c r="D79">
        <v>698.3</v>
      </c>
      <c r="E79">
        <v>698.8</v>
      </c>
      <c r="F79">
        <v>700</v>
      </c>
      <c r="G79">
        <v>678.8</v>
      </c>
      <c r="H79">
        <v>685.35</v>
      </c>
      <c r="I79">
        <v>689</v>
      </c>
      <c r="J79">
        <v>688.81</v>
      </c>
      <c r="K79">
        <v>5965890</v>
      </c>
      <c r="L79">
        <v>4109380114.1500001</v>
      </c>
      <c r="M79">
        <v>98541</v>
      </c>
      <c r="N79">
        <v>3541990</v>
      </c>
      <c r="O79">
        <v>59.37</v>
      </c>
    </row>
    <row r="80" spans="1:15" x14ac:dyDescent="0.3">
      <c r="A80" t="s">
        <v>35</v>
      </c>
      <c r="B80" t="s">
        <v>34</v>
      </c>
      <c r="C80" s="4">
        <v>41389</v>
      </c>
      <c r="D80">
        <v>689</v>
      </c>
      <c r="E80">
        <v>692.35</v>
      </c>
      <c r="F80">
        <v>695</v>
      </c>
      <c r="G80">
        <v>680.05</v>
      </c>
      <c r="H80">
        <v>689.45</v>
      </c>
      <c r="I80">
        <v>689.55</v>
      </c>
      <c r="J80">
        <v>688.13</v>
      </c>
      <c r="K80">
        <v>6473781</v>
      </c>
      <c r="L80">
        <v>4454814354.25</v>
      </c>
      <c r="M80">
        <v>90323</v>
      </c>
      <c r="N80">
        <v>4439203</v>
      </c>
      <c r="O80">
        <v>68.569999999999993</v>
      </c>
    </row>
    <row r="81" spans="1:15" x14ac:dyDescent="0.3">
      <c r="A81" t="s">
        <v>35</v>
      </c>
      <c r="B81" t="s">
        <v>34</v>
      </c>
      <c r="C81" s="4">
        <v>41390</v>
      </c>
      <c r="D81">
        <v>689.55</v>
      </c>
      <c r="E81">
        <v>687.65</v>
      </c>
      <c r="F81">
        <v>692.25</v>
      </c>
      <c r="G81">
        <v>683</v>
      </c>
      <c r="H81">
        <v>687.3</v>
      </c>
      <c r="I81">
        <v>689.1</v>
      </c>
      <c r="J81">
        <v>687.56</v>
      </c>
      <c r="K81">
        <v>2142186</v>
      </c>
      <c r="L81">
        <v>1472891189.3499999</v>
      </c>
      <c r="M81">
        <v>54299</v>
      </c>
      <c r="N81">
        <v>1533787</v>
      </c>
      <c r="O81">
        <v>71.599999999999994</v>
      </c>
    </row>
    <row r="82" spans="1:15" x14ac:dyDescent="0.3">
      <c r="A82" t="s">
        <v>35</v>
      </c>
      <c r="B82" t="s">
        <v>34</v>
      </c>
      <c r="C82" s="4">
        <v>41393</v>
      </c>
      <c r="D82">
        <v>689.1</v>
      </c>
      <c r="E82">
        <v>688.25</v>
      </c>
      <c r="F82">
        <v>696.85</v>
      </c>
      <c r="G82">
        <v>686.5</v>
      </c>
      <c r="H82">
        <v>693.5</v>
      </c>
      <c r="I82">
        <v>695.15</v>
      </c>
      <c r="J82">
        <v>694.84</v>
      </c>
      <c r="K82">
        <v>2918858</v>
      </c>
      <c r="L82">
        <v>2028124942.05</v>
      </c>
      <c r="M82">
        <v>54766</v>
      </c>
      <c r="N82">
        <v>2369184</v>
      </c>
      <c r="O82">
        <v>81.17</v>
      </c>
    </row>
    <row r="83" spans="1:15" x14ac:dyDescent="0.3">
      <c r="A83" t="s">
        <v>35</v>
      </c>
      <c r="B83" t="s">
        <v>34</v>
      </c>
      <c r="C83" s="4">
        <v>41394</v>
      </c>
      <c r="D83">
        <v>695.15</v>
      </c>
      <c r="E83">
        <v>694</v>
      </c>
      <c r="F83">
        <v>695.95</v>
      </c>
      <c r="G83">
        <v>676.8</v>
      </c>
      <c r="H83">
        <v>682.1</v>
      </c>
      <c r="I83">
        <v>682.3</v>
      </c>
      <c r="J83">
        <v>683.37</v>
      </c>
      <c r="K83">
        <v>3138068</v>
      </c>
      <c r="L83">
        <v>2144451623.95</v>
      </c>
      <c r="M83">
        <v>56835</v>
      </c>
      <c r="N83">
        <v>2124880</v>
      </c>
      <c r="O83">
        <v>67.709999999999994</v>
      </c>
    </row>
    <row r="84" spans="1:15" x14ac:dyDescent="0.3">
      <c r="A84" t="s">
        <v>35</v>
      </c>
      <c r="B84" t="s">
        <v>34</v>
      </c>
      <c r="C84" s="4">
        <v>41396</v>
      </c>
      <c r="D84">
        <v>682.3</v>
      </c>
      <c r="E84">
        <v>684.4</v>
      </c>
      <c r="F84">
        <v>694</v>
      </c>
      <c r="G84">
        <v>682.3</v>
      </c>
      <c r="H84">
        <v>693.8</v>
      </c>
      <c r="I84">
        <v>692.5</v>
      </c>
      <c r="J84">
        <v>690.42</v>
      </c>
      <c r="K84">
        <v>3075817</v>
      </c>
      <c r="L84">
        <v>2123598597.0999999</v>
      </c>
      <c r="M84">
        <v>79744</v>
      </c>
      <c r="N84">
        <v>2304543</v>
      </c>
      <c r="O84">
        <v>74.92</v>
      </c>
    </row>
    <row r="85" spans="1:15" x14ac:dyDescent="0.3">
      <c r="A85" t="s">
        <v>35</v>
      </c>
      <c r="B85" t="s">
        <v>34</v>
      </c>
      <c r="C85" s="4">
        <v>41397</v>
      </c>
      <c r="D85">
        <v>692.5</v>
      </c>
      <c r="E85">
        <v>692.6</v>
      </c>
      <c r="F85">
        <v>694</v>
      </c>
      <c r="G85">
        <v>678.65</v>
      </c>
      <c r="H85">
        <v>680.5</v>
      </c>
      <c r="I85">
        <v>680.95</v>
      </c>
      <c r="J85">
        <v>684.91</v>
      </c>
      <c r="K85">
        <v>3071646</v>
      </c>
      <c r="L85">
        <v>2103795366.7</v>
      </c>
      <c r="M85">
        <v>63163</v>
      </c>
      <c r="N85">
        <v>1963256</v>
      </c>
      <c r="O85">
        <v>63.92</v>
      </c>
    </row>
    <row r="86" spans="1:15" x14ac:dyDescent="0.3">
      <c r="A86" t="s">
        <v>35</v>
      </c>
      <c r="B86" t="s">
        <v>34</v>
      </c>
      <c r="C86" s="4">
        <v>41400</v>
      </c>
      <c r="D86">
        <v>680.95</v>
      </c>
      <c r="E86">
        <v>679</v>
      </c>
      <c r="F86">
        <v>679.3</v>
      </c>
      <c r="G86">
        <v>669.95</v>
      </c>
      <c r="H86">
        <v>677.7</v>
      </c>
      <c r="I86">
        <v>675.5</v>
      </c>
      <c r="J86">
        <v>672.86</v>
      </c>
      <c r="K86">
        <v>1918365</v>
      </c>
      <c r="L86">
        <v>1290795061.8</v>
      </c>
      <c r="M86">
        <v>46234</v>
      </c>
      <c r="N86">
        <v>1331535</v>
      </c>
      <c r="O86">
        <v>69.41</v>
      </c>
    </row>
    <row r="87" spans="1:15" x14ac:dyDescent="0.3">
      <c r="A87" t="s">
        <v>35</v>
      </c>
      <c r="B87" t="s">
        <v>34</v>
      </c>
      <c r="C87" s="4">
        <v>41401</v>
      </c>
      <c r="D87">
        <v>675.5</v>
      </c>
      <c r="E87">
        <v>676.3</v>
      </c>
      <c r="F87">
        <v>689.9</v>
      </c>
      <c r="G87">
        <v>672.5</v>
      </c>
      <c r="H87">
        <v>688.15</v>
      </c>
      <c r="I87">
        <v>688.05</v>
      </c>
      <c r="J87">
        <v>681.75</v>
      </c>
      <c r="K87">
        <v>2774616</v>
      </c>
      <c r="L87">
        <v>1891597610.8499999</v>
      </c>
      <c r="M87">
        <v>57804</v>
      </c>
      <c r="N87">
        <v>2073534</v>
      </c>
      <c r="O87">
        <v>74.73</v>
      </c>
    </row>
    <row r="88" spans="1:15" x14ac:dyDescent="0.3">
      <c r="A88" t="s">
        <v>35</v>
      </c>
      <c r="B88" t="s">
        <v>34</v>
      </c>
      <c r="C88" s="4">
        <v>41402</v>
      </c>
      <c r="D88">
        <v>688.05</v>
      </c>
      <c r="E88">
        <v>689</v>
      </c>
      <c r="F88">
        <v>699.5</v>
      </c>
      <c r="G88">
        <v>686.5</v>
      </c>
      <c r="H88">
        <v>698.6</v>
      </c>
      <c r="I88">
        <v>697.15</v>
      </c>
      <c r="J88">
        <v>693.65</v>
      </c>
      <c r="K88">
        <v>2163489</v>
      </c>
      <c r="L88">
        <v>1500696885.5</v>
      </c>
      <c r="M88">
        <v>44203</v>
      </c>
      <c r="N88">
        <v>1428257</v>
      </c>
      <c r="O88">
        <v>66.02</v>
      </c>
    </row>
    <row r="89" spans="1:15" x14ac:dyDescent="0.3">
      <c r="A89" t="s">
        <v>35</v>
      </c>
      <c r="B89" t="s">
        <v>34</v>
      </c>
      <c r="C89" s="4">
        <v>41403</v>
      </c>
      <c r="D89">
        <v>697.15</v>
      </c>
      <c r="E89">
        <v>699.05</v>
      </c>
      <c r="F89">
        <v>699.5</v>
      </c>
      <c r="G89">
        <v>688.2</v>
      </c>
      <c r="H89">
        <v>690.9</v>
      </c>
      <c r="I89">
        <v>690.05</v>
      </c>
      <c r="J89">
        <v>694.57</v>
      </c>
      <c r="K89">
        <v>1130840</v>
      </c>
      <c r="L89">
        <v>785444186.20000005</v>
      </c>
      <c r="M89">
        <v>21036</v>
      </c>
      <c r="N89">
        <v>637292</v>
      </c>
      <c r="O89">
        <v>56.36</v>
      </c>
    </row>
    <row r="90" spans="1:15" x14ac:dyDescent="0.3">
      <c r="A90" t="s">
        <v>35</v>
      </c>
      <c r="B90" t="s">
        <v>34</v>
      </c>
      <c r="C90" s="4">
        <v>41404</v>
      </c>
      <c r="D90">
        <v>690.05</v>
      </c>
      <c r="E90">
        <v>688.7</v>
      </c>
      <c r="F90">
        <v>704.9</v>
      </c>
      <c r="G90">
        <v>688.65</v>
      </c>
      <c r="H90">
        <v>704</v>
      </c>
      <c r="I90">
        <v>703.35</v>
      </c>
      <c r="J90">
        <v>699.43</v>
      </c>
      <c r="K90">
        <v>3478314</v>
      </c>
      <c r="L90">
        <v>2432846210.1999998</v>
      </c>
      <c r="M90">
        <v>65950</v>
      </c>
      <c r="N90">
        <v>2360218</v>
      </c>
      <c r="O90">
        <v>67.86</v>
      </c>
    </row>
    <row r="91" spans="1:15" x14ac:dyDescent="0.3">
      <c r="A91" t="s">
        <v>35</v>
      </c>
      <c r="B91" t="s">
        <v>34</v>
      </c>
      <c r="C91" s="4">
        <v>41405</v>
      </c>
      <c r="D91">
        <v>703.35</v>
      </c>
      <c r="E91">
        <v>702.1</v>
      </c>
      <c r="F91">
        <v>705</v>
      </c>
      <c r="G91">
        <v>701.15</v>
      </c>
      <c r="H91">
        <v>705</v>
      </c>
      <c r="I91">
        <v>702.8</v>
      </c>
      <c r="J91">
        <v>702.76</v>
      </c>
      <c r="K91">
        <v>219025</v>
      </c>
      <c r="L91">
        <v>153921450</v>
      </c>
      <c r="M91">
        <v>2283</v>
      </c>
      <c r="N91">
        <v>150680</v>
      </c>
      <c r="O91">
        <v>68.8</v>
      </c>
    </row>
    <row r="92" spans="1:15" x14ac:dyDescent="0.3">
      <c r="A92" t="s">
        <v>35</v>
      </c>
      <c r="B92" t="s">
        <v>34</v>
      </c>
      <c r="C92" s="4">
        <v>41407</v>
      </c>
      <c r="D92">
        <v>702.8</v>
      </c>
      <c r="E92">
        <v>705</v>
      </c>
      <c r="F92">
        <v>711.45</v>
      </c>
      <c r="G92">
        <v>690.8</v>
      </c>
      <c r="H92">
        <v>692.75</v>
      </c>
      <c r="I92">
        <v>692.75</v>
      </c>
      <c r="J92">
        <v>703.31</v>
      </c>
      <c r="K92">
        <v>2398493</v>
      </c>
      <c r="L92">
        <v>1686888957.5999999</v>
      </c>
      <c r="M92">
        <v>77801</v>
      </c>
      <c r="N92">
        <v>1345702</v>
      </c>
      <c r="O92">
        <v>56.11</v>
      </c>
    </row>
    <row r="93" spans="1:15" x14ac:dyDescent="0.3">
      <c r="A93" t="s">
        <v>35</v>
      </c>
      <c r="B93" t="s">
        <v>34</v>
      </c>
      <c r="C93" s="4">
        <v>41408</v>
      </c>
      <c r="D93">
        <v>692.75</v>
      </c>
      <c r="E93">
        <v>690.05</v>
      </c>
      <c r="F93">
        <v>694.9</v>
      </c>
      <c r="G93">
        <v>685.1</v>
      </c>
      <c r="H93">
        <v>688.5</v>
      </c>
      <c r="I93">
        <v>689.05</v>
      </c>
      <c r="J93">
        <v>689.85</v>
      </c>
      <c r="K93">
        <v>1663419</v>
      </c>
      <c r="L93">
        <v>1147507344.75</v>
      </c>
      <c r="M93">
        <v>35323</v>
      </c>
      <c r="N93">
        <v>897283</v>
      </c>
      <c r="O93">
        <v>53.94</v>
      </c>
    </row>
    <row r="94" spans="1:15" x14ac:dyDescent="0.3">
      <c r="A94" t="s">
        <v>35</v>
      </c>
      <c r="B94" t="s">
        <v>34</v>
      </c>
      <c r="C94" s="4">
        <v>41409</v>
      </c>
      <c r="D94">
        <v>689.05</v>
      </c>
      <c r="E94">
        <v>693.5</v>
      </c>
      <c r="F94">
        <v>716</v>
      </c>
      <c r="G94">
        <v>691.35</v>
      </c>
      <c r="H94">
        <v>714.4</v>
      </c>
      <c r="I94">
        <v>714.85</v>
      </c>
      <c r="J94">
        <v>708.71</v>
      </c>
      <c r="K94">
        <v>3543370</v>
      </c>
      <c r="L94">
        <v>2511234824.1999998</v>
      </c>
      <c r="M94">
        <v>101538</v>
      </c>
      <c r="N94">
        <v>2522208</v>
      </c>
      <c r="O94">
        <v>71.180000000000007</v>
      </c>
    </row>
    <row r="95" spans="1:15" x14ac:dyDescent="0.3">
      <c r="A95" t="s">
        <v>35</v>
      </c>
      <c r="B95" t="s">
        <v>34</v>
      </c>
      <c r="C95" s="4">
        <v>41410</v>
      </c>
      <c r="D95">
        <v>714.85</v>
      </c>
      <c r="E95">
        <v>712</v>
      </c>
      <c r="F95">
        <v>724</v>
      </c>
      <c r="G95">
        <v>711</v>
      </c>
      <c r="H95">
        <v>722.5</v>
      </c>
      <c r="I95">
        <v>722.8</v>
      </c>
      <c r="J95">
        <v>720.36</v>
      </c>
      <c r="K95">
        <v>2915154</v>
      </c>
      <c r="L95">
        <v>2099972405.05</v>
      </c>
      <c r="M95">
        <v>51537</v>
      </c>
      <c r="N95">
        <v>2172403</v>
      </c>
      <c r="O95">
        <v>74.52</v>
      </c>
    </row>
    <row r="96" spans="1:15" x14ac:dyDescent="0.3">
      <c r="A96" t="s">
        <v>35</v>
      </c>
      <c r="B96" t="s">
        <v>34</v>
      </c>
      <c r="C96" s="4">
        <v>41411</v>
      </c>
      <c r="D96">
        <v>722.8</v>
      </c>
      <c r="E96">
        <v>722.5</v>
      </c>
      <c r="F96">
        <v>722.5</v>
      </c>
      <c r="G96">
        <v>709.2</v>
      </c>
      <c r="H96">
        <v>718</v>
      </c>
      <c r="I96">
        <v>718.9</v>
      </c>
      <c r="J96">
        <v>716.54</v>
      </c>
      <c r="K96">
        <v>3204963</v>
      </c>
      <c r="L96">
        <v>2296487070.3000002</v>
      </c>
      <c r="M96">
        <v>64679</v>
      </c>
      <c r="N96">
        <v>2506399</v>
      </c>
      <c r="O96">
        <v>78.2</v>
      </c>
    </row>
    <row r="97" spans="1:15" x14ac:dyDescent="0.3">
      <c r="A97" t="s">
        <v>35</v>
      </c>
      <c r="B97" t="s">
        <v>34</v>
      </c>
      <c r="C97" s="4">
        <v>41414</v>
      </c>
      <c r="D97">
        <v>718.9</v>
      </c>
      <c r="E97">
        <v>719.5</v>
      </c>
      <c r="F97">
        <v>724</v>
      </c>
      <c r="G97">
        <v>712.15</v>
      </c>
      <c r="H97">
        <v>716.9</v>
      </c>
      <c r="I97">
        <v>714.5</v>
      </c>
      <c r="J97">
        <v>717.49</v>
      </c>
      <c r="K97">
        <v>1460402</v>
      </c>
      <c r="L97">
        <v>1047821437.65</v>
      </c>
      <c r="M97">
        <v>52678</v>
      </c>
      <c r="N97">
        <v>960041</v>
      </c>
      <c r="O97">
        <v>65.739999999999995</v>
      </c>
    </row>
    <row r="98" spans="1:15" x14ac:dyDescent="0.3">
      <c r="A98" t="s">
        <v>35</v>
      </c>
      <c r="B98" t="s">
        <v>34</v>
      </c>
      <c r="C98" s="4">
        <v>41415</v>
      </c>
      <c r="D98">
        <v>714.5</v>
      </c>
      <c r="E98">
        <v>714</v>
      </c>
      <c r="F98">
        <v>718</v>
      </c>
      <c r="G98">
        <v>705.05</v>
      </c>
      <c r="H98">
        <v>705.75</v>
      </c>
      <c r="I98">
        <v>707.8</v>
      </c>
      <c r="J98">
        <v>710.53</v>
      </c>
      <c r="K98">
        <v>2301625</v>
      </c>
      <c r="L98">
        <v>1635377001.6500001</v>
      </c>
      <c r="M98">
        <v>50011</v>
      </c>
      <c r="N98">
        <v>1588088</v>
      </c>
      <c r="O98">
        <v>69</v>
      </c>
    </row>
    <row r="99" spans="1:15" x14ac:dyDescent="0.3">
      <c r="A99" t="s">
        <v>35</v>
      </c>
      <c r="B99" t="s">
        <v>34</v>
      </c>
      <c r="C99" s="4">
        <v>41416</v>
      </c>
      <c r="D99">
        <v>707.8</v>
      </c>
      <c r="E99">
        <v>707.5</v>
      </c>
      <c r="F99">
        <v>712</v>
      </c>
      <c r="G99">
        <v>698</v>
      </c>
      <c r="H99">
        <v>706</v>
      </c>
      <c r="I99">
        <v>703.45</v>
      </c>
      <c r="J99">
        <v>702.56</v>
      </c>
      <c r="K99">
        <v>1353028</v>
      </c>
      <c r="L99">
        <v>950584823.14999998</v>
      </c>
      <c r="M99">
        <v>31311</v>
      </c>
      <c r="N99">
        <v>811515</v>
      </c>
      <c r="O99">
        <v>59.98</v>
      </c>
    </row>
    <row r="100" spans="1:15" x14ac:dyDescent="0.3">
      <c r="A100" t="s">
        <v>35</v>
      </c>
      <c r="B100" t="s">
        <v>34</v>
      </c>
      <c r="C100" s="4">
        <v>41417</v>
      </c>
      <c r="D100">
        <v>703.45</v>
      </c>
      <c r="E100">
        <v>699</v>
      </c>
      <c r="F100">
        <v>706.45</v>
      </c>
      <c r="G100">
        <v>694.3</v>
      </c>
      <c r="H100">
        <v>698</v>
      </c>
      <c r="I100">
        <v>698.6</v>
      </c>
      <c r="J100">
        <v>700.24</v>
      </c>
      <c r="K100">
        <v>1976312</v>
      </c>
      <c r="L100">
        <v>1383884738.4000001</v>
      </c>
      <c r="M100">
        <v>97083</v>
      </c>
      <c r="N100">
        <v>1169858</v>
      </c>
      <c r="O100">
        <v>59.19</v>
      </c>
    </row>
    <row r="101" spans="1:15" x14ac:dyDescent="0.3">
      <c r="A101" t="s">
        <v>35</v>
      </c>
      <c r="B101" t="s">
        <v>34</v>
      </c>
      <c r="C101" s="4">
        <v>41418</v>
      </c>
      <c r="D101">
        <v>698.6</v>
      </c>
      <c r="E101">
        <v>705.75</v>
      </c>
      <c r="F101">
        <v>705.75</v>
      </c>
      <c r="G101">
        <v>694.3</v>
      </c>
      <c r="H101">
        <v>702.95</v>
      </c>
      <c r="I101">
        <v>701.35</v>
      </c>
      <c r="J101">
        <v>700.68</v>
      </c>
      <c r="K101">
        <v>2066060</v>
      </c>
      <c r="L101">
        <v>1447646577.4000001</v>
      </c>
      <c r="M101">
        <v>49924</v>
      </c>
      <c r="N101">
        <v>1220812</v>
      </c>
      <c r="O101">
        <v>59.09</v>
      </c>
    </row>
    <row r="102" spans="1:15" x14ac:dyDescent="0.3">
      <c r="A102" t="s">
        <v>35</v>
      </c>
      <c r="B102" t="s">
        <v>34</v>
      </c>
      <c r="C102" s="4">
        <v>41421</v>
      </c>
      <c r="D102">
        <v>701.35</v>
      </c>
      <c r="E102">
        <v>698.6</v>
      </c>
      <c r="F102">
        <v>717</v>
      </c>
      <c r="G102">
        <v>698.6</v>
      </c>
      <c r="H102">
        <v>715.1</v>
      </c>
      <c r="I102">
        <v>715.05</v>
      </c>
      <c r="J102">
        <v>712.84</v>
      </c>
      <c r="K102">
        <v>2248802</v>
      </c>
      <c r="L102">
        <v>1603027053.6500001</v>
      </c>
      <c r="M102">
        <v>71938</v>
      </c>
      <c r="N102">
        <v>1625642</v>
      </c>
      <c r="O102">
        <v>72.290000000000006</v>
      </c>
    </row>
    <row r="103" spans="1:15" x14ac:dyDescent="0.3">
      <c r="A103" t="s">
        <v>35</v>
      </c>
      <c r="B103" t="s">
        <v>34</v>
      </c>
      <c r="C103" s="4">
        <v>41422</v>
      </c>
      <c r="D103">
        <v>715.05</v>
      </c>
      <c r="E103">
        <v>714.25</v>
      </c>
      <c r="F103">
        <v>720.8</v>
      </c>
      <c r="G103">
        <v>706.8</v>
      </c>
      <c r="H103">
        <v>712.2</v>
      </c>
      <c r="I103">
        <v>713.3</v>
      </c>
      <c r="J103">
        <v>713.88</v>
      </c>
      <c r="K103">
        <v>1676979</v>
      </c>
      <c r="L103">
        <v>1197167824</v>
      </c>
      <c r="M103">
        <v>50716</v>
      </c>
      <c r="N103">
        <v>1107497</v>
      </c>
      <c r="O103">
        <v>66.040000000000006</v>
      </c>
    </row>
    <row r="104" spans="1:15" x14ac:dyDescent="0.3">
      <c r="A104" t="s">
        <v>35</v>
      </c>
      <c r="B104" t="s">
        <v>34</v>
      </c>
      <c r="C104" s="4">
        <v>41423</v>
      </c>
      <c r="D104">
        <v>713.3</v>
      </c>
      <c r="E104">
        <v>710.05</v>
      </c>
      <c r="F104">
        <v>718.45</v>
      </c>
      <c r="G104">
        <v>703.85</v>
      </c>
      <c r="H104">
        <v>715.5</v>
      </c>
      <c r="I104">
        <v>715.95</v>
      </c>
      <c r="J104">
        <v>710.91</v>
      </c>
      <c r="K104">
        <v>1233373</v>
      </c>
      <c r="L104">
        <v>876816719.54999995</v>
      </c>
      <c r="M104">
        <v>31063</v>
      </c>
      <c r="N104">
        <v>765039</v>
      </c>
      <c r="O104">
        <v>62.03</v>
      </c>
    </row>
    <row r="105" spans="1:15" x14ac:dyDescent="0.3">
      <c r="A105" t="s">
        <v>35</v>
      </c>
      <c r="B105" t="s">
        <v>34</v>
      </c>
      <c r="C105" s="4">
        <v>41424</v>
      </c>
      <c r="D105">
        <v>715.95</v>
      </c>
      <c r="E105">
        <v>710.1</v>
      </c>
      <c r="F105">
        <v>727.3</v>
      </c>
      <c r="G105">
        <v>710.1</v>
      </c>
      <c r="H105">
        <v>722.15</v>
      </c>
      <c r="I105">
        <v>725.15</v>
      </c>
      <c r="J105">
        <v>722.38</v>
      </c>
      <c r="K105">
        <v>3839364</v>
      </c>
      <c r="L105">
        <v>2773478931.8000002</v>
      </c>
      <c r="M105">
        <v>50770</v>
      </c>
      <c r="N105">
        <v>2673176</v>
      </c>
      <c r="O105">
        <v>69.63</v>
      </c>
    </row>
    <row r="106" spans="1:15" x14ac:dyDescent="0.3">
      <c r="A106" t="s">
        <v>35</v>
      </c>
      <c r="B106" t="s">
        <v>34</v>
      </c>
      <c r="C106" s="4">
        <v>41425</v>
      </c>
      <c r="D106">
        <v>725.15</v>
      </c>
      <c r="E106">
        <v>717.25</v>
      </c>
      <c r="F106">
        <v>720.7</v>
      </c>
      <c r="G106">
        <v>697.7</v>
      </c>
      <c r="H106">
        <v>699.5</v>
      </c>
      <c r="I106">
        <v>700.5</v>
      </c>
      <c r="J106">
        <v>703.82</v>
      </c>
      <c r="K106">
        <v>3083224</v>
      </c>
      <c r="L106">
        <v>2170036434.1999998</v>
      </c>
      <c r="M106">
        <v>73239</v>
      </c>
      <c r="N106">
        <v>2167027</v>
      </c>
      <c r="O106">
        <v>70.28</v>
      </c>
    </row>
    <row r="107" spans="1:15" x14ac:dyDescent="0.3">
      <c r="A107" t="s">
        <v>35</v>
      </c>
      <c r="B107" t="s">
        <v>34</v>
      </c>
      <c r="C107" s="4">
        <v>41428</v>
      </c>
      <c r="D107">
        <v>700.5</v>
      </c>
      <c r="E107">
        <v>698</v>
      </c>
      <c r="F107">
        <v>701.4</v>
      </c>
      <c r="G107">
        <v>686.55</v>
      </c>
      <c r="H107">
        <v>687.2</v>
      </c>
      <c r="I107">
        <v>689.15</v>
      </c>
      <c r="J107">
        <v>692.81</v>
      </c>
      <c r="K107">
        <v>1972531</v>
      </c>
      <c r="L107">
        <v>1366585551.1500001</v>
      </c>
      <c r="M107">
        <v>47899</v>
      </c>
      <c r="N107">
        <v>1394696</v>
      </c>
      <c r="O107">
        <v>70.709999999999994</v>
      </c>
    </row>
    <row r="108" spans="1:15" x14ac:dyDescent="0.3">
      <c r="A108" t="s">
        <v>35</v>
      </c>
      <c r="B108" t="s">
        <v>34</v>
      </c>
      <c r="C108" s="4">
        <v>41429</v>
      </c>
      <c r="D108">
        <v>689.15</v>
      </c>
      <c r="E108">
        <v>687.3</v>
      </c>
      <c r="F108">
        <v>693.8</v>
      </c>
      <c r="G108">
        <v>681</v>
      </c>
      <c r="H108">
        <v>682.65</v>
      </c>
      <c r="I108">
        <v>683.05</v>
      </c>
      <c r="J108">
        <v>686.85</v>
      </c>
      <c r="K108">
        <v>1404081</v>
      </c>
      <c r="L108">
        <v>964396766.14999998</v>
      </c>
      <c r="M108">
        <v>38104</v>
      </c>
      <c r="N108">
        <v>869206</v>
      </c>
      <c r="O108">
        <v>61.91</v>
      </c>
    </row>
    <row r="109" spans="1:15" x14ac:dyDescent="0.3">
      <c r="A109" t="s">
        <v>35</v>
      </c>
      <c r="B109" t="s">
        <v>34</v>
      </c>
      <c r="C109" s="4">
        <v>41430</v>
      </c>
      <c r="D109">
        <v>683.05</v>
      </c>
      <c r="E109">
        <v>682</v>
      </c>
      <c r="F109">
        <v>694.4</v>
      </c>
      <c r="G109">
        <v>678.5</v>
      </c>
      <c r="H109">
        <v>689.85</v>
      </c>
      <c r="I109">
        <v>687.95</v>
      </c>
      <c r="J109">
        <v>687.4</v>
      </c>
      <c r="K109">
        <v>1890919</v>
      </c>
      <c r="L109">
        <v>1299815981.4000001</v>
      </c>
      <c r="M109">
        <v>36107</v>
      </c>
      <c r="N109">
        <v>1226000</v>
      </c>
      <c r="O109">
        <v>64.84</v>
      </c>
    </row>
    <row r="110" spans="1:15" x14ac:dyDescent="0.3">
      <c r="A110" t="s">
        <v>35</v>
      </c>
      <c r="B110" t="s">
        <v>34</v>
      </c>
      <c r="C110" s="4">
        <v>41431</v>
      </c>
      <c r="D110">
        <v>687.95</v>
      </c>
      <c r="E110">
        <v>683.5</v>
      </c>
      <c r="F110">
        <v>689.4</v>
      </c>
      <c r="G110">
        <v>678</v>
      </c>
      <c r="H110">
        <v>681.3</v>
      </c>
      <c r="I110">
        <v>682.2</v>
      </c>
      <c r="J110">
        <v>683.08</v>
      </c>
      <c r="K110">
        <v>1779103</v>
      </c>
      <c r="L110">
        <v>1215275146.6500001</v>
      </c>
      <c r="M110">
        <v>43724</v>
      </c>
      <c r="N110">
        <v>1006120</v>
      </c>
      <c r="O110">
        <v>56.55</v>
      </c>
    </row>
    <row r="111" spans="1:15" x14ac:dyDescent="0.3">
      <c r="A111" t="s">
        <v>35</v>
      </c>
      <c r="B111" t="s">
        <v>34</v>
      </c>
      <c r="C111" s="4">
        <v>41432</v>
      </c>
      <c r="D111">
        <v>682.2</v>
      </c>
      <c r="E111">
        <v>681.75</v>
      </c>
      <c r="F111">
        <v>693.4</v>
      </c>
      <c r="G111">
        <v>673.2</v>
      </c>
      <c r="H111">
        <v>678.15</v>
      </c>
      <c r="I111">
        <v>676.15</v>
      </c>
      <c r="J111">
        <v>681.46</v>
      </c>
      <c r="K111">
        <v>2389056</v>
      </c>
      <c r="L111">
        <v>1628051115.6500001</v>
      </c>
      <c r="M111">
        <v>62498</v>
      </c>
      <c r="N111">
        <v>1357222</v>
      </c>
      <c r="O111">
        <v>56.81</v>
      </c>
    </row>
    <row r="112" spans="1:15" x14ac:dyDescent="0.3">
      <c r="A112" t="s">
        <v>35</v>
      </c>
      <c r="B112" t="s">
        <v>34</v>
      </c>
      <c r="C112" s="4">
        <v>41435</v>
      </c>
      <c r="D112">
        <v>676.15</v>
      </c>
      <c r="E112">
        <v>681.05</v>
      </c>
      <c r="F112">
        <v>687</v>
      </c>
      <c r="G112">
        <v>671.5</v>
      </c>
      <c r="H112">
        <v>681</v>
      </c>
      <c r="I112">
        <v>676.35</v>
      </c>
      <c r="J112">
        <v>677.42</v>
      </c>
      <c r="K112">
        <v>1592003</v>
      </c>
      <c r="L112">
        <v>1078459687.7</v>
      </c>
      <c r="M112">
        <v>35832</v>
      </c>
      <c r="N112">
        <v>792487</v>
      </c>
      <c r="O112">
        <v>49.78</v>
      </c>
    </row>
    <row r="113" spans="1:15" x14ac:dyDescent="0.3">
      <c r="A113" t="s">
        <v>35</v>
      </c>
      <c r="B113" t="s">
        <v>34</v>
      </c>
      <c r="C113" s="4">
        <v>41436</v>
      </c>
      <c r="D113">
        <v>676.35</v>
      </c>
      <c r="E113">
        <v>673.45</v>
      </c>
      <c r="F113">
        <v>680.9</v>
      </c>
      <c r="G113">
        <v>662.2</v>
      </c>
      <c r="H113">
        <v>665</v>
      </c>
      <c r="I113">
        <v>664.9</v>
      </c>
      <c r="J113">
        <v>670.79</v>
      </c>
      <c r="K113">
        <v>2955215</v>
      </c>
      <c r="L113">
        <v>1982320531.5</v>
      </c>
      <c r="M113">
        <v>52839</v>
      </c>
      <c r="N113">
        <v>1901421</v>
      </c>
      <c r="O113">
        <v>64.34</v>
      </c>
    </row>
    <row r="114" spans="1:15" x14ac:dyDescent="0.3">
      <c r="A114" t="s">
        <v>35</v>
      </c>
      <c r="B114" t="s">
        <v>34</v>
      </c>
      <c r="C114" s="4">
        <v>41437</v>
      </c>
      <c r="D114">
        <v>664.9</v>
      </c>
      <c r="E114">
        <v>662</v>
      </c>
      <c r="F114">
        <v>673.4</v>
      </c>
      <c r="G114">
        <v>658.45</v>
      </c>
      <c r="H114">
        <v>664</v>
      </c>
      <c r="I114">
        <v>663.95</v>
      </c>
      <c r="J114">
        <v>666.53</v>
      </c>
      <c r="K114">
        <v>2453913</v>
      </c>
      <c r="L114">
        <v>1635612087.2</v>
      </c>
      <c r="M114">
        <v>68958</v>
      </c>
      <c r="N114">
        <v>1678321</v>
      </c>
      <c r="O114">
        <v>68.39</v>
      </c>
    </row>
    <row r="115" spans="1:15" x14ac:dyDescent="0.3">
      <c r="A115" t="s">
        <v>35</v>
      </c>
      <c r="B115" t="s">
        <v>34</v>
      </c>
      <c r="C115" s="4">
        <v>41438</v>
      </c>
      <c r="D115">
        <v>663.95</v>
      </c>
      <c r="E115">
        <v>657.6</v>
      </c>
      <c r="F115">
        <v>661</v>
      </c>
      <c r="G115">
        <v>653.35</v>
      </c>
      <c r="H115">
        <v>656.35</v>
      </c>
      <c r="I115">
        <v>655.1</v>
      </c>
      <c r="J115">
        <v>656.36</v>
      </c>
      <c r="K115">
        <v>1787434</v>
      </c>
      <c r="L115">
        <v>1173194322.8499999</v>
      </c>
      <c r="M115">
        <v>52182</v>
      </c>
      <c r="N115">
        <v>1087699</v>
      </c>
      <c r="O115">
        <v>60.85</v>
      </c>
    </row>
    <row r="116" spans="1:15" x14ac:dyDescent="0.3">
      <c r="A116" t="s">
        <v>35</v>
      </c>
      <c r="B116" t="s">
        <v>34</v>
      </c>
      <c r="C116" s="4">
        <v>41439</v>
      </c>
      <c r="D116">
        <v>655.1</v>
      </c>
      <c r="E116">
        <v>662</v>
      </c>
      <c r="F116">
        <v>668.45</v>
      </c>
      <c r="G116">
        <v>659.3</v>
      </c>
      <c r="H116">
        <v>663.05</v>
      </c>
      <c r="I116">
        <v>665.05</v>
      </c>
      <c r="J116">
        <v>664.31</v>
      </c>
      <c r="K116">
        <v>3741303</v>
      </c>
      <c r="L116">
        <v>2485366545.5</v>
      </c>
      <c r="M116">
        <v>80335</v>
      </c>
      <c r="N116">
        <v>2892376</v>
      </c>
      <c r="O116">
        <v>77.31</v>
      </c>
    </row>
    <row r="117" spans="1:15" x14ac:dyDescent="0.3">
      <c r="A117" t="s">
        <v>35</v>
      </c>
      <c r="B117" t="s">
        <v>34</v>
      </c>
      <c r="C117" s="4">
        <v>41442</v>
      </c>
      <c r="D117">
        <v>665.05</v>
      </c>
      <c r="E117">
        <v>665.6</v>
      </c>
      <c r="F117">
        <v>669.2</v>
      </c>
      <c r="G117">
        <v>657.35</v>
      </c>
      <c r="H117">
        <v>668.3</v>
      </c>
      <c r="I117">
        <v>667.35</v>
      </c>
      <c r="J117">
        <v>663.71</v>
      </c>
      <c r="K117">
        <v>3267727</v>
      </c>
      <c r="L117">
        <v>2168814618.9000001</v>
      </c>
      <c r="M117">
        <v>57899</v>
      </c>
      <c r="N117">
        <v>2348441</v>
      </c>
      <c r="O117">
        <v>71.87</v>
      </c>
    </row>
    <row r="118" spans="1:15" x14ac:dyDescent="0.3">
      <c r="A118" t="s">
        <v>35</v>
      </c>
      <c r="B118" t="s">
        <v>34</v>
      </c>
      <c r="C118" s="4">
        <v>41443</v>
      </c>
      <c r="D118">
        <v>667.35</v>
      </c>
      <c r="E118">
        <v>668</v>
      </c>
      <c r="F118">
        <v>668</v>
      </c>
      <c r="G118">
        <v>655</v>
      </c>
      <c r="H118">
        <v>659.3</v>
      </c>
      <c r="I118">
        <v>657.45</v>
      </c>
      <c r="J118">
        <v>661.38</v>
      </c>
      <c r="K118">
        <v>3111642</v>
      </c>
      <c r="L118">
        <v>2057964096</v>
      </c>
      <c r="M118">
        <v>61320</v>
      </c>
      <c r="N118">
        <v>2175297</v>
      </c>
      <c r="O118">
        <v>69.91</v>
      </c>
    </row>
    <row r="119" spans="1:15" x14ac:dyDescent="0.3">
      <c r="A119" t="s">
        <v>35</v>
      </c>
      <c r="B119" t="s">
        <v>34</v>
      </c>
      <c r="C119" s="4">
        <v>41444</v>
      </c>
      <c r="D119">
        <v>657.45</v>
      </c>
      <c r="E119">
        <v>656.1</v>
      </c>
      <c r="F119">
        <v>666.6</v>
      </c>
      <c r="G119">
        <v>652.85</v>
      </c>
      <c r="H119">
        <v>665.2</v>
      </c>
      <c r="I119">
        <v>665.2</v>
      </c>
      <c r="J119">
        <v>660.47</v>
      </c>
      <c r="K119">
        <v>2411739</v>
      </c>
      <c r="L119">
        <v>1592885917.3</v>
      </c>
      <c r="M119">
        <v>36107</v>
      </c>
      <c r="N119">
        <v>1638511</v>
      </c>
      <c r="O119">
        <v>67.94</v>
      </c>
    </row>
    <row r="120" spans="1:15" x14ac:dyDescent="0.3">
      <c r="A120" t="s">
        <v>35</v>
      </c>
      <c r="B120" t="s">
        <v>34</v>
      </c>
      <c r="C120" s="4">
        <v>41445</v>
      </c>
      <c r="D120">
        <v>665.2</v>
      </c>
      <c r="E120">
        <v>658.85</v>
      </c>
      <c r="F120">
        <v>658.85</v>
      </c>
      <c r="G120">
        <v>634.6</v>
      </c>
      <c r="H120">
        <v>635.20000000000005</v>
      </c>
      <c r="I120">
        <v>636.6</v>
      </c>
      <c r="J120">
        <v>642.08000000000004</v>
      </c>
      <c r="K120">
        <v>3784511</v>
      </c>
      <c r="L120">
        <v>2429962965.6999998</v>
      </c>
      <c r="M120">
        <v>51571</v>
      </c>
      <c r="N120">
        <v>2652504</v>
      </c>
      <c r="O120">
        <v>70.09</v>
      </c>
    </row>
    <row r="121" spans="1:15" x14ac:dyDescent="0.3">
      <c r="A121" t="s">
        <v>35</v>
      </c>
      <c r="B121" t="s">
        <v>34</v>
      </c>
      <c r="C121" s="4">
        <v>41446</v>
      </c>
      <c r="D121">
        <v>636.6</v>
      </c>
      <c r="E121">
        <v>636.79999999999995</v>
      </c>
      <c r="F121">
        <v>642.54999999999995</v>
      </c>
      <c r="G121">
        <v>630.1</v>
      </c>
      <c r="H121">
        <v>633.4</v>
      </c>
      <c r="I121">
        <v>635.25</v>
      </c>
      <c r="J121">
        <v>635.67999999999995</v>
      </c>
      <c r="K121">
        <v>4474961</v>
      </c>
      <c r="L121">
        <v>2844632491.6500001</v>
      </c>
      <c r="M121">
        <v>62813</v>
      </c>
      <c r="N121">
        <v>3132586</v>
      </c>
      <c r="O121">
        <v>70</v>
      </c>
    </row>
    <row r="122" spans="1:15" x14ac:dyDescent="0.3">
      <c r="A122" t="s">
        <v>35</v>
      </c>
      <c r="B122" t="s">
        <v>34</v>
      </c>
      <c r="C122" s="4">
        <v>41449</v>
      </c>
      <c r="D122">
        <v>635.25</v>
      </c>
      <c r="E122">
        <v>631.79999999999995</v>
      </c>
      <c r="F122">
        <v>633.85</v>
      </c>
      <c r="G122">
        <v>623.75</v>
      </c>
      <c r="H122">
        <v>626</v>
      </c>
      <c r="I122">
        <v>625.35</v>
      </c>
      <c r="J122">
        <v>628.48</v>
      </c>
      <c r="K122">
        <v>2692013</v>
      </c>
      <c r="L122">
        <v>1691863236</v>
      </c>
      <c r="M122">
        <v>49282</v>
      </c>
      <c r="N122">
        <v>1879760</v>
      </c>
      <c r="O122">
        <v>69.83</v>
      </c>
    </row>
    <row r="123" spans="1:15" x14ac:dyDescent="0.3">
      <c r="A123" t="s">
        <v>35</v>
      </c>
      <c r="B123" t="s">
        <v>34</v>
      </c>
      <c r="C123" s="4">
        <v>41450</v>
      </c>
      <c r="D123">
        <v>625.35</v>
      </c>
      <c r="E123">
        <v>626</v>
      </c>
      <c r="F123">
        <v>646.4</v>
      </c>
      <c r="G123">
        <v>622.4</v>
      </c>
      <c r="H123">
        <v>632.95000000000005</v>
      </c>
      <c r="I123">
        <v>634</v>
      </c>
      <c r="J123">
        <v>637.67999999999995</v>
      </c>
      <c r="K123">
        <v>4671608</v>
      </c>
      <c r="L123">
        <v>2978999578.1999998</v>
      </c>
      <c r="M123">
        <v>68850</v>
      </c>
      <c r="N123">
        <v>3112432</v>
      </c>
      <c r="O123">
        <v>66.62</v>
      </c>
    </row>
    <row r="124" spans="1:15" x14ac:dyDescent="0.3">
      <c r="A124" t="s">
        <v>35</v>
      </c>
      <c r="B124" t="s">
        <v>34</v>
      </c>
      <c r="C124" s="4">
        <v>41451</v>
      </c>
      <c r="D124">
        <v>634</v>
      </c>
      <c r="E124">
        <v>631.5</v>
      </c>
      <c r="F124">
        <v>637.65</v>
      </c>
      <c r="G124">
        <v>620</v>
      </c>
      <c r="H124">
        <v>620.4</v>
      </c>
      <c r="I124">
        <v>622.85</v>
      </c>
      <c r="J124">
        <v>630.32000000000005</v>
      </c>
      <c r="K124">
        <v>2619005</v>
      </c>
      <c r="L124">
        <v>1650803690.45</v>
      </c>
      <c r="M124">
        <v>98389</v>
      </c>
      <c r="N124">
        <v>1875158</v>
      </c>
      <c r="O124">
        <v>71.599999999999994</v>
      </c>
    </row>
    <row r="125" spans="1:15" x14ac:dyDescent="0.3">
      <c r="A125" t="s">
        <v>35</v>
      </c>
      <c r="B125" t="s">
        <v>34</v>
      </c>
      <c r="C125" s="4">
        <v>41452</v>
      </c>
      <c r="D125">
        <v>622.85</v>
      </c>
      <c r="E125">
        <v>634</v>
      </c>
      <c r="F125">
        <v>652.70000000000005</v>
      </c>
      <c r="G125">
        <v>622.35</v>
      </c>
      <c r="H125">
        <v>643.1</v>
      </c>
      <c r="I125">
        <v>646.5</v>
      </c>
      <c r="J125">
        <v>641.65</v>
      </c>
      <c r="K125">
        <v>6750890</v>
      </c>
      <c r="L125">
        <v>4331704782.25</v>
      </c>
      <c r="M125">
        <v>103415</v>
      </c>
      <c r="N125">
        <v>4820756</v>
      </c>
      <c r="O125">
        <v>71.41</v>
      </c>
    </row>
    <row r="126" spans="1:15" x14ac:dyDescent="0.3">
      <c r="A126" t="s">
        <v>35</v>
      </c>
      <c r="B126" t="s">
        <v>34</v>
      </c>
      <c r="C126" s="4">
        <v>41453</v>
      </c>
      <c r="D126">
        <v>646.5</v>
      </c>
      <c r="E126">
        <v>649.5</v>
      </c>
      <c r="F126">
        <v>673.2</v>
      </c>
      <c r="G126">
        <v>649.1</v>
      </c>
      <c r="H126">
        <v>666.5</v>
      </c>
      <c r="I126">
        <v>669.5</v>
      </c>
      <c r="J126">
        <v>664.38</v>
      </c>
      <c r="K126">
        <v>5270670</v>
      </c>
      <c r="L126">
        <v>3501717438.8000002</v>
      </c>
      <c r="M126">
        <v>104801</v>
      </c>
      <c r="N126">
        <v>4340317</v>
      </c>
      <c r="O126">
        <v>82.35</v>
      </c>
    </row>
    <row r="127" spans="1:15" x14ac:dyDescent="0.3">
      <c r="A127" t="s">
        <v>35</v>
      </c>
      <c r="B127" t="s">
        <v>34</v>
      </c>
      <c r="C127" s="4">
        <v>41456</v>
      </c>
      <c r="D127">
        <v>669.5</v>
      </c>
      <c r="E127">
        <v>669</v>
      </c>
      <c r="F127">
        <v>674</v>
      </c>
      <c r="G127">
        <v>664.65</v>
      </c>
      <c r="H127">
        <v>670.9</v>
      </c>
      <c r="I127">
        <v>668.75</v>
      </c>
      <c r="J127">
        <v>669.96</v>
      </c>
      <c r="K127">
        <v>2459671</v>
      </c>
      <c r="L127">
        <v>1647881598.05</v>
      </c>
      <c r="M127">
        <v>74264</v>
      </c>
      <c r="N127">
        <v>1821131</v>
      </c>
      <c r="O127">
        <v>74.040000000000006</v>
      </c>
    </row>
    <row r="128" spans="1:15" x14ac:dyDescent="0.3">
      <c r="A128" t="s">
        <v>35</v>
      </c>
      <c r="B128" t="s">
        <v>34</v>
      </c>
      <c r="C128" s="4">
        <v>41457</v>
      </c>
      <c r="D128">
        <v>668.75</v>
      </c>
      <c r="E128">
        <v>668.7</v>
      </c>
      <c r="F128">
        <v>668.75</v>
      </c>
      <c r="G128">
        <v>654.29999999999995</v>
      </c>
      <c r="H128">
        <v>658.3</v>
      </c>
      <c r="I128">
        <v>656.55</v>
      </c>
      <c r="J128">
        <v>660.1</v>
      </c>
      <c r="K128">
        <v>2295788</v>
      </c>
      <c r="L128">
        <v>1515455211.45</v>
      </c>
      <c r="M128">
        <v>41737</v>
      </c>
      <c r="N128">
        <v>1327384</v>
      </c>
      <c r="O128">
        <v>57.82</v>
      </c>
    </row>
    <row r="129" spans="1:15" x14ac:dyDescent="0.3">
      <c r="A129" t="s">
        <v>35</v>
      </c>
      <c r="B129" t="s">
        <v>34</v>
      </c>
      <c r="C129" s="4">
        <v>41458</v>
      </c>
      <c r="D129">
        <v>656.55</v>
      </c>
      <c r="E129">
        <v>654</v>
      </c>
      <c r="F129">
        <v>654.70000000000005</v>
      </c>
      <c r="G129">
        <v>643.6</v>
      </c>
      <c r="H129">
        <v>652.04999999999995</v>
      </c>
      <c r="I129">
        <v>650.65</v>
      </c>
      <c r="J129">
        <v>648.51</v>
      </c>
      <c r="K129">
        <v>3346565</v>
      </c>
      <c r="L129">
        <v>2170288609.8499999</v>
      </c>
      <c r="M129">
        <v>59805</v>
      </c>
      <c r="N129">
        <v>2582895</v>
      </c>
      <c r="O129">
        <v>77.180000000000007</v>
      </c>
    </row>
    <row r="130" spans="1:15" x14ac:dyDescent="0.3">
      <c r="A130" t="s">
        <v>35</v>
      </c>
      <c r="B130" t="s">
        <v>34</v>
      </c>
      <c r="C130" s="4">
        <v>41459</v>
      </c>
      <c r="D130">
        <v>650.65</v>
      </c>
      <c r="E130">
        <v>653.79999999999995</v>
      </c>
      <c r="F130">
        <v>657.45</v>
      </c>
      <c r="G130">
        <v>645.70000000000005</v>
      </c>
      <c r="H130">
        <v>655.6</v>
      </c>
      <c r="I130">
        <v>655.15</v>
      </c>
      <c r="J130">
        <v>652.28</v>
      </c>
      <c r="K130">
        <v>2397765</v>
      </c>
      <c r="L130">
        <v>1564015559.8</v>
      </c>
      <c r="M130">
        <v>39880</v>
      </c>
      <c r="N130">
        <v>1485440</v>
      </c>
      <c r="O130">
        <v>61.95</v>
      </c>
    </row>
    <row r="131" spans="1:15" x14ac:dyDescent="0.3">
      <c r="A131" t="s">
        <v>35</v>
      </c>
      <c r="B131" t="s">
        <v>34</v>
      </c>
      <c r="C131" s="4">
        <v>41460</v>
      </c>
      <c r="D131">
        <v>655.15</v>
      </c>
      <c r="E131">
        <v>660.1</v>
      </c>
      <c r="F131">
        <v>672.75</v>
      </c>
      <c r="G131">
        <v>658.5</v>
      </c>
      <c r="H131">
        <v>667.1</v>
      </c>
      <c r="I131">
        <v>667.75</v>
      </c>
      <c r="J131">
        <v>666.92</v>
      </c>
      <c r="K131">
        <v>2385874</v>
      </c>
      <c r="L131">
        <v>1591187496.5999999</v>
      </c>
      <c r="M131">
        <v>44694</v>
      </c>
      <c r="N131">
        <v>1603685</v>
      </c>
      <c r="O131">
        <v>67.22</v>
      </c>
    </row>
    <row r="132" spans="1:15" x14ac:dyDescent="0.3">
      <c r="A132" t="s">
        <v>35</v>
      </c>
      <c r="B132" t="s">
        <v>34</v>
      </c>
      <c r="C132" s="4">
        <v>41463</v>
      </c>
      <c r="D132">
        <v>667.75</v>
      </c>
      <c r="E132">
        <v>664</v>
      </c>
      <c r="F132">
        <v>667.45</v>
      </c>
      <c r="G132">
        <v>652.75</v>
      </c>
      <c r="H132">
        <v>659.65</v>
      </c>
      <c r="I132">
        <v>660.45</v>
      </c>
      <c r="J132">
        <v>660.06</v>
      </c>
      <c r="K132">
        <v>1792324</v>
      </c>
      <c r="L132">
        <v>1183042804.9000001</v>
      </c>
      <c r="M132">
        <v>38304</v>
      </c>
      <c r="N132">
        <v>1078193</v>
      </c>
      <c r="O132">
        <v>60.16</v>
      </c>
    </row>
    <row r="133" spans="1:15" x14ac:dyDescent="0.3">
      <c r="A133" t="s">
        <v>35</v>
      </c>
      <c r="B133" t="s">
        <v>34</v>
      </c>
      <c r="C133" s="4">
        <v>41464</v>
      </c>
      <c r="D133">
        <v>660.45</v>
      </c>
      <c r="E133">
        <v>662.2</v>
      </c>
      <c r="F133">
        <v>673.75</v>
      </c>
      <c r="G133">
        <v>662.2</v>
      </c>
      <c r="H133">
        <v>670.45</v>
      </c>
      <c r="I133">
        <v>670.3</v>
      </c>
      <c r="J133">
        <v>670.15</v>
      </c>
      <c r="K133">
        <v>1760048</v>
      </c>
      <c r="L133">
        <v>1179489724.4000001</v>
      </c>
      <c r="M133">
        <v>35889</v>
      </c>
      <c r="N133">
        <v>1166888</v>
      </c>
      <c r="O133">
        <v>66.3</v>
      </c>
    </row>
    <row r="134" spans="1:15" x14ac:dyDescent="0.3">
      <c r="A134" t="s">
        <v>35</v>
      </c>
      <c r="B134" t="s">
        <v>34</v>
      </c>
      <c r="C134" s="4">
        <v>41465</v>
      </c>
      <c r="D134">
        <v>670.3</v>
      </c>
      <c r="E134">
        <v>670.25</v>
      </c>
      <c r="F134">
        <v>671.9</v>
      </c>
      <c r="G134">
        <v>656.15</v>
      </c>
      <c r="H134">
        <v>656.15</v>
      </c>
      <c r="I134">
        <v>659.3</v>
      </c>
      <c r="J134">
        <v>663.18</v>
      </c>
      <c r="K134">
        <v>1784645</v>
      </c>
      <c r="L134">
        <v>1183532027.7</v>
      </c>
      <c r="M134">
        <v>31102</v>
      </c>
      <c r="N134">
        <v>1111582</v>
      </c>
      <c r="O134">
        <v>62.29</v>
      </c>
    </row>
    <row r="135" spans="1:15" x14ac:dyDescent="0.3">
      <c r="A135" t="s">
        <v>35</v>
      </c>
      <c r="B135" t="s">
        <v>34</v>
      </c>
      <c r="C135" s="4">
        <v>41466</v>
      </c>
      <c r="D135">
        <v>659.3</v>
      </c>
      <c r="E135">
        <v>667</v>
      </c>
      <c r="F135">
        <v>686.7</v>
      </c>
      <c r="G135">
        <v>666.05</v>
      </c>
      <c r="H135">
        <v>679.95</v>
      </c>
      <c r="I135">
        <v>683.25</v>
      </c>
      <c r="J135">
        <v>680.99</v>
      </c>
      <c r="K135">
        <v>2649892</v>
      </c>
      <c r="L135">
        <v>1804562517.25</v>
      </c>
      <c r="M135">
        <v>60481</v>
      </c>
      <c r="N135">
        <v>1662192</v>
      </c>
      <c r="O135">
        <v>62.73</v>
      </c>
    </row>
    <row r="136" spans="1:15" x14ac:dyDescent="0.3">
      <c r="A136" t="s">
        <v>35</v>
      </c>
      <c r="B136" t="s">
        <v>34</v>
      </c>
      <c r="C136" s="4">
        <v>41467</v>
      </c>
      <c r="D136">
        <v>683.25</v>
      </c>
      <c r="E136">
        <v>687</v>
      </c>
      <c r="F136">
        <v>697.7</v>
      </c>
      <c r="G136">
        <v>681.8</v>
      </c>
      <c r="H136">
        <v>696.2</v>
      </c>
      <c r="I136">
        <v>695.75</v>
      </c>
      <c r="J136">
        <v>689.16</v>
      </c>
      <c r="K136">
        <v>3908713</v>
      </c>
      <c r="L136">
        <v>2693726524.1999998</v>
      </c>
      <c r="M136">
        <v>70889</v>
      </c>
      <c r="N136">
        <v>2911787</v>
      </c>
      <c r="O136">
        <v>74.489999999999995</v>
      </c>
    </row>
    <row r="137" spans="1:15" x14ac:dyDescent="0.3">
      <c r="A137" t="s">
        <v>35</v>
      </c>
      <c r="B137" t="s">
        <v>34</v>
      </c>
      <c r="C137" s="4">
        <v>41470</v>
      </c>
      <c r="D137">
        <v>695.75</v>
      </c>
      <c r="E137">
        <v>691</v>
      </c>
      <c r="F137">
        <v>698.05</v>
      </c>
      <c r="G137">
        <v>684</v>
      </c>
      <c r="H137">
        <v>695</v>
      </c>
      <c r="I137">
        <v>695.45</v>
      </c>
      <c r="J137">
        <v>691.19</v>
      </c>
      <c r="K137">
        <v>2127972</v>
      </c>
      <c r="L137">
        <v>1470833649.6500001</v>
      </c>
      <c r="M137">
        <v>44383</v>
      </c>
      <c r="N137">
        <v>1342548</v>
      </c>
      <c r="O137">
        <v>63.09</v>
      </c>
    </row>
    <row r="138" spans="1:15" x14ac:dyDescent="0.3">
      <c r="A138" t="s">
        <v>35</v>
      </c>
      <c r="B138" t="s">
        <v>34</v>
      </c>
      <c r="C138" s="4">
        <v>41471</v>
      </c>
      <c r="D138">
        <v>695.45</v>
      </c>
      <c r="E138">
        <v>679</v>
      </c>
      <c r="F138">
        <v>684.5</v>
      </c>
      <c r="G138">
        <v>669.95</v>
      </c>
      <c r="H138">
        <v>678.9</v>
      </c>
      <c r="I138">
        <v>678.7</v>
      </c>
      <c r="J138">
        <v>678.01</v>
      </c>
      <c r="K138">
        <v>2911846</v>
      </c>
      <c r="L138">
        <v>1974271713.7</v>
      </c>
      <c r="M138">
        <v>63416</v>
      </c>
      <c r="N138">
        <v>1742471</v>
      </c>
      <c r="O138">
        <v>59.84</v>
      </c>
    </row>
    <row r="139" spans="1:15" x14ac:dyDescent="0.3">
      <c r="A139" t="s">
        <v>35</v>
      </c>
      <c r="B139" t="s">
        <v>34</v>
      </c>
      <c r="C139" s="4">
        <v>41472</v>
      </c>
      <c r="D139">
        <v>678.7</v>
      </c>
      <c r="E139">
        <v>677.8</v>
      </c>
      <c r="F139">
        <v>680.8</v>
      </c>
      <c r="G139">
        <v>647.9</v>
      </c>
      <c r="H139">
        <v>660.05</v>
      </c>
      <c r="I139">
        <v>662.9</v>
      </c>
      <c r="J139">
        <v>663.99</v>
      </c>
      <c r="K139">
        <v>5658497</v>
      </c>
      <c r="L139">
        <v>3757199056.3499999</v>
      </c>
      <c r="M139">
        <v>120578</v>
      </c>
      <c r="N139">
        <v>3139428</v>
      </c>
      <c r="O139">
        <v>55.48</v>
      </c>
    </row>
    <row r="140" spans="1:15" x14ac:dyDescent="0.3">
      <c r="A140" t="s">
        <v>35</v>
      </c>
      <c r="B140" t="s">
        <v>34</v>
      </c>
      <c r="C140" s="4">
        <v>41473</v>
      </c>
      <c r="D140">
        <v>662.9</v>
      </c>
      <c r="E140">
        <v>669.9</v>
      </c>
      <c r="F140">
        <v>688.5</v>
      </c>
      <c r="G140">
        <v>656.95</v>
      </c>
      <c r="H140">
        <v>682.5</v>
      </c>
      <c r="I140">
        <v>684.1</v>
      </c>
      <c r="J140">
        <v>669.96</v>
      </c>
      <c r="K140">
        <v>3415970</v>
      </c>
      <c r="L140">
        <v>2288565109.5999999</v>
      </c>
      <c r="M140">
        <v>77480</v>
      </c>
      <c r="N140">
        <v>2107288</v>
      </c>
      <c r="O140">
        <v>61.69</v>
      </c>
    </row>
    <row r="141" spans="1:15" x14ac:dyDescent="0.3">
      <c r="A141" t="s">
        <v>35</v>
      </c>
      <c r="B141" t="s">
        <v>34</v>
      </c>
      <c r="C141" s="4">
        <v>41474</v>
      </c>
      <c r="D141">
        <v>684.1</v>
      </c>
      <c r="E141">
        <v>688.05</v>
      </c>
      <c r="F141">
        <v>691.95</v>
      </c>
      <c r="G141">
        <v>673.15</v>
      </c>
      <c r="H141">
        <v>679.4</v>
      </c>
      <c r="I141">
        <v>680</v>
      </c>
      <c r="J141">
        <v>681.56</v>
      </c>
      <c r="K141">
        <v>3114605</v>
      </c>
      <c r="L141">
        <v>2122778788.2</v>
      </c>
      <c r="M141">
        <v>65405</v>
      </c>
      <c r="N141">
        <v>2085020</v>
      </c>
      <c r="O141">
        <v>66.94</v>
      </c>
    </row>
    <row r="142" spans="1:15" x14ac:dyDescent="0.3">
      <c r="A142" t="s">
        <v>35</v>
      </c>
      <c r="B142" t="s">
        <v>34</v>
      </c>
      <c r="C142" s="4">
        <v>41477</v>
      </c>
      <c r="D142">
        <v>680</v>
      </c>
      <c r="E142">
        <v>676</v>
      </c>
      <c r="F142">
        <v>687</v>
      </c>
      <c r="G142">
        <v>676</v>
      </c>
      <c r="H142">
        <v>682.1</v>
      </c>
      <c r="I142">
        <v>682.05</v>
      </c>
      <c r="J142">
        <v>683.29</v>
      </c>
      <c r="K142">
        <v>1615108</v>
      </c>
      <c r="L142">
        <v>1103594346.8</v>
      </c>
      <c r="M142">
        <v>35726</v>
      </c>
      <c r="N142">
        <v>1072306</v>
      </c>
      <c r="O142">
        <v>66.39</v>
      </c>
    </row>
    <row r="143" spans="1:15" x14ac:dyDescent="0.3">
      <c r="A143" t="s">
        <v>35</v>
      </c>
      <c r="B143" t="s">
        <v>34</v>
      </c>
      <c r="C143" s="4">
        <v>41478</v>
      </c>
      <c r="D143">
        <v>682.05</v>
      </c>
      <c r="E143">
        <v>687.9</v>
      </c>
      <c r="F143">
        <v>690</v>
      </c>
      <c r="G143">
        <v>681.05</v>
      </c>
      <c r="H143">
        <v>682.3</v>
      </c>
      <c r="I143">
        <v>683.6</v>
      </c>
      <c r="J143">
        <v>686.96</v>
      </c>
      <c r="K143">
        <v>1853696</v>
      </c>
      <c r="L143">
        <v>1273410642.25</v>
      </c>
      <c r="M143">
        <v>34033</v>
      </c>
      <c r="N143">
        <v>1316814</v>
      </c>
      <c r="O143">
        <v>71.040000000000006</v>
      </c>
    </row>
    <row r="144" spans="1:15" x14ac:dyDescent="0.3">
      <c r="A144" t="s">
        <v>35</v>
      </c>
      <c r="B144" t="s">
        <v>34</v>
      </c>
      <c r="C144" s="4">
        <v>41479</v>
      </c>
      <c r="D144">
        <v>683.6</v>
      </c>
      <c r="E144">
        <v>674</v>
      </c>
      <c r="F144">
        <v>676</v>
      </c>
      <c r="G144">
        <v>653.5</v>
      </c>
      <c r="H144">
        <v>661</v>
      </c>
      <c r="I144">
        <v>659.95</v>
      </c>
      <c r="J144">
        <v>661.96</v>
      </c>
      <c r="K144">
        <v>3657187</v>
      </c>
      <c r="L144">
        <v>2420923665.5500002</v>
      </c>
      <c r="M144">
        <v>74074</v>
      </c>
      <c r="N144">
        <v>2378220</v>
      </c>
      <c r="O144">
        <v>65.03</v>
      </c>
    </row>
    <row r="145" spans="1:15" x14ac:dyDescent="0.3">
      <c r="A145" t="s">
        <v>35</v>
      </c>
      <c r="B145" t="s">
        <v>34</v>
      </c>
      <c r="C145" s="4">
        <v>41480</v>
      </c>
      <c r="D145">
        <v>659.95</v>
      </c>
      <c r="E145">
        <v>660.65</v>
      </c>
      <c r="F145">
        <v>666</v>
      </c>
      <c r="G145">
        <v>650.15</v>
      </c>
      <c r="H145">
        <v>652.1</v>
      </c>
      <c r="I145">
        <v>653.85</v>
      </c>
      <c r="J145">
        <v>657.35</v>
      </c>
      <c r="K145">
        <v>4066814</v>
      </c>
      <c r="L145">
        <v>2673305132.3000002</v>
      </c>
      <c r="M145">
        <v>58615</v>
      </c>
      <c r="N145">
        <v>2508174</v>
      </c>
      <c r="O145">
        <v>61.67</v>
      </c>
    </row>
    <row r="146" spans="1:15" x14ac:dyDescent="0.3">
      <c r="A146" t="s">
        <v>35</v>
      </c>
      <c r="B146" t="s">
        <v>34</v>
      </c>
      <c r="C146" s="4">
        <v>41481</v>
      </c>
      <c r="D146">
        <v>653.85</v>
      </c>
      <c r="E146">
        <v>656</v>
      </c>
      <c r="F146">
        <v>656.25</v>
      </c>
      <c r="G146">
        <v>638</v>
      </c>
      <c r="H146">
        <v>645.75</v>
      </c>
      <c r="I146">
        <v>644.1</v>
      </c>
      <c r="J146">
        <v>646.01</v>
      </c>
      <c r="K146">
        <v>2339123</v>
      </c>
      <c r="L146">
        <v>1511102585.45</v>
      </c>
      <c r="M146">
        <v>76171</v>
      </c>
      <c r="N146">
        <v>1357841</v>
      </c>
      <c r="O146">
        <v>58.05</v>
      </c>
    </row>
    <row r="147" spans="1:15" x14ac:dyDescent="0.3">
      <c r="A147" t="s">
        <v>35</v>
      </c>
      <c r="B147" t="s">
        <v>34</v>
      </c>
      <c r="C147" s="4">
        <v>41484</v>
      </c>
      <c r="D147">
        <v>644.1</v>
      </c>
      <c r="E147">
        <v>643</v>
      </c>
      <c r="F147">
        <v>643</v>
      </c>
      <c r="G147">
        <v>629.65</v>
      </c>
      <c r="H147">
        <v>632.35</v>
      </c>
      <c r="I147">
        <v>632.5</v>
      </c>
      <c r="J147">
        <v>634.08000000000004</v>
      </c>
      <c r="K147">
        <v>3730556</v>
      </c>
      <c r="L147">
        <v>2365486036</v>
      </c>
      <c r="M147">
        <v>83393</v>
      </c>
      <c r="N147">
        <v>2772568</v>
      </c>
      <c r="O147">
        <v>74.319999999999993</v>
      </c>
    </row>
    <row r="148" spans="1:15" x14ac:dyDescent="0.3">
      <c r="A148" t="s">
        <v>35</v>
      </c>
      <c r="B148" t="s">
        <v>34</v>
      </c>
      <c r="C148" s="4">
        <v>41485</v>
      </c>
      <c r="D148">
        <v>632.5</v>
      </c>
      <c r="E148">
        <v>630.75</v>
      </c>
      <c r="F148">
        <v>635</v>
      </c>
      <c r="G148">
        <v>620.1</v>
      </c>
      <c r="H148">
        <v>626</v>
      </c>
      <c r="I148">
        <v>625.35</v>
      </c>
      <c r="J148">
        <v>628.65</v>
      </c>
      <c r="K148">
        <v>3672771</v>
      </c>
      <c r="L148">
        <v>2308879028.5</v>
      </c>
      <c r="M148">
        <v>85237</v>
      </c>
      <c r="N148">
        <v>2325362</v>
      </c>
      <c r="O148">
        <v>63.31</v>
      </c>
    </row>
    <row r="149" spans="1:15" x14ac:dyDescent="0.3">
      <c r="A149" t="s">
        <v>35</v>
      </c>
      <c r="B149" t="s">
        <v>34</v>
      </c>
      <c r="C149" s="4">
        <v>41486</v>
      </c>
      <c r="D149">
        <v>625.35</v>
      </c>
      <c r="E149">
        <v>621</v>
      </c>
      <c r="F149">
        <v>621.79999999999995</v>
      </c>
      <c r="G149">
        <v>606.9</v>
      </c>
      <c r="H149">
        <v>606.9</v>
      </c>
      <c r="I149">
        <v>609.75</v>
      </c>
      <c r="J149">
        <v>613.92999999999995</v>
      </c>
      <c r="K149">
        <v>6706130</v>
      </c>
      <c r="L149">
        <v>4117116134.3499999</v>
      </c>
      <c r="M149">
        <v>135754</v>
      </c>
      <c r="N149">
        <v>5079116</v>
      </c>
      <c r="O149">
        <v>75.739999999999995</v>
      </c>
    </row>
    <row r="150" spans="1:15" x14ac:dyDescent="0.3">
      <c r="A150" t="s">
        <v>35</v>
      </c>
      <c r="B150" t="s">
        <v>34</v>
      </c>
      <c r="C150" s="4">
        <v>41487</v>
      </c>
      <c r="D150">
        <v>609.75</v>
      </c>
      <c r="E150">
        <v>613.9</v>
      </c>
      <c r="F150">
        <v>637.79999999999995</v>
      </c>
      <c r="G150">
        <v>612.4</v>
      </c>
      <c r="H150">
        <v>633.20000000000005</v>
      </c>
      <c r="I150">
        <v>632.20000000000005</v>
      </c>
      <c r="J150">
        <v>624.5</v>
      </c>
      <c r="K150">
        <v>5861652</v>
      </c>
      <c r="L150">
        <v>3660580982.8499999</v>
      </c>
      <c r="M150">
        <v>97814</v>
      </c>
      <c r="N150">
        <v>4352746</v>
      </c>
      <c r="O150">
        <v>74.260000000000005</v>
      </c>
    </row>
    <row r="151" spans="1:15" x14ac:dyDescent="0.3">
      <c r="A151" t="s">
        <v>35</v>
      </c>
      <c r="B151" t="s">
        <v>34</v>
      </c>
      <c r="C151" s="4">
        <v>41488</v>
      </c>
      <c r="D151">
        <v>632.20000000000005</v>
      </c>
      <c r="E151">
        <v>630</v>
      </c>
      <c r="F151">
        <v>634.79999999999995</v>
      </c>
      <c r="G151">
        <v>626.85</v>
      </c>
      <c r="H151">
        <v>630.20000000000005</v>
      </c>
      <c r="I151">
        <v>631.25</v>
      </c>
      <c r="J151">
        <v>630.94000000000005</v>
      </c>
      <c r="K151">
        <v>5003962</v>
      </c>
      <c r="L151">
        <v>3157215398.5500002</v>
      </c>
      <c r="M151">
        <v>80064</v>
      </c>
      <c r="N151">
        <v>4041300</v>
      </c>
      <c r="O151">
        <v>80.760000000000005</v>
      </c>
    </row>
    <row r="152" spans="1:15" x14ac:dyDescent="0.3">
      <c r="A152" t="s">
        <v>35</v>
      </c>
      <c r="B152" t="s">
        <v>34</v>
      </c>
      <c r="C152" s="4">
        <v>41491</v>
      </c>
      <c r="D152">
        <v>631.25</v>
      </c>
      <c r="E152">
        <v>631.54999999999995</v>
      </c>
      <c r="F152">
        <v>635.45000000000005</v>
      </c>
      <c r="G152">
        <v>615</v>
      </c>
      <c r="H152">
        <v>633.6</v>
      </c>
      <c r="I152">
        <v>632.70000000000005</v>
      </c>
      <c r="J152">
        <v>626.47</v>
      </c>
      <c r="K152">
        <v>3399593</v>
      </c>
      <c r="L152">
        <v>2129744710.2</v>
      </c>
      <c r="M152">
        <v>84579</v>
      </c>
      <c r="N152">
        <v>2336097</v>
      </c>
      <c r="O152">
        <v>68.72</v>
      </c>
    </row>
    <row r="153" spans="1:15" x14ac:dyDescent="0.3">
      <c r="A153" t="s">
        <v>35</v>
      </c>
      <c r="B153" t="s">
        <v>34</v>
      </c>
      <c r="C153" s="4">
        <v>41492</v>
      </c>
      <c r="D153">
        <v>632.70000000000005</v>
      </c>
      <c r="E153">
        <v>631</v>
      </c>
      <c r="F153">
        <v>631.35</v>
      </c>
      <c r="G153">
        <v>606.5</v>
      </c>
      <c r="H153">
        <v>606.6</v>
      </c>
      <c r="I153">
        <v>608.65</v>
      </c>
      <c r="J153">
        <v>610.69000000000005</v>
      </c>
      <c r="K153">
        <v>4911295</v>
      </c>
      <c r="L153">
        <v>2999262442.6500001</v>
      </c>
      <c r="M153">
        <v>106235</v>
      </c>
      <c r="N153">
        <v>3325296</v>
      </c>
      <c r="O153">
        <v>67.709999999999994</v>
      </c>
    </row>
    <row r="154" spans="1:15" x14ac:dyDescent="0.3">
      <c r="A154" t="s">
        <v>35</v>
      </c>
      <c r="B154" t="s">
        <v>34</v>
      </c>
      <c r="C154" s="4">
        <v>41493</v>
      </c>
      <c r="D154">
        <v>608.65</v>
      </c>
      <c r="E154">
        <v>609.95000000000005</v>
      </c>
      <c r="F154">
        <v>614.35</v>
      </c>
      <c r="G154">
        <v>600</v>
      </c>
      <c r="H154">
        <v>600</v>
      </c>
      <c r="I154">
        <v>601.20000000000005</v>
      </c>
      <c r="J154">
        <v>607.23</v>
      </c>
      <c r="K154">
        <v>5689114</v>
      </c>
      <c r="L154">
        <v>3454572271.75</v>
      </c>
      <c r="M154">
        <v>102123</v>
      </c>
      <c r="N154">
        <v>4115292</v>
      </c>
      <c r="O154">
        <v>72.34</v>
      </c>
    </row>
    <row r="155" spans="1:15" x14ac:dyDescent="0.3">
      <c r="A155" t="s">
        <v>35</v>
      </c>
      <c r="B155" t="s">
        <v>34</v>
      </c>
      <c r="C155" s="4">
        <v>41494</v>
      </c>
      <c r="D155">
        <v>601.20000000000005</v>
      </c>
      <c r="E155">
        <v>604</v>
      </c>
      <c r="F155">
        <v>617.5</v>
      </c>
      <c r="G155">
        <v>600</v>
      </c>
      <c r="H155">
        <v>608.45000000000005</v>
      </c>
      <c r="I155">
        <v>610.5</v>
      </c>
      <c r="J155">
        <v>609.57000000000005</v>
      </c>
      <c r="K155">
        <v>5115362</v>
      </c>
      <c r="L155">
        <v>3118176065.1500001</v>
      </c>
      <c r="M155">
        <v>59421</v>
      </c>
      <c r="N155">
        <v>3566779</v>
      </c>
      <c r="O155">
        <v>69.73</v>
      </c>
    </row>
    <row r="156" spans="1:15" x14ac:dyDescent="0.3">
      <c r="A156" t="s">
        <v>35</v>
      </c>
      <c r="B156" t="s">
        <v>34</v>
      </c>
      <c r="C156" s="4">
        <v>41498</v>
      </c>
      <c r="D156">
        <v>610.5</v>
      </c>
      <c r="E156">
        <v>610.04999999999995</v>
      </c>
      <c r="F156">
        <v>610.79999999999995</v>
      </c>
      <c r="G156">
        <v>598.65</v>
      </c>
      <c r="H156">
        <v>600</v>
      </c>
      <c r="I156">
        <v>602.20000000000005</v>
      </c>
      <c r="J156">
        <v>603.76</v>
      </c>
      <c r="K156">
        <v>3925217</v>
      </c>
      <c r="L156">
        <v>2369901601.4499998</v>
      </c>
      <c r="M156">
        <v>74053</v>
      </c>
      <c r="N156">
        <v>2733299</v>
      </c>
      <c r="O156">
        <v>69.63</v>
      </c>
    </row>
    <row r="157" spans="1:15" x14ac:dyDescent="0.3">
      <c r="A157" t="s">
        <v>35</v>
      </c>
      <c r="B157" t="s">
        <v>34</v>
      </c>
      <c r="C157" s="4">
        <v>41499</v>
      </c>
      <c r="D157">
        <v>602.20000000000005</v>
      </c>
      <c r="E157">
        <v>603.85</v>
      </c>
      <c r="F157">
        <v>624.79999999999995</v>
      </c>
      <c r="G157">
        <v>598.15</v>
      </c>
      <c r="H157">
        <v>621.9</v>
      </c>
      <c r="I157">
        <v>620.5</v>
      </c>
      <c r="J157">
        <v>614.38</v>
      </c>
      <c r="K157">
        <v>3675598</v>
      </c>
      <c r="L157">
        <v>2258201161.75</v>
      </c>
      <c r="M157">
        <v>59026</v>
      </c>
      <c r="N157">
        <v>2586085</v>
      </c>
      <c r="O157">
        <v>70.36</v>
      </c>
    </row>
    <row r="158" spans="1:15" x14ac:dyDescent="0.3">
      <c r="A158" t="s">
        <v>35</v>
      </c>
      <c r="B158" t="s">
        <v>34</v>
      </c>
      <c r="C158" s="4">
        <v>41500</v>
      </c>
      <c r="D158">
        <v>620.5</v>
      </c>
      <c r="E158">
        <v>622</v>
      </c>
      <c r="F158">
        <v>623.65</v>
      </c>
      <c r="G158">
        <v>608.65</v>
      </c>
      <c r="H158">
        <v>620</v>
      </c>
      <c r="I158">
        <v>621.35</v>
      </c>
      <c r="J158">
        <v>616.41</v>
      </c>
      <c r="K158">
        <v>3575927</v>
      </c>
      <c r="L158">
        <v>2204238218.0999999</v>
      </c>
      <c r="M158">
        <v>55380</v>
      </c>
      <c r="N158">
        <v>2337650</v>
      </c>
      <c r="O158">
        <v>65.37</v>
      </c>
    </row>
    <row r="159" spans="1:15" x14ac:dyDescent="0.3">
      <c r="A159" t="s">
        <v>35</v>
      </c>
      <c r="B159" t="s">
        <v>34</v>
      </c>
      <c r="C159" s="4">
        <v>41502</v>
      </c>
      <c r="D159">
        <v>621.35</v>
      </c>
      <c r="E159">
        <v>614</v>
      </c>
      <c r="F159">
        <v>622</v>
      </c>
      <c r="G159">
        <v>584.9</v>
      </c>
      <c r="H159">
        <v>591.15</v>
      </c>
      <c r="I159">
        <v>587.9</v>
      </c>
      <c r="J159">
        <v>595.33000000000004</v>
      </c>
      <c r="K159">
        <v>7014892</v>
      </c>
      <c r="L159">
        <v>4176160861.4000001</v>
      </c>
      <c r="M159">
        <v>131043</v>
      </c>
      <c r="N159">
        <v>4562792</v>
      </c>
      <c r="O159">
        <v>65.040000000000006</v>
      </c>
    </row>
    <row r="160" spans="1:15" x14ac:dyDescent="0.3">
      <c r="A160" t="s">
        <v>35</v>
      </c>
      <c r="B160" t="s">
        <v>34</v>
      </c>
      <c r="C160" s="4">
        <v>41505</v>
      </c>
      <c r="D160">
        <v>587.9</v>
      </c>
      <c r="E160">
        <v>587</v>
      </c>
      <c r="F160">
        <v>588.6</v>
      </c>
      <c r="G160">
        <v>570.29999999999995</v>
      </c>
      <c r="H160">
        <v>580</v>
      </c>
      <c r="I160">
        <v>584.70000000000005</v>
      </c>
      <c r="J160">
        <v>578.4</v>
      </c>
      <c r="K160">
        <v>5004610</v>
      </c>
      <c r="L160">
        <v>2894681616.8499999</v>
      </c>
      <c r="M160">
        <v>101644</v>
      </c>
      <c r="N160">
        <v>3066241</v>
      </c>
      <c r="O160">
        <v>61.27</v>
      </c>
    </row>
    <row r="161" spans="1:15" x14ac:dyDescent="0.3">
      <c r="A161" t="s">
        <v>35</v>
      </c>
      <c r="B161" t="s">
        <v>34</v>
      </c>
      <c r="C161" s="4">
        <v>41506</v>
      </c>
      <c r="D161">
        <v>584.70000000000005</v>
      </c>
      <c r="E161">
        <v>574.95000000000005</v>
      </c>
      <c r="F161">
        <v>589.9</v>
      </c>
      <c r="G161">
        <v>566.5</v>
      </c>
      <c r="H161">
        <v>582</v>
      </c>
      <c r="I161">
        <v>584.75</v>
      </c>
      <c r="J161">
        <v>581.22</v>
      </c>
      <c r="K161">
        <v>6431746</v>
      </c>
      <c r="L161">
        <v>3738231047.1500001</v>
      </c>
      <c r="M161">
        <v>125676</v>
      </c>
      <c r="N161">
        <v>4280712</v>
      </c>
      <c r="O161">
        <v>66.56</v>
      </c>
    </row>
    <row r="162" spans="1:15" x14ac:dyDescent="0.3">
      <c r="A162" t="s">
        <v>35</v>
      </c>
      <c r="B162" t="s">
        <v>34</v>
      </c>
      <c r="C162" s="4">
        <v>41507</v>
      </c>
      <c r="D162">
        <v>584.75</v>
      </c>
      <c r="E162">
        <v>606</v>
      </c>
      <c r="F162">
        <v>619.35</v>
      </c>
      <c r="G162">
        <v>590</v>
      </c>
      <c r="H162">
        <v>596</v>
      </c>
      <c r="I162">
        <v>593.35</v>
      </c>
      <c r="J162">
        <v>603.80999999999995</v>
      </c>
      <c r="K162">
        <v>7227149</v>
      </c>
      <c r="L162">
        <v>4363806081.8500004</v>
      </c>
      <c r="M162">
        <v>135617</v>
      </c>
      <c r="N162">
        <v>4980289</v>
      </c>
      <c r="O162">
        <v>68.91</v>
      </c>
    </row>
    <row r="163" spans="1:15" x14ac:dyDescent="0.3">
      <c r="A163" t="s">
        <v>35</v>
      </c>
      <c r="B163" t="s">
        <v>34</v>
      </c>
      <c r="C163" s="4">
        <v>41508</v>
      </c>
      <c r="D163">
        <v>593.35</v>
      </c>
      <c r="E163">
        <v>589</v>
      </c>
      <c r="F163">
        <v>603.70000000000005</v>
      </c>
      <c r="G163">
        <v>570</v>
      </c>
      <c r="H163">
        <v>589</v>
      </c>
      <c r="I163">
        <v>588.70000000000005</v>
      </c>
      <c r="J163">
        <v>586.11</v>
      </c>
      <c r="K163">
        <v>7562673</v>
      </c>
      <c r="L163">
        <v>4432577042.1499996</v>
      </c>
      <c r="M163">
        <v>160909</v>
      </c>
      <c r="N163">
        <v>4432199</v>
      </c>
      <c r="O163">
        <v>58.61</v>
      </c>
    </row>
    <row r="164" spans="1:15" x14ac:dyDescent="0.3">
      <c r="A164" t="s">
        <v>35</v>
      </c>
      <c r="B164" t="s">
        <v>34</v>
      </c>
      <c r="C164" s="4">
        <v>41509</v>
      </c>
      <c r="D164">
        <v>588.70000000000005</v>
      </c>
      <c r="E164">
        <v>592</v>
      </c>
      <c r="F164">
        <v>609.15</v>
      </c>
      <c r="G164">
        <v>588.29999999999995</v>
      </c>
      <c r="H164">
        <v>608.35</v>
      </c>
      <c r="I164">
        <v>607.54999999999995</v>
      </c>
      <c r="J164">
        <v>600.67999999999995</v>
      </c>
      <c r="K164">
        <v>5174611</v>
      </c>
      <c r="L164">
        <v>3108266878.5999999</v>
      </c>
      <c r="M164">
        <v>83903</v>
      </c>
      <c r="N164">
        <v>3684211</v>
      </c>
      <c r="O164">
        <v>71.2</v>
      </c>
    </row>
    <row r="165" spans="1:15" x14ac:dyDescent="0.3">
      <c r="A165" t="s">
        <v>35</v>
      </c>
      <c r="B165" t="s">
        <v>34</v>
      </c>
      <c r="C165" s="4">
        <v>41512</v>
      </c>
      <c r="D165">
        <v>607.54999999999995</v>
      </c>
      <c r="E165">
        <v>612.35</v>
      </c>
      <c r="F165">
        <v>622.79999999999995</v>
      </c>
      <c r="G165">
        <v>602.54999999999995</v>
      </c>
      <c r="H165">
        <v>610.95000000000005</v>
      </c>
      <c r="I165">
        <v>611.29999999999995</v>
      </c>
      <c r="J165">
        <v>612.74</v>
      </c>
      <c r="K165">
        <v>3651902</v>
      </c>
      <c r="L165">
        <v>2237684339.0500002</v>
      </c>
      <c r="M165">
        <v>101215</v>
      </c>
      <c r="N165">
        <v>2322951</v>
      </c>
      <c r="O165">
        <v>63.61</v>
      </c>
    </row>
    <row r="166" spans="1:15" x14ac:dyDescent="0.3">
      <c r="A166" t="s">
        <v>35</v>
      </c>
      <c r="B166" t="s">
        <v>34</v>
      </c>
      <c r="C166" s="4">
        <v>41513</v>
      </c>
      <c r="D166">
        <v>611.29999999999995</v>
      </c>
      <c r="E166">
        <v>597.29999999999995</v>
      </c>
      <c r="F166">
        <v>600</v>
      </c>
      <c r="G166">
        <v>555.45000000000005</v>
      </c>
      <c r="H166">
        <v>565.79999999999995</v>
      </c>
      <c r="I166">
        <v>561.9</v>
      </c>
      <c r="J166">
        <v>569.41999999999996</v>
      </c>
      <c r="K166">
        <v>13677093</v>
      </c>
      <c r="L166">
        <v>7788018315</v>
      </c>
      <c r="M166">
        <v>158825</v>
      </c>
      <c r="N166">
        <v>9520969</v>
      </c>
      <c r="O166">
        <v>69.61</v>
      </c>
    </row>
    <row r="167" spans="1:15" x14ac:dyDescent="0.3">
      <c r="A167" t="s">
        <v>35</v>
      </c>
      <c r="B167" t="s">
        <v>34</v>
      </c>
      <c r="C167" s="4">
        <v>41514</v>
      </c>
      <c r="D167">
        <v>561.9</v>
      </c>
      <c r="E167">
        <v>555.70000000000005</v>
      </c>
      <c r="F167">
        <v>572</v>
      </c>
      <c r="G167">
        <v>528</v>
      </c>
      <c r="H167">
        <v>561.35</v>
      </c>
      <c r="I167">
        <v>561.95000000000005</v>
      </c>
      <c r="J167">
        <v>550.04</v>
      </c>
      <c r="K167">
        <v>9266888</v>
      </c>
      <c r="L167">
        <v>5097160998.8999996</v>
      </c>
      <c r="M167">
        <v>194851</v>
      </c>
      <c r="N167">
        <v>5850943</v>
      </c>
      <c r="O167">
        <v>63.14</v>
      </c>
    </row>
    <row r="168" spans="1:15" x14ac:dyDescent="0.3">
      <c r="A168" t="s">
        <v>35</v>
      </c>
      <c r="B168" t="s">
        <v>34</v>
      </c>
      <c r="C168" s="4">
        <v>41515</v>
      </c>
      <c r="D168">
        <v>561.95000000000005</v>
      </c>
      <c r="E168">
        <v>568</v>
      </c>
      <c r="F168">
        <v>582.5</v>
      </c>
      <c r="G168">
        <v>568</v>
      </c>
      <c r="H168">
        <v>570.70000000000005</v>
      </c>
      <c r="I168">
        <v>572.04999999999995</v>
      </c>
      <c r="J168">
        <v>573.11</v>
      </c>
      <c r="K168">
        <v>10192751</v>
      </c>
      <c r="L168">
        <v>5841615786.1999998</v>
      </c>
      <c r="M168">
        <v>148061</v>
      </c>
      <c r="N168">
        <v>6393525</v>
      </c>
      <c r="O168">
        <v>62.73</v>
      </c>
    </row>
    <row r="169" spans="1:15" x14ac:dyDescent="0.3">
      <c r="A169" t="s">
        <v>35</v>
      </c>
      <c r="B169" t="s">
        <v>34</v>
      </c>
      <c r="C169" s="4">
        <v>41516</v>
      </c>
      <c r="D169">
        <v>572.04999999999995</v>
      </c>
      <c r="E169">
        <v>571</v>
      </c>
      <c r="F169">
        <v>600</v>
      </c>
      <c r="G169">
        <v>570.65</v>
      </c>
      <c r="H169">
        <v>592</v>
      </c>
      <c r="I169">
        <v>594</v>
      </c>
      <c r="J169">
        <v>585.45000000000005</v>
      </c>
      <c r="K169">
        <v>9154229</v>
      </c>
      <c r="L169">
        <v>5359378410.8999996</v>
      </c>
      <c r="M169">
        <v>157809</v>
      </c>
      <c r="N169">
        <v>6330174</v>
      </c>
      <c r="O169">
        <v>69.150000000000006</v>
      </c>
    </row>
    <row r="170" spans="1:15" x14ac:dyDescent="0.3">
      <c r="A170" t="s">
        <v>35</v>
      </c>
      <c r="B170" t="s">
        <v>34</v>
      </c>
      <c r="C170" s="4">
        <v>41519</v>
      </c>
      <c r="D170">
        <v>594</v>
      </c>
      <c r="E170">
        <v>598</v>
      </c>
      <c r="F170">
        <v>604.35</v>
      </c>
      <c r="G170">
        <v>582.5</v>
      </c>
      <c r="H170">
        <v>588.04999999999995</v>
      </c>
      <c r="I170">
        <v>589.5</v>
      </c>
      <c r="J170">
        <v>591.33000000000004</v>
      </c>
      <c r="K170">
        <v>4878929</v>
      </c>
      <c r="L170">
        <v>2885055112.1999998</v>
      </c>
      <c r="M170">
        <v>104126</v>
      </c>
      <c r="N170">
        <v>3126024</v>
      </c>
      <c r="O170">
        <v>64.069999999999993</v>
      </c>
    </row>
    <row r="171" spans="1:15" x14ac:dyDescent="0.3">
      <c r="A171" t="s">
        <v>35</v>
      </c>
      <c r="B171" t="s">
        <v>34</v>
      </c>
      <c r="C171" s="4">
        <v>41520</v>
      </c>
      <c r="D171">
        <v>589.5</v>
      </c>
      <c r="E171">
        <v>596.9</v>
      </c>
      <c r="F171">
        <v>596.9</v>
      </c>
      <c r="G171">
        <v>557.04999999999995</v>
      </c>
      <c r="H171">
        <v>565</v>
      </c>
      <c r="I171">
        <v>562.54999999999995</v>
      </c>
      <c r="J171">
        <v>570.42999999999995</v>
      </c>
      <c r="K171">
        <v>4535002</v>
      </c>
      <c r="L171">
        <v>2586911627.0500002</v>
      </c>
      <c r="M171">
        <v>103550</v>
      </c>
      <c r="N171">
        <v>2364574</v>
      </c>
      <c r="O171">
        <v>52.14</v>
      </c>
    </row>
    <row r="172" spans="1:15" x14ac:dyDescent="0.3">
      <c r="A172" t="s">
        <v>35</v>
      </c>
      <c r="B172" t="s">
        <v>34</v>
      </c>
      <c r="C172" s="4">
        <v>41521</v>
      </c>
      <c r="D172">
        <v>562.54999999999995</v>
      </c>
      <c r="E172">
        <v>567.45000000000005</v>
      </c>
      <c r="F172">
        <v>576.85</v>
      </c>
      <c r="G172">
        <v>559.15</v>
      </c>
      <c r="H172">
        <v>565.54999999999995</v>
      </c>
      <c r="I172">
        <v>564.04999999999995</v>
      </c>
      <c r="J172">
        <v>567.14</v>
      </c>
      <c r="K172">
        <v>5235450</v>
      </c>
      <c r="L172">
        <v>2969223842.0500002</v>
      </c>
      <c r="M172">
        <v>106806</v>
      </c>
      <c r="N172">
        <v>2953786</v>
      </c>
      <c r="O172">
        <v>56.42</v>
      </c>
    </row>
    <row r="173" spans="1:15" x14ac:dyDescent="0.3">
      <c r="A173" t="s">
        <v>35</v>
      </c>
      <c r="B173" t="s">
        <v>34</v>
      </c>
      <c r="C173" s="4">
        <v>41522</v>
      </c>
      <c r="D173">
        <v>564.04999999999995</v>
      </c>
      <c r="E173">
        <v>584</v>
      </c>
      <c r="F173">
        <v>622.9</v>
      </c>
      <c r="G173">
        <v>584</v>
      </c>
      <c r="H173">
        <v>611</v>
      </c>
      <c r="I173">
        <v>609.5</v>
      </c>
      <c r="J173">
        <v>601.76</v>
      </c>
      <c r="K173">
        <v>8311562</v>
      </c>
      <c r="L173">
        <v>5001541968.8999996</v>
      </c>
      <c r="M173">
        <v>124498</v>
      </c>
      <c r="N173">
        <v>4804578</v>
      </c>
      <c r="O173">
        <v>57.81</v>
      </c>
    </row>
    <row r="174" spans="1:15" x14ac:dyDescent="0.3">
      <c r="A174" t="s">
        <v>35</v>
      </c>
      <c r="B174" t="s">
        <v>34</v>
      </c>
      <c r="C174" s="4">
        <v>41523</v>
      </c>
      <c r="D174">
        <v>609.5</v>
      </c>
      <c r="E174">
        <v>611</v>
      </c>
      <c r="F174">
        <v>620</v>
      </c>
      <c r="G174">
        <v>586.75</v>
      </c>
      <c r="H174">
        <v>614.20000000000005</v>
      </c>
      <c r="I174">
        <v>616.20000000000005</v>
      </c>
      <c r="J174">
        <v>605.80999999999995</v>
      </c>
      <c r="K174">
        <v>4749304</v>
      </c>
      <c r="L174">
        <v>2877178929.25</v>
      </c>
      <c r="M174">
        <v>83012</v>
      </c>
      <c r="N174">
        <v>2399688</v>
      </c>
      <c r="O174">
        <v>50.53</v>
      </c>
    </row>
    <row r="175" spans="1:15" x14ac:dyDescent="0.3">
      <c r="A175" t="s">
        <v>35</v>
      </c>
      <c r="B175" t="s">
        <v>34</v>
      </c>
      <c r="C175" s="4">
        <v>41527</v>
      </c>
      <c r="D175">
        <v>616.20000000000005</v>
      </c>
      <c r="E175">
        <v>620.54999999999995</v>
      </c>
      <c r="F175">
        <v>641</v>
      </c>
      <c r="G175">
        <v>618.4</v>
      </c>
      <c r="H175">
        <v>635.29999999999995</v>
      </c>
      <c r="I175">
        <v>638</v>
      </c>
      <c r="J175">
        <v>633.16999999999996</v>
      </c>
      <c r="K175">
        <v>5074709</v>
      </c>
      <c r="L175">
        <v>3213136402.3000002</v>
      </c>
      <c r="M175">
        <v>97535</v>
      </c>
      <c r="N175">
        <v>3197979</v>
      </c>
      <c r="O175">
        <v>63.02</v>
      </c>
    </row>
    <row r="176" spans="1:15" x14ac:dyDescent="0.3">
      <c r="A176" t="s">
        <v>35</v>
      </c>
      <c r="B176" t="s">
        <v>34</v>
      </c>
      <c r="C176" s="4">
        <v>41528</v>
      </c>
      <c r="D176">
        <v>638</v>
      </c>
      <c r="E176">
        <v>633</v>
      </c>
      <c r="F176">
        <v>650</v>
      </c>
      <c r="G176">
        <v>625.54999999999995</v>
      </c>
      <c r="H176">
        <v>643.79999999999995</v>
      </c>
      <c r="I176">
        <v>647.25</v>
      </c>
      <c r="J176">
        <v>638.32000000000005</v>
      </c>
      <c r="K176">
        <v>3172598</v>
      </c>
      <c r="L176">
        <v>2025140055.75</v>
      </c>
      <c r="M176">
        <v>78841</v>
      </c>
      <c r="N176">
        <v>1479775</v>
      </c>
      <c r="O176">
        <v>46.64</v>
      </c>
    </row>
    <row r="177" spans="1:15" x14ac:dyDescent="0.3">
      <c r="A177" t="s">
        <v>35</v>
      </c>
      <c r="B177" t="s">
        <v>34</v>
      </c>
      <c r="C177" s="4">
        <v>41529</v>
      </c>
      <c r="D177">
        <v>647.25</v>
      </c>
      <c r="E177">
        <v>642.5</v>
      </c>
      <c r="F177">
        <v>646</v>
      </c>
      <c r="G177">
        <v>627.6</v>
      </c>
      <c r="H177">
        <v>635.1</v>
      </c>
      <c r="I177">
        <v>633.95000000000005</v>
      </c>
      <c r="J177">
        <v>634.26</v>
      </c>
      <c r="K177">
        <v>4419134</v>
      </c>
      <c r="L177">
        <v>2802887745.3499999</v>
      </c>
      <c r="M177">
        <v>71043</v>
      </c>
      <c r="N177">
        <v>2416986</v>
      </c>
      <c r="O177">
        <v>54.69</v>
      </c>
    </row>
    <row r="178" spans="1:15" x14ac:dyDescent="0.3">
      <c r="A178" t="s">
        <v>35</v>
      </c>
      <c r="B178" t="s">
        <v>34</v>
      </c>
      <c r="C178" s="4">
        <v>41530</v>
      </c>
      <c r="D178">
        <v>633.95000000000005</v>
      </c>
      <c r="E178">
        <v>632.45000000000005</v>
      </c>
      <c r="F178">
        <v>634.5</v>
      </c>
      <c r="G178">
        <v>621</v>
      </c>
      <c r="H178">
        <v>628.1</v>
      </c>
      <c r="I178">
        <v>629.20000000000005</v>
      </c>
      <c r="J178">
        <v>629.35</v>
      </c>
      <c r="K178">
        <v>3875780</v>
      </c>
      <c r="L178">
        <v>2439227963.8499999</v>
      </c>
      <c r="M178">
        <v>84547</v>
      </c>
      <c r="N178">
        <v>2341999</v>
      </c>
      <c r="O178">
        <v>60.43</v>
      </c>
    </row>
    <row r="179" spans="1:15" x14ac:dyDescent="0.3">
      <c r="A179" t="s">
        <v>35</v>
      </c>
      <c r="B179" t="s">
        <v>34</v>
      </c>
      <c r="C179" s="4">
        <v>41533</v>
      </c>
      <c r="D179">
        <v>629.20000000000005</v>
      </c>
      <c r="E179">
        <v>637.5</v>
      </c>
      <c r="F179">
        <v>648.9</v>
      </c>
      <c r="G179">
        <v>629</v>
      </c>
      <c r="H179">
        <v>642.1</v>
      </c>
      <c r="I179">
        <v>642.79999999999995</v>
      </c>
      <c r="J179">
        <v>641.88</v>
      </c>
      <c r="K179">
        <v>3034804</v>
      </c>
      <c r="L179">
        <v>1947993821.05</v>
      </c>
      <c r="M179">
        <v>81576</v>
      </c>
      <c r="N179">
        <v>1489405</v>
      </c>
      <c r="O179">
        <v>49.08</v>
      </c>
    </row>
    <row r="180" spans="1:15" x14ac:dyDescent="0.3">
      <c r="A180" t="s">
        <v>35</v>
      </c>
      <c r="B180" t="s">
        <v>34</v>
      </c>
      <c r="C180" s="4">
        <v>41534</v>
      </c>
      <c r="D180">
        <v>642.79999999999995</v>
      </c>
      <c r="E180">
        <v>638</v>
      </c>
      <c r="F180">
        <v>645</v>
      </c>
      <c r="G180">
        <v>633.6</v>
      </c>
      <c r="H180">
        <v>644.65</v>
      </c>
      <c r="I180">
        <v>642.25</v>
      </c>
      <c r="J180">
        <v>640.67999999999995</v>
      </c>
      <c r="K180">
        <v>2108022</v>
      </c>
      <c r="L180">
        <v>1350577174.1500001</v>
      </c>
      <c r="M180">
        <v>52152</v>
      </c>
      <c r="N180">
        <v>1254631</v>
      </c>
      <c r="O180">
        <v>59.52</v>
      </c>
    </row>
    <row r="181" spans="1:15" x14ac:dyDescent="0.3">
      <c r="A181" t="s">
        <v>35</v>
      </c>
      <c r="B181" t="s">
        <v>34</v>
      </c>
      <c r="C181" s="4">
        <v>41535</v>
      </c>
      <c r="D181">
        <v>642.25</v>
      </c>
      <c r="E181">
        <v>643.6</v>
      </c>
      <c r="F181">
        <v>654.9</v>
      </c>
      <c r="G181">
        <v>631.15</v>
      </c>
      <c r="H181">
        <v>652.9</v>
      </c>
      <c r="I181">
        <v>650.5</v>
      </c>
      <c r="J181">
        <v>642.32000000000005</v>
      </c>
      <c r="K181">
        <v>2747404</v>
      </c>
      <c r="L181">
        <v>1764699277.8</v>
      </c>
      <c r="M181">
        <v>69475</v>
      </c>
      <c r="N181">
        <v>1723703</v>
      </c>
      <c r="O181">
        <v>62.74</v>
      </c>
    </row>
    <row r="182" spans="1:15" x14ac:dyDescent="0.3">
      <c r="A182" t="s">
        <v>35</v>
      </c>
      <c r="B182" t="s">
        <v>34</v>
      </c>
      <c r="C182" s="4">
        <v>41536</v>
      </c>
      <c r="D182">
        <v>650.5</v>
      </c>
      <c r="E182">
        <v>680</v>
      </c>
      <c r="F182">
        <v>689.9</v>
      </c>
      <c r="G182">
        <v>676.3</v>
      </c>
      <c r="H182">
        <v>683.65</v>
      </c>
      <c r="I182">
        <v>683.2</v>
      </c>
      <c r="J182">
        <v>681.13</v>
      </c>
      <c r="K182">
        <v>7320226</v>
      </c>
      <c r="L182">
        <v>4986040529.9499998</v>
      </c>
      <c r="M182">
        <v>149072</v>
      </c>
      <c r="N182">
        <v>5108200</v>
      </c>
      <c r="O182">
        <v>69.78</v>
      </c>
    </row>
    <row r="183" spans="1:15" x14ac:dyDescent="0.3">
      <c r="A183" t="s">
        <v>35</v>
      </c>
      <c r="B183" t="s">
        <v>34</v>
      </c>
      <c r="C183" s="4">
        <v>41537</v>
      </c>
      <c r="D183">
        <v>683.2</v>
      </c>
      <c r="E183">
        <v>682.5</v>
      </c>
      <c r="F183">
        <v>686.45</v>
      </c>
      <c r="G183">
        <v>635.25</v>
      </c>
      <c r="H183">
        <v>658.15</v>
      </c>
      <c r="I183">
        <v>659.05</v>
      </c>
      <c r="J183">
        <v>657.57</v>
      </c>
      <c r="K183">
        <v>6181538</v>
      </c>
      <c r="L183">
        <v>4064819105.3499999</v>
      </c>
      <c r="M183">
        <v>97113</v>
      </c>
      <c r="N183">
        <v>3484631</v>
      </c>
      <c r="O183">
        <v>56.37</v>
      </c>
    </row>
    <row r="184" spans="1:15" x14ac:dyDescent="0.3">
      <c r="A184" t="s">
        <v>35</v>
      </c>
      <c r="B184" t="s">
        <v>34</v>
      </c>
      <c r="C184" s="4">
        <v>41540</v>
      </c>
      <c r="D184">
        <v>659.05</v>
      </c>
      <c r="E184">
        <v>651</v>
      </c>
      <c r="F184">
        <v>652.35</v>
      </c>
      <c r="G184">
        <v>633.1</v>
      </c>
      <c r="H184">
        <v>640.65</v>
      </c>
      <c r="I184">
        <v>641.95000000000005</v>
      </c>
      <c r="J184">
        <v>641.14</v>
      </c>
      <c r="K184">
        <v>3496310</v>
      </c>
      <c r="L184">
        <v>2241638714.6999998</v>
      </c>
      <c r="M184">
        <v>110527</v>
      </c>
      <c r="N184">
        <v>1888679</v>
      </c>
      <c r="O184">
        <v>54.02</v>
      </c>
    </row>
    <row r="185" spans="1:15" x14ac:dyDescent="0.3">
      <c r="A185" t="s">
        <v>35</v>
      </c>
      <c r="B185" t="s">
        <v>34</v>
      </c>
      <c r="C185" s="4">
        <v>41541</v>
      </c>
      <c r="D185">
        <v>641.95000000000005</v>
      </c>
      <c r="E185">
        <v>633.04999999999995</v>
      </c>
      <c r="F185">
        <v>644.35</v>
      </c>
      <c r="G185">
        <v>629.95000000000005</v>
      </c>
      <c r="H185">
        <v>637.1</v>
      </c>
      <c r="I185">
        <v>638.45000000000005</v>
      </c>
      <c r="J185">
        <v>639.16999999999996</v>
      </c>
      <c r="K185">
        <v>4543797</v>
      </c>
      <c r="L185">
        <v>2904280001.9000001</v>
      </c>
      <c r="M185">
        <v>64600</v>
      </c>
      <c r="N185">
        <v>3102382</v>
      </c>
      <c r="O185">
        <v>68.28</v>
      </c>
    </row>
    <row r="186" spans="1:15" x14ac:dyDescent="0.3">
      <c r="A186" t="s">
        <v>35</v>
      </c>
      <c r="B186" t="s">
        <v>34</v>
      </c>
      <c r="C186" s="4">
        <v>41542</v>
      </c>
      <c r="D186">
        <v>638.45000000000005</v>
      </c>
      <c r="E186">
        <v>638</v>
      </c>
      <c r="F186">
        <v>641.70000000000005</v>
      </c>
      <c r="G186">
        <v>613.20000000000005</v>
      </c>
      <c r="H186">
        <v>619.85</v>
      </c>
      <c r="I186">
        <v>620.6</v>
      </c>
      <c r="J186">
        <v>621.4</v>
      </c>
      <c r="K186">
        <v>5245230</v>
      </c>
      <c r="L186">
        <v>3259405005.1500001</v>
      </c>
      <c r="M186">
        <v>95260</v>
      </c>
      <c r="N186">
        <v>3459525</v>
      </c>
      <c r="O186">
        <v>65.959999999999994</v>
      </c>
    </row>
    <row r="187" spans="1:15" x14ac:dyDescent="0.3">
      <c r="A187" t="s">
        <v>35</v>
      </c>
      <c r="B187" t="s">
        <v>34</v>
      </c>
      <c r="C187" s="4">
        <v>41543</v>
      </c>
      <c r="D187">
        <v>620.6</v>
      </c>
      <c r="E187">
        <v>621.35</v>
      </c>
      <c r="F187">
        <v>626</v>
      </c>
      <c r="G187">
        <v>618</v>
      </c>
      <c r="H187">
        <v>618.35</v>
      </c>
      <c r="I187">
        <v>621.15</v>
      </c>
      <c r="J187">
        <v>621.29999999999995</v>
      </c>
      <c r="K187">
        <v>5645610</v>
      </c>
      <c r="L187">
        <v>3507597832.25</v>
      </c>
      <c r="M187">
        <v>68065</v>
      </c>
      <c r="N187">
        <v>3785078</v>
      </c>
      <c r="O187">
        <v>67.040000000000006</v>
      </c>
    </row>
    <row r="188" spans="1:15" x14ac:dyDescent="0.3">
      <c r="A188" t="s">
        <v>35</v>
      </c>
      <c r="B188" t="s">
        <v>34</v>
      </c>
      <c r="C188" s="4">
        <v>41544</v>
      </c>
      <c r="D188">
        <v>621.15</v>
      </c>
      <c r="E188">
        <v>622</v>
      </c>
      <c r="F188">
        <v>624</v>
      </c>
      <c r="G188">
        <v>605</v>
      </c>
      <c r="H188">
        <v>612</v>
      </c>
      <c r="I188">
        <v>608.9</v>
      </c>
      <c r="J188">
        <v>610.79999999999995</v>
      </c>
      <c r="K188">
        <v>4102173</v>
      </c>
      <c r="L188">
        <v>2505615700</v>
      </c>
      <c r="M188">
        <v>72225</v>
      </c>
      <c r="N188">
        <v>2566085</v>
      </c>
      <c r="O188">
        <v>62.55</v>
      </c>
    </row>
    <row r="189" spans="1:15" x14ac:dyDescent="0.3">
      <c r="A189" t="s">
        <v>35</v>
      </c>
      <c r="B189" t="s">
        <v>34</v>
      </c>
      <c r="C189" s="4">
        <v>41547</v>
      </c>
      <c r="D189">
        <v>608.9</v>
      </c>
      <c r="E189">
        <v>606</v>
      </c>
      <c r="F189">
        <v>612.85</v>
      </c>
      <c r="G189">
        <v>587.70000000000005</v>
      </c>
      <c r="H189">
        <v>593.35</v>
      </c>
      <c r="I189">
        <v>593.04999999999995</v>
      </c>
      <c r="J189">
        <v>599.07000000000005</v>
      </c>
      <c r="K189">
        <v>4265607</v>
      </c>
      <c r="L189">
        <v>2555378319.9000001</v>
      </c>
      <c r="M189">
        <v>108547</v>
      </c>
      <c r="N189">
        <v>2841971</v>
      </c>
      <c r="O189">
        <v>66.63</v>
      </c>
    </row>
    <row r="190" spans="1:15" x14ac:dyDescent="0.3">
      <c r="A190" t="s">
        <v>35</v>
      </c>
      <c r="B190" t="s">
        <v>34</v>
      </c>
      <c r="C190" s="4">
        <v>41548</v>
      </c>
      <c r="D190">
        <v>593.04999999999995</v>
      </c>
      <c r="E190">
        <v>598.79999999999995</v>
      </c>
      <c r="F190">
        <v>614.4</v>
      </c>
      <c r="G190">
        <v>589.35</v>
      </c>
      <c r="H190">
        <v>612.35</v>
      </c>
      <c r="I190">
        <v>611.65</v>
      </c>
      <c r="J190">
        <v>604.98</v>
      </c>
      <c r="K190">
        <v>3249277</v>
      </c>
      <c r="L190">
        <v>1965734294.45</v>
      </c>
      <c r="M190">
        <v>107422</v>
      </c>
      <c r="N190">
        <v>1887561</v>
      </c>
      <c r="O190">
        <v>58.09</v>
      </c>
    </row>
    <row r="191" spans="1:15" x14ac:dyDescent="0.3">
      <c r="A191" t="s">
        <v>35</v>
      </c>
      <c r="B191" t="s">
        <v>34</v>
      </c>
      <c r="C191" s="4">
        <v>41550</v>
      </c>
      <c r="D191">
        <v>611.65</v>
      </c>
      <c r="E191">
        <v>615.29999999999995</v>
      </c>
      <c r="F191">
        <v>639</v>
      </c>
      <c r="G191">
        <v>610</v>
      </c>
      <c r="H191">
        <v>637.65</v>
      </c>
      <c r="I191">
        <v>636.20000000000005</v>
      </c>
      <c r="J191">
        <v>626</v>
      </c>
      <c r="K191">
        <v>2443228</v>
      </c>
      <c r="L191">
        <v>1529457440.25</v>
      </c>
      <c r="M191">
        <v>55357</v>
      </c>
      <c r="N191">
        <v>1460218</v>
      </c>
      <c r="O191">
        <v>59.77</v>
      </c>
    </row>
    <row r="192" spans="1:15" x14ac:dyDescent="0.3">
      <c r="A192" t="s">
        <v>35</v>
      </c>
      <c r="B192" t="s">
        <v>34</v>
      </c>
      <c r="C192" s="4">
        <v>41551</v>
      </c>
      <c r="D192">
        <v>636.20000000000005</v>
      </c>
      <c r="E192">
        <v>635.5</v>
      </c>
      <c r="F192">
        <v>647.4</v>
      </c>
      <c r="G192">
        <v>635</v>
      </c>
      <c r="H192">
        <v>639.75</v>
      </c>
      <c r="I192">
        <v>640.45000000000005</v>
      </c>
      <c r="J192">
        <v>642.41</v>
      </c>
      <c r="K192">
        <v>3407094</v>
      </c>
      <c r="L192">
        <v>2188752133.4499998</v>
      </c>
      <c r="M192">
        <v>57758</v>
      </c>
      <c r="N192">
        <v>2103361</v>
      </c>
      <c r="O192">
        <v>61.73</v>
      </c>
    </row>
    <row r="193" spans="1:15" x14ac:dyDescent="0.3">
      <c r="A193" t="s">
        <v>35</v>
      </c>
      <c r="B193" t="s">
        <v>34</v>
      </c>
      <c r="C193" s="4">
        <v>41554</v>
      </c>
      <c r="D193">
        <v>640.45000000000005</v>
      </c>
      <c r="E193">
        <v>636.5</v>
      </c>
      <c r="F193">
        <v>638.15</v>
      </c>
      <c r="G193">
        <v>618.25</v>
      </c>
      <c r="H193">
        <v>635.5</v>
      </c>
      <c r="I193">
        <v>634.29999999999995</v>
      </c>
      <c r="J193">
        <v>625.70000000000005</v>
      </c>
      <c r="K193">
        <v>2480500</v>
      </c>
      <c r="L193">
        <v>1552049824.3</v>
      </c>
      <c r="M193">
        <v>56687</v>
      </c>
      <c r="N193">
        <v>1317756</v>
      </c>
      <c r="O193">
        <v>53.12</v>
      </c>
    </row>
    <row r="194" spans="1:15" x14ac:dyDescent="0.3">
      <c r="A194" t="s">
        <v>35</v>
      </c>
      <c r="B194" t="s">
        <v>34</v>
      </c>
      <c r="C194" s="4">
        <v>41555</v>
      </c>
      <c r="D194">
        <v>634.29999999999995</v>
      </c>
      <c r="E194">
        <v>650.5</v>
      </c>
      <c r="F194">
        <v>654.54999999999995</v>
      </c>
      <c r="G194">
        <v>625.79999999999995</v>
      </c>
      <c r="H194">
        <v>629</v>
      </c>
      <c r="I194">
        <v>632.65</v>
      </c>
      <c r="J194">
        <v>637.1</v>
      </c>
      <c r="K194">
        <v>2942037</v>
      </c>
      <c r="L194">
        <v>1874372333.0999999</v>
      </c>
      <c r="M194">
        <v>48694</v>
      </c>
      <c r="N194">
        <v>1106961</v>
      </c>
      <c r="O194">
        <v>37.630000000000003</v>
      </c>
    </row>
    <row r="195" spans="1:15" x14ac:dyDescent="0.3">
      <c r="A195" t="s">
        <v>35</v>
      </c>
      <c r="B195" t="s">
        <v>34</v>
      </c>
      <c r="C195" s="4">
        <v>41556</v>
      </c>
      <c r="D195">
        <v>632.65</v>
      </c>
      <c r="E195">
        <v>625.20000000000005</v>
      </c>
      <c r="F195">
        <v>650.9</v>
      </c>
      <c r="G195">
        <v>623</v>
      </c>
      <c r="H195">
        <v>649.5</v>
      </c>
      <c r="I195">
        <v>649.15</v>
      </c>
      <c r="J195">
        <v>641.87</v>
      </c>
      <c r="K195">
        <v>2167190</v>
      </c>
      <c r="L195">
        <v>1391045707.3499999</v>
      </c>
      <c r="M195">
        <v>35909</v>
      </c>
      <c r="N195">
        <v>945385</v>
      </c>
      <c r="O195">
        <v>43.62</v>
      </c>
    </row>
    <row r="196" spans="1:15" x14ac:dyDescent="0.3">
      <c r="A196" t="s">
        <v>35</v>
      </c>
      <c r="B196" t="s">
        <v>34</v>
      </c>
      <c r="C196" s="4">
        <v>41557</v>
      </c>
      <c r="D196">
        <v>649.15</v>
      </c>
      <c r="E196">
        <v>649</v>
      </c>
      <c r="F196">
        <v>649</v>
      </c>
      <c r="G196">
        <v>633.35</v>
      </c>
      <c r="H196">
        <v>643.70000000000005</v>
      </c>
      <c r="I196">
        <v>641.04999999999995</v>
      </c>
      <c r="J196">
        <v>640.77</v>
      </c>
      <c r="K196">
        <v>2086321</v>
      </c>
      <c r="L196">
        <v>1336853121.3499999</v>
      </c>
      <c r="M196">
        <v>69987</v>
      </c>
      <c r="N196">
        <v>877234</v>
      </c>
      <c r="O196">
        <v>42.05</v>
      </c>
    </row>
    <row r="197" spans="1:15" x14ac:dyDescent="0.3">
      <c r="A197" t="s">
        <v>35</v>
      </c>
      <c r="B197" t="s">
        <v>34</v>
      </c>
      <c r="C197" s="4">
        <v>41558</v>
      </c>
      <c r="D197">
        <v>641.04999999999995</v>
      </c>
      <c r="E197">
        <v>647.29999999999995</v>
      </c>
      <c r="F197">
        <v>663.75</v>
      </c>
      <c r="G197">
        <v>639.35</v>
      </c>
      <c r="H197">
        <v>660.35</v>
      </c>
      <c r="I197">
        <v>661.3</v>
      </c>
      <c r="J197">
        <v>651.22</v>
      </c>
      <c r="K197">
        <v>3347566</v>
      </c>
      <c r="L197">
        <v>2180010529.8499999</v>
      </c>
      <c r="M197">
        <v>63943</v>
      </c>
      <c r="N197">
        <v>1471360</v>
      </c>
      <c r="O197">
        <v>43.95</v>
      </c>
    </row>
    <row r="198" spans="1:15" x14ac:dyDescent="0.3">
      <c r="A198" t="s">
        <v>35</v>
      </c>
      <c r="B198" t="s">
        <v>34</v>
      </c>
      <c r="C198" s="4">
        <v>41561</v>
      </c>
      <c r="D198">
        <v>661.3</v>
      </c>
      <c r="E198">
        <v>657.55</v>
      </c>
      <c r="F198">
        <v>669.3</v>
      </c>
      <c r="G198">
        <v>648.65</v>
      </c>
      <c r="H198">
        <v>668.85</v>
      </c>
      <c r="I198">
        <v>667.5</v>
      </c>
      <c r="J198">
        <v>660.23</v>
      </c>
      <c r="K198">
        <v>3093930</v>
      </c>
      <c r="L198">
        <v>2042712218.9000001</v>
      </c>
      <c r="M198">
        <v>40810</v>
      </c>
      <c r="N198">
        <v>1326620</v>
      </c>
      <c r="O198">
        <v>42.88</v>
      </c>
    </row>
    <row r="199" spans="1:15" x14ac:dyDescent="0.3">
      <c r="A199" t="s">
        <v>35</v>
      </c>
      <c r="B199" t="s">
        <v>34</v>
      </c>
      <c r="C199" s="4">
        <v>41562</v>
      </c>
      <c r="D199">
        <v>667.5</v>
      </c>
      <c r="E199">
        <v>673</v>
      </c>
      <c r="F199">
        <v>675</v>
      </c>
      <c r="G199">
        <v>646.6</v>
      </c>
      <c r="H199">
        <v>648.04999999999995</v>
      </c>
      <c r="I199">
        <v>652.45000000000005</v>
      </c>
      <c r="J199">
        <v>658.71</v>
      </c>
      <c r="K199">
        <v>4035831</v>
      </c>
      <c r="L199">
        <v>2658429714.3000002</v>
      </c>
      <c r="M199">
        <v>84997</v>
      </c>
      <c r="N199">
        <v>1370085</v>
      </c>
      <c r="O199">
        <v>33.950000000000003</v>
      </c>
    </row>
    <row r="200" spans="1:15" x14ac:dyDescent="0.3">
      <c r="A200" t="s">
        <v>35</v>
      </c>
      <c r="B200" t="s">
        <v>34</v>
      </c>
      <c r="C200" s="4">
        <v>41564</v>
      </c>
      <c r="D200">
        <v>652.45000000000005</v>
      </c>
      <c r="E200">
        <v>653</v>
      </c>
      <c r="F200">
        <v>659.95</v>
      </c>
      <c r="G200">
        <v>642.54999999999995</v>
      </c>
      <c r="H200">
        <v>653.1</v>
      </c>
      <c r="I200">
        <v>654.20000000000005</v>
      </c>
      <c r="J200">
        <v>651.05999999999995</v>
      </c>
      <c r="K200">
        <v>3637897</v>
      </c>
      <c r="L200">
        <v>2368490480.8499999</v>
      </c>
      <c r="M200">
        <v>58313</v>
      </c>
      <c r="N200">
        <v>1908974</v>
      </c>
      <c r="O200">
        <v>52.47</v>
      </c>
    </row>
    <row r="201" spans="1:15" x14ac:dyDescent="0.3">
      <c r="A201" t="s">
        <v>35</v>
      </c>
      <c r="B201" t="s">
        <v>34</v>
      </c>
      <c r="C201" s="4">
        <v>41565</v>
      </c>
      <c r="D201">
        <v>654.20000000000005</v>
      </c>
      <c r="E201">
        <v>655.25</v>
      </c>
      <c r="F201">
        <v>679.55</v>
      </c>
      <c r="G201">
        <v>655.25</v>
      </c>
      <c r="H201">
        <v>674.1</v>
      </c>
      <c r="I201">
        <v>676.6</v>
      </c>
      <c r="J201">
        <v>670.67</v>
      </c>
      <c r="K201">
        <v>5320296</v>
      </c>
      <c r="L201">
        <v>3568187554.3499999</v>
      </c>
      <c r="M201">
        <v>69625</v>
      </c>
      <c r="N201">
        <v>3645596</v>
      </c>
      <c r="O201">
        <v>68.52</v>
      </c>
    </row>
    <row r="202" spans="1:15" x14ac:dyDescent="0.3">
      <c r="A202" t="s">
        <v>35</v>
      </c>
      <c r="B202" t="s">
        <v>34</v>
      </c>
      <c r="C202" s="4">
        <v>41568</v>
      </c>
      <c r="D202">
        <v>676.6</v>
      </c>
      <c r="E202">
        <v>674</v>
      </c>
      <c r="F202">
        <v>678.8</v>
      </c>
      <c r="G202">
        <v>662.55</v>
      </c>
      <c r="H202">
        <v>671.95</v>
      </c>
      <c r="I202">
        <v>671.25</v>
      </c>
      <c r="J202">
        <v>669.79</v>
      </c>
      <c r="K202">
        <v>2806356</v>
      </c>
      <c r="L202">
        <v>1879659928</v>
      </c>
      <c r="M202">
        <v>52633</v>
      </c>
      <c r="N202">
        <v>1419509</v>
      </c>
      <c r="O202">
        <v>50.58</v>
      </c>
    </row>
    <row r="203" spans="1:15" x14ac:dyDescent="0.3">
      <c r="A203" t="s">
        <v>35</v>
      </c>
      <c r="B203" t="s">
        <v>34</v>
      </c>
      <c r="C203" s="4">
        <v>41569</v>
      </c>
      <c r="D203">
        <v>671.25</v>
      </c>
      <c r="E203">
        <v>671</v>
      </c>
      <c r="F203">
        <v>673.95</v>
      </c>
      <c r="G203">
        <v>665.2</v>
      </c>
      <c r="H203">
        <v>667.1</v>
      </c>
      <c r="I203">
        <v>669</v>
      </c>
      <c r="J203">
        <v>668.99</v>
      </c>
      <c r="K203">
        <v>2189524</v>
      </c>
      <c r="L203">
        <v>1464773489.95</v>
      </c>
      <c r="M203">
        <v>32927</v>
      </c>
      <c r="N203">
        <v>1086860</v>
      </c>
      <c r="O203">
        <v>49.64</v>
      </c>
    </row>
    <row r="204" spans="1:15" x14ac:dyDescent="0.3">
      <c r="A204" t="s">
        <v>35</v>
      </c>
      <c r="B204" t="s">
        <v>34</v>
      </c>
      <c r="C204" s="4">
        <v>41570</v>
      </c>
      <c r="D204">
        <v>669</v>
      </c>
      <c r="E204">
        <v>669</v>
      </c>
      <c r="F204">
        <v>669</v>
      </c>
      <c r="G204">
        <v>653.79999999999995</v>
      </c>
      <c r="H204">
        <v>658.4</v>
      </c>
      <c r="I204">
        <v>660.2</v>
      </c>
      <c r="J204">
        <v>659.72</v>
      </c>
      <c r="K204">
        <v>3386239</v>
      </c>
      <c r="L204">
        <v>2233975992.5500002</v>
      </c>
      <c r="M204">
        <v>50829</v>
      </c>
      <c r="N204">
        <v>2158861</v>
      </c>
      <c r="O204">
        <v>63.75</v>
      </c>
    </row>
    <row r="205" spans="1:15" x14ac:dyDescent="0.3">
      <c r="A205" t="s">
        <v>35</v>
      </c>
      <c r="B205" t="s">
        <v>34</v>
      </c>
      <c r="C205" s="4">
        <v>41571</v>
      </c>
      <c r="D205">
        <v>660.2</v>
      </c>
      <c r="E205">
        <v>656.2</v>
      </c>
      <c r="F205">
        <v>675.75</v>
      </c>
      <c r="G205">
        <v>656.2</v>
      </c>
      <c r="H205">
        <v>669.95</v>
      </c>
      <c r="I205">
        <v>669.3</v>
      </c>
      <c r="J205">
        <v>669.55</v>
      </c>
      <c r="K205">
        <v>3080482</v>
      </c>
      <c r="L205">
        <v>2062542782.1500001</v>
      </c>
      <c r="M205">
        <v>47814</v>
      </c>
      <c r="N205">
        <v>1648102</v>
      </c>
      <c r="O205">
        <v>53.5</v>
      </c>
    </row>
    <row r="206" spans="1:15" x14ac:dyDescent="0.3">
      <c r="A206" t="s">
        <v>35</v>
      </c>
      <c r="B206" t="s">
        <v>34</v>
      </c>
      <c r="C206" s="4">
        <v>41572</v>
      </c>
      <c r="D206">
        <v>669.3</v>
      </c>
      <c r="E206">
        <v>665.25</v>
      </c>
      <c r="F206">
        <v>674.95</v>
      </c>
      <c r="G206">
        <v>663.15</v>
      </c>
      <c r="H206">
        <v>670</v>
      </c>
      <c r="I206">
        <v>672.55</v>
      </c>
      <c r="J206">
        <v>669.59</v>
      </c>
      <c r="K206">
        <v>2236718</v>
      </c>
      <c r="L206">
        <v>1497694633.5999999</v>
      </c>
      <c r="M206">
        <v>30290</v>
      </c>
      <c r="N206">
        <v>1246395</v>
      </c>
      <c r="O206">
        <v>55.72</v>
      </c>
    </row>
    <row r="207" spans="1:15" x14ac:dyDescent="0.3">
      <c r="A207" t="s">
        <v>35</v>
      </c>
      <c r="B207" t="s">
        <v>34</v>
      </c>
      <c r="C207" s="4">
        <v>41575</v>
      </c>
      <c r="D207">
        <v>672.55</v>
      </c>
      <c r="E207">
        <v>673</v>
      </c>
      <c r="F207">
        <v>675</v>
      </c>
      <c r="G207">
        <v>665.4</v>
      </c>
      <c r="H207">
        <v>668.3</v>
      </c>
      <c r="I207">
        <v>667.9</v>
      </c>
      <c r="J207">
        <v>671.08</v>
      </c>
      <c r="K207">
        <v>2095522</v>
      </c>
      <c r="L207">
        <v>1406256646.95</v>
      </c>
      <c r="M207">
        <v>34331</v>
      </c>
      <c r="N207">
        <v>1263910</v>
      </c>
      <c r="O207">
        <v>60.31</v>
      </c>
    </row>
    <row r="208" spans="1:15" x14ac:dyDescent="0.3">
      <c r="A208" t="s">
        <v>35</v>
      </c>
      <c r="B208" t="s">
        <v>34</v>
      </c>
      <c r="C208" s="4">
        <v>41576</v>
      </c>
      <c r="D208">
        <v>667.9</v>
      </c>
      <c r="E208">
        <v>668</v>
      </c>
      <c r="F208">
        <v>689</v>
      </c>
      <c r="G208">
        <v>655.55</v>
      </c>
      <c r="H208">
        <v>687</v>
      </c>
      <c r="I208">
        <v>686.5</v>
      </c>
      <c r="J208">
        <v>676.45</v>
      </c>
      <c r="K208">
        <v>3805729</v>
      </c>
      <c r="L208">
        <v>2574376884.75</v>
      </c>
      <c r="M208">
        <v>48756</v>
      </c>
      <c r="N208">
        <v>1786367</v>
      </c>
      <c r="O208">
        <v>46.94</v>
      </c>
    </row>
    <row r="209" spans="1:15" x14ac:dyDescent="0.3">
      <c r="A209" t="s">
        <v>35</v>
      </c>
      <c r="B209" t="s">
        <v>34</v>
      </c>
      <c r="C209" s="4">
        <v>41577</v>
      </c>
      <c r="D209">
        <v>686.5</v>
      </c>
      <c r="E209">
        <v>686</v>
      </c>
      <c r="F209">
        <v>687.5</v>
      </c>
      <c r="G209">
        <v>675.75</v>
      </c>
      <c r="H209">
        <v>677.8</v>
      </c>
      <c r="I209">
        <v>679.35</v>
      </c>
      <c r="J209">
        <v>682.56</v>
      </c>
      <c r="K209">
        <v>2547168</v>
      </c>
      <c r="L209">
        <v>1738582638.8</v>
      </c>
      <c r="M209">
        <v>51706</v>
      </c>
      <c r="N209">
        <v>1532450</v>
      </c>
      <c r="O209">
        <v>60.16</v>
      </c>
    </row>
    <row r="210" spans="1:15" x14ac:dyDescent="0.3">
      <c r="A210" t="s">
        <v>35</v>
      </c>
      <c r="B210" t="s">
        <v>34</v>
      </c>
      <c r="C210" s="4">
        <v>41578</v>
      </c>
      <c r="D210">
        <v>679.35</v>
      </c>
      <c r="E210">
        <v>676.2</v>
      </c>
      <c r="F210">
        <v>685.05</v>
      </c>
      <c r="G210">
        <v>673.4</v>
      </c>
      <c r="H210">
        <v>680</v>
      </c>
      <c r="I210">
        <v>680.8</v>
      </c>
      <c r="J210">
        <v>679.37</v>
      </c>
      <c r="K210">
        <v>4548889</v>
      </c>
      <c r="L210">
        <v>3090370496.9000001</v>
      </c>
      <c r="M210">
        <v>55804</v>
      </c>
      <c r="N210">
        <v>3107894</v>
      </c>
      <c r="O210">
        <v>68.319999999999993</v>
      </c>
    </row>
    <row r="211" spans="1:15" x14ac:dyDescent="0.3">
      <c r="A211" t="s">
        <v>35</v>
      </c>
      <c r="B211" t="s">
        <v>34</v>
      </c>
      <c r="C211" s="4">
        <v>41579</v>
      </c>
      <c r="D211">
        <v>680.8</v>
      </c>
      <c r="E211">
        <v>681.6</v>
      </c>
      <c r="F211">
        <v>688</v>
      </c>
      <c r="G211">
        <v>678.2</v>
      </c>
      <c r="H211">
        <v>682.7</v>
      </c>
      <c r="I211">
        <v>683.8</v>
      </c>
      <c r="J211">
        <v>682.78</v>
      </c>
      <c r="K211">
        <v>3910611</v>
      </c>
      <c r="L211">
        <v>2670102421.4499998</v>
      </c>
      <c r="M211">
        <v>64809</v>
      </c>
      <c r="N211">
        <v>2403133</v>
      </c>
      <c r="O211">
        <v>61.45</v>
      </c>
    </row>
    <row r="212" spans="1:15" x14ac:dyDescent="0.3">
      <c r="A212" t="s">
        <v>35</v>
      </c>
      <c r="B212" t="s">
        <v>34</v>
      </c>
      <c r="C212" s="4">
        <v>41581</v>
      </c>
      <c r="D212">
        <v>683.8</v>
      </c>
      <c r="E212">
        <v>685</v>
      </c>
      <c r="F212">
        <v>686.55</v>
      </c>
      <c r="G212">
        <v>678.1</v>
      </c>
      <c r="H212">
        <v>679.6</v>
      </c>
      <c r="I212">
        <v>680.45</v>
      </c>
      <c r="J212">
        <v>680.4</v>
      </c>
      <c r="K212">
        <v>202348</v>
      </c>
      <c r="L212">
        <v>137677177</v>
      </c>
      <c r="M212">
        <v>4663</v>
      </c>
      <c r="N212">
        <v>65616</v>
      </c>
      <c r="O212">
        <v>32.43</v>
      </c>
    </row>
    <row r="213" spans="1:15" x14ac:dyDescent="0.3">
      <c r="A213" t="s">
        <v>35</v>
      </c>
      <c r="B213" t="s">
        <v>34</v>
      </c>
      <c r="C213" s="4">
        <v>41583</v>
      </c>
      <c r="D213">
        <v>680.45</v>
      </c>
      <c r="E213">
        <v>680.45</v>
      </c>
      <c r="F213">
        <v>685</v>
      </c>
      <c r="G213">
        <v>673</v>
      </c>
      <c r="H213">
        <v>674.8</v>
      </c>
      <c r="I213">
        <v>676.25</v>
      </c>
      <c r="J213">
        <v>678.74</v>
      </c>
      <c r="K213">
        <v>3564618</v>
      </c>
      <c r="L213">
        <v>2419448981.9499998</v>
      </c>
      <c r="M213">
        <v>54469</v>
      </c>
      <c r="N213">
        <v>2450022</v>
      </c>
      <c r="O213">
        <v>68.73</v>
      </c>
    </row>
    <row r="214" spans="1:15" x14ac:dyDescent="0.3">
      <c r="A214" t="s">
        <v>35</v>
      </c>
      <c r="B214" t="s">
        <v>34</v>
      </c>
      <c r="C214" s="4">
        <v>41584</v>
      </c>
      <c r="D214">
        <v>676.25</v>
      </c>
      <c r="E214">
        <v>678.9</v>
      </c>
      <c r="F214">
        <v>679.2</v>
      </c>
      <c r="G214">
        <v>665.25</v>
      </c>
      <c r="H214">
        <v>668</v>
      </c>
      <c r="I214">
        <v>668.9</v>
      </c>
      <c r="J214">
        <v>669.9</v>
      </c>
      <c r="K214">
        <v>1152663</v>
      </c>
      <c r="L214">
        <v>772169235.45000005</v>
      </c>
      <c r="M214">
        <v>20039</v>
      </c>
      <c r="N214">
        <v>488167</v>
      </c>
      <c r="O214">
        <v>42.35</v>
      </c>
    </row>
    <row r="215" spans="1:15" x14ac:dyDescent="0.3">
      <c r="A215" t="s">
        <v>35</v>
      </c>
      <c r="B215" t="s">
        <v>34</v>
      </c>
      <c r="C215" s="4">
        <v>41585</v>
      </c>
      <c r="D215">
        <v>668.9</v>
      </c>
      <c r="E215">
        <v>670</v>
      </c>
      <c r="F215">
        <v>677.5</v>
      </c>
      <c r="G215">
        <v>656.9</v>
      </c>
      <c r="H215">
        <v>666.6</v>
      </c>
      <c r="I215">
        <v>665.4</v>
      </c>
      <c r="J215">
        <v>669.28</v>
      </c>
      <c r="K215">
        <v>1947285</v>
      </c>
      <c r="L215">
        <v>1303280182.55</v>
      </c>
      <c r="M215">
        <v>32862</v>
      </c>
      <c r="N215">
        <v>686809</v>
      </c>
      <c r="O215">
        <v>35.270000000000003</v>
      </c>
    </row>
    <row r="216" spans="1:15" x14ac:dyDescent="0.3">
      <c r="A216" t="s">
        <v>35</v>
      </c>
      <c r="B216" t="s">
        <v>34</v>
      </c>
      <c r="C216" s="4">
        <v>41586</v>
      </c>
      <c r="D216">
        <v>665.4</v>
      </c>
      <c r="E216">
        <v>663.4</v>
      </c>
      <c r="F216">
        <v>667.65</v>
      </c>
      <c r="G216">
        <v>644.65</v>
      </c>
      <c r="H216">
        <v>651.75</v>
      </c>
      <c r="I216">
        <v>652.5</v>
      </c>
      <c r="J216">
        <v>655.23</v>
      </c>
      <c r="K216">
        <v>3370190</v>
      </c>
      <c r="L216">
        <v>2208248768.8499999</v>
      </c>
      <c r="M216">
        <v>50716</v>
      </c>
      <c r="N216">
        <v>2106848</v>
      </c>
      <c r="O216">
        <v>62.51</v>
      </c>
    </row>
    <row r="217" spans="1:15" x14ac:dyDescent="0.3">
      <c r="A217" t="s">
        <v>35</v>
      </c>
      <c r="B217" t="s">
        <v>34</v>
      </c>
      <c r="C217" s="4">
        <v>41589</v>
      </c>
      <c r="D217">
        <v>652.5</v>
      </c>
      <c r="E217">
        <v>644</v>
      </c>
      <c r="F217">
        <v>660.7</v>
      </c>
      <c r="G217">
        <v>616.70000000000005</v>
      </c>
      <c r="H217">
        <v>655.65</v>
      </c>
      <c r="I217">
        <v>654.25</v>
      </c>
      <c r="J217">
        <v>651.28</v>
      </c>
      <c r="K217">
        <v>2804076</v>
      </c>
      <c r="L217">
        <v>1826225339.1500001</v>
      </c>
      <c r="M217">
        <v>48713</v>
      </c>
      <c r="N217">
        <v>1567391</v>
      </c>
      <c r="O217">
        <v>55.9</v>
      </c>
    </row>
    <row r="218" spans="1:15" x14ac:dyDescent="0.3">
      <c r="A218" t="s">
        <v>35</v>
      </c>
      <c r="B218" t="s">
        <v>34</v>
      </c>
      <c r="C218" s="4">
        <v>41590</v>
      </c>
      <c r="D218">
        <v>654.25</v>
      </c>
      <c r="E218">
        <v>652.54999999999995</v>
      </c>
      <c r="F218">
        <v>663.05</v>
      </c>
      <c r="G218">
        <v>643.35</v>
      </c>
      <c r="H218">
        <v>644.04999999999995</v>
      </c>
      <c r="I218">
        <v>645.95000000000005</v>
      </c>
      <c r="J218">
        <v>652.77</v>
      </c>
      <c r="K218">
        <v>2245080</v>
      </c>
      <c r="L218">
        <v>1465520176.55</v>
      </c>
      <c r="M218">
        <v>101725</v>
      </c>
      <c r="N218">
        <v>1363579</v>
      </c>
      <c r="O218">
        <v>60.74</v>
      </c>
    </row>
    <row r="219" spans="1:15" x14ac:dyDescent="0.3">
      <c r="A219" t="s">
        <v>35</v>
      </c>
      <c r="B219" t="s">
        <v>34</v>
      </c>
      <c r="C219" s="4">
        <v>41591</v>
      </c>
      <c r="D219">
        <v>645.95000000000005</v>
      </c>
      <c r="E219">
        <v>639</v>
      </c>
      <c r="F219">
        <v>647.45000000000005</v>
      </c>
      <c r="G219">
        <v>628.35</v>
      </c>
      <c r="H219">
        <v>631.95000000000005</v>
      </c>
      <c r="I219">
        <v>633.70000000000005</v>
      </c>
      <c r="J219">
        <v>635.82000000000005</v>
      </c>
      <c r="K219">
        <v>2640271</v>
      </c>
      <c r="L219">
        <v>1678737482.1500001</v>
      </c>
      <c r="M219">
        <v>76043</v>
      </c>
      <c r="N219">
        <v>1516241</v>
      </c>
      <c r="O219">
        <v>57.43</v>
      </c>
    </row>
    <row r="220" spans="1:15" x14ac:dyDescent="0.3">
      <c r="A220" t="s">
        <v>35</v>
      </c>
      <c r="B220" t="s">
        <v>34</v>
      </c>
      <c r="C220" s="4">
        <v>41592</v>
      </c>
      <c r="D220">
        <v>633.70000000000005</v>
      </c>
      <c r="E220">
        <v>638</v>
      </c>
      <c r="F220">
        <v>649.9</v>
      </c>
      <c r="G220">
        <v>638</v>
      </c>
      <c r="H220">
        <v>643.29999999999995</v>
      </c>
      <c r="I220">
        <v>642.20000000000005</v>
      </c>
      <c r="J220">
        <v>645.07000000000005</v>
      </c>
      <c r="K220">
        <v>3156715</v>
      </c>
      <c r="L220">
        <v>2036288806</v>
      </c>
      <c r="M220">
        <v>60225</v>
      </c>
      <c r="N220">
        <v>2036155</v>
      </c>
      <c r="O220">
        <v>64.5</v>
      </c>
    </row>
    <row r="221" spans="1:15" x14ac:dyDescent="0.3">
      <c r="A221" t="s">
        <v>35</v>
      </c>
      <c r="B221" t="s">
        <v>34</v>
      </c>
      <c r="C221" s="4">
        <v>41596</v>
      </c>
      <c r="D221">
        <v>642.20000000000005</v>
      </c>
      <c r="E221">
        <v>651.4</v>
      </c>
      <c r="F221">
        <v>670</v>
      </c>
      <c r="G221">
        <v>649.04999999999995</v>
      </c>
      <c r="H221">
        <v>666.5</v>
      </c>
      <c r="I221">
        <v>668.8</v>
      </c>
      <c r="J221">
        <v>661.08</v>
      </c>
      <c r="K221">
        <v>3718480</v>
      </c>
      <c r="L221">
        <v>2458196320.4000001</v>
      </c>
      <c r="M221">
        <v>81418</v>
      </c>
      <c r="N221">
        <v>2705693</v>
      </c>
      <c r="O221">
        <v>72.760000000000005</v>
      </c>
    </row>
    <row r="222" spans="1:15" x14ac:dyDescent="0.3">
      <c r="A222" t="s">
        <v>35</v>
      </c>
      <c r="B222" t="s">
        <v>34</v>
      </c>
      <c r="C222" s="4">
        <v>41597</v>
      </c>
      <c r="D222">
        <v>668.8</v>
      </c>
      <c r="E222">
        <v>668.4</v>
      </c>
      <c r="F222">
        <v>668.4</v>
      </c>
      <c r="G222">
        <v>657.45</v>
      </c>
      <c r="H222">
        <v>660.25</v>
      </c>
      <c r="I222">
        <v>660.05</v>
      </c>
      <c r="J222">
        <v>661.23</v>
      </c>
      <c r="K222">
        <v>1697259</v>
      </c>
      <c r="L222">
        <v>1122273361.9000001</v>
      </c>
      <c r="M222">
        <v>29560</v>
      </c>
      <c r="N222">
        <v>1010636</v>
      </c>
      <c r="O222">
        <v>59.55</v>
      </c>
    </row>
    <row r="223" spans="1:15" x14ac:dyDescent="0.3">
      <c r="A223" t="s">
        <v>35</v>
      </c>
      <c r="B223" t="s">
        <v>34</v>
      </c>
      <c r="C223" s="4">
        <v>41598</v>
      </c>
      <c r="D223">
        <v>660.05</v>
      </c>
      <c r="E223">
        <v>656.7</v>
      </c>
      <c r="F223">
        <v>659</v>
      </c>
      <c r="G223">
        <v>646.4</v>
      </c>
      <c r="H223">
        <v>646.6</v>
      </c>
      <c r="I223">
        <v>649.54999999999995</v>
      </c>
      <c r="J223">
        <v>653.29999999999995</v>
      </c>
      <c r="K223">
        <v>2092524</v>
      </c>
      <c r="L223">
        <v>1367044854.75</v>
      </c>
      <c r="M223">
        <v>46516</v>
      </c>
      <c r="N223">
        <v>1361902</v>
      </c>
      <c r="O223">
        <v>65.08</v>
      </c>
    </row>
    <row r="224" spans="1:15" x14ac:dyDescent="0.3">
      <c r="A224" t="s">
        <v>35</v>
      </c>
      <c r="B224" t="s">
        <v>34</v>
      </c>
      <c r="C224" s="4">
        <v>41599</v>
      </c>
      <c r="D224">
        <v>649.54999999999995</v>
      </c>
      <c r="E224">
        <v>644.54999999999995</v>
      </c>
      <c r="F224">
        <v>645.6</v>
      </c>
      <c r="G224">
        <v>635.15</v>
      </c>
      <c r="H224">
        <v>638.95000000000005</v>
      </c>
      <c r="I224">
        <v>637.65</v>
      </c>
      <c r="J224">
        <v>640.41999999999996</v>
      </c>
      <c r="K224">
        <v>3196914</v>
      </c>
      <c r="L224">
        <v>2047382404.1500001</v>
      </c>
      <c r="M224">
        <v>63898</v>
      </c>
      <c r="N224">
        <v>2008980</v>
      </c>
      <c r="O224">
        <v>62.84</v>
      </c>
    </row>
    <row r="225" spans="1:15" x14ac:dyDescent="0.3">
      <c r="A225" t="s">
        <v>35</v>
      </c>
      <c r="B225" t="s">
        <v>34</v>
      </c>
      <c r="C225" s="4">
        <v>41600</v>
      </c>
      <c r="D225">
        <v>637.65</v>
      </c>
      <c r="E225">
        <v>642.5</v>
      </c>
      <c r="F225">
        <v>646.9</v>
      </c>
      <c r="G225">
        <v>635.1</v>
      </c>
      <c r="H225">
        <v>642.6</v>
      </c>
      <c r="I225">
        <v>642.15</v>
      </c>
      <c r="J225">
        <v>641.91999999999996</v>
      </c>
      <c r="K225">
        <v>1873096</v>
      </c>
      <c r="L225">
        <v>1202381687</v>
      </c>
      <c r="M225">
        <v>55226</v>
      </c>
      <c r="N225">
        <v>1062751</v>
      </c>
      <c r="O225">
        <v>56.74</v>
      </c>
    </row>
    <row r="226" spans="1:15" x14ac:dyDescent="0.3">
      <c r="A226" t="s">
        <v>35</v>
      </c>
      <c r="B226" t="s">
        <v>34</v>
      </c>
      <c r="C226" s="4">
        <v>41603</v>
      </c>
      <c r="D226">
        <v>642.15</v>
      </c>
      <c r="E226">
        <v>648.04999999999995</v>
      </c>
      <c r="F226">
        <v>661.75</v>
      </c>
      <c r="G226">
        <v>648.04999999999995</v>
      </c>
      <c r="H226">
        <v>659</v>
      </c>
      <c r="I226">
        <v>659.75</v>
      </c>
      <c r="J226">
        <v>655.71</v>
      </c>
      <c r="K226">
        <v>4037635</v>
      </c>
      <c r="L226">
        <v>2647520959.6999998</v>
      </c>
      <c r="M226">
        <v>85622</v>
      </c>
      <c r="N226">
        <v>3030477</v>
      </c>
      <c r="O226">
        <v>75.06</v>
      </c>
    </row>
    <row r="227" spans="1:15" x14ac:dyDescent="0.3">
      <c r="A227" t="s">
        <v>35</v>
      </c>
      <c r="B227" t="s">
        <v>34</v>
      </c>
      <c r="C227" s="4">
        <v>41604</v>
      </c>
      <c r="D227">
        <v>659.75</v>
      </c>
      <c r="E227">
        <v>657.7</v>
      </c>
      <c r="F227">
        <v>659.9</v>
      </c>
      <c r="G227">
        <v>648.4</v>
      </c>
      <c r="H227">
        <v>654.15</v>
      </c>
      <c r="I227">
        <v>652.95000000000005</v>
      </c>
      <c r="J227">
        <v>654.25</v>
      </c>
      <c r="K227">
        <v>3619629</v>
      </c>
      <c r="L227">
        <v>2368144439.1500001</v>
      </c>
      <c r="M227">
        <v>76189</v>
      </c>
      <c r="N227">
        <v>2743195</v>
      </c>
      <c r="O227">
        <v>75.790000000000006</v>
      </c>
    </row>
    <row r="228" spans="1:15" x14ac:dyDescent="0.3">
      <c r="A228" t="s">
        <v>35</v>
      </c>
      <c r="B228" t="s">
        <v>34</v>
      </c>
      <c r="C228" s="4">
        <v>41605</v>
      </c>
      <c r="D228">
        <v>652.95000000000005</v>
      </c>
      <c r="E228">
        <v>651.1</v>
      </c>
      <c r="F228">
        <v>658.75</v>
      </c>
      <c r="G228">
        <v>644.1</v>
      </c>
      <c r="H228">
        <v>652.29999999999995</v>
      </c>
      <c r="I228">
        <v>653.54999999999995</v>
      </c>
      <c r="J228">
        <v>651.24</v>
      </c>
      <c r="K228">
        <v>2148253</v>
      </c>
      <c r="L228">
        <v>1399035753.75</v>
      </c>
      <c r="M228">
        <v>47216</v>
      </c>
      <c r="N228">
        <v>1342075</v>
      </c>
      <c r="O228">
        <v>62.47</v>
      </c>
    </row>
    <row r="229" spans="1:15" x14ac:dyDescent="0.3">
      <c r="A229" t="s">
        <v>35</v>
      </c>
      <c r="B229" t="s">
        <v>34</v>
      </c>
      <c r="C229" s="4">
        <v>41606</v>
      </c>
      <c r="D229">
        <v>653.54999999999995</v>
      </c>
      <c r="E229">
        <v>655.6</v>
      </c>
      <c r="F229">
        <v>663</v>
      </c>
      <c r="G229">
        <v>648.04999999999995</v>
      </c>
      <c r="H229">
        <v>657.9</v>
      </c>
      <c r="I229">
        <v>653.4</v>
      </c>
      <c r="J229">
        <v>655.20000000000005</v>
      </c>
      <c r="K229">
        <v>3693433</v>
      </c>
      <c r="L229">
        <v>2419934813.0999999</v>
      </c>
      <c r="M229">
        <v>47832</v>
      </c>
      <c r="N229">
        <v>2269544</v>
      </c>
      <c r="O229">
        <v>61.45</v>
      </c>
    </row>
    <row r="230" spans="1:15" x14ac:dyDescent="0.3">
      <c r="A230" t="s">
        <v>35</v>
      </c>
      <c r="B230" t="s">
        <v>34</v>
      </c>
      <c r="C230" s="4">
        <v>41607</v>
      </c>
      <c r="D230">
        <v>653.4</v>
      </c>
      <c r="E230">
        <v>655</v>
      </c>
      <c r="F230">
        <v>668.9</v>
      </c>
      <c r="G230">
        <v>655</v>
      </c>
      <c r="H230">
        <v>661.15</v>
      </c>
      <c r="I230">
        <v>661.3</v>
      </c>
      <c r="J230">
        <v>662.6</v>
      </c>
      <c r="K230">
        <v>2392770</v>
      </c>
      <c r="L230">
        <v>1585455323.55</v>
      </c>
      <c r="M230">
        <v>51546</v>
      </c>
      <c r="N230">
        <v>1720469</v>
      </c>
      <c r="O230">
        <v>71.900000000000006</v>
      </c>
    </row>
    <row r="231" spans="1:15" x14ac:dyDescent="0.3">
      <c r="A231" t="s">
        <v>35</v>
      </c>
      <c r="B231" t="s">
        <v>34</v>
      </c>
      <c r="C231" s="4">
        <v>41610</v>
      </c>
      <c r="D231">
        <v>661.3</v>
      </c>
      <c r="E231">
        <v>662</v>
      </c>
      <c r="F231">
        <v>665</v>
      </c>
      <c r="G231">
        <v>658.05</v>
      </c>
      <c r="H231">
        <v>660.55</v>
      </c>
      <c r="I231">
        <v>661.3</v>
      </c>
      <c r="J231">
        <v>661.96</v>
      </c>
      <c r="K231">
        <v>1714653</v>
      </c>
      <c r="L231">
        <v>1135034937.0999999</v>
      </c>
      <c r="M231">
        <v>35657</v>
      </c>
      <c r="N231">
        <v>926629</v>
      </c>
      <c r="O231">
        <v>54.04</v>
      </c>
    </row>
    <row r="232" spans="1:15" x14ac:dyDescent="0.3">
      <c r="A232" t="s">
        <v>35</v>
      </c>
      <c r="B232" t="s">
        <v>34</v>
      </c>
      <c r="C232" s="4">
        <v>41611</v>
      </c>
      <c r="D232">
        <v>661.3</v>
      </c>
      <c r="E232">
        <v>660</v>
      </c>
      <c r="F232">
        <v>662.2</v>
      </c>
      <c r="G232">
        <v>652.65</v>
      </c>
      <c r="H232">
        <v>656.95</v>
      </c>
      <c r="I232">
        <v>655.75</v>
      </c>
      <c r="J232">
        <v>657.17</v>
      </c>
      <c r="K232">
        <v>2572070</v>
      </c>
      <c r="L232">
        <v>1690285573.3499999</v>
      </c>
      <c r="M232">
        <v>71170</v>
      </c>
      <c r="N232">
        <v>1877247</v>
      </c>
      <c r="O232">
        <v>72.989999999999995</v>
      </c>
    </row>
    <row r="233" spans="1:15" x14ac:dyDescent="0.3">
      <c r="A233" t="s">
        <v>35</v>
      </c>
      <c r="B233" t="s">
        <v>34</v>
      </c>
      <c r="C233" s="4">
        <v>41612</v>
      </c>
      <c r="D233">
        <v>655.75</v>
      </c>
      <c r="E233">
        <v>654.9</v>
      </c>
      <c r="F233">
        <v>659.55</v>
      </c>
      <c r="G233">
        <v>653.45000000000005</v>
      </c>
      <c r="H233">
        <v>658.8</v>
      </c>
      <c r="I233">
        <v>657.6</v>
      </c>
      <c r="J233">
        <v>657.16</v>
      </c>
      <c r="K233">
        <v>2619152</v>
      </c>
      <c r="L233">
        <v>1721199283.3</v>
      </c>
      <c r="M233">
        <v>43740</v>
      </c>
      <c r="N233">
        <v>1852484</v>
      </c>
      <c r="O233">
        <v>70.73</v>
      </c>
    </row>
    <row r="234" spans="1:15" x14ac:dyDescent="0.3">
      <c r="A234" t="s">
        <v>35</v>
      </c>
      <c r="B234" t="s">
        <v>34</v>
      </c>
      <c r="C234" s="4">
        <v>41613</v>
      </c>
      <c r="D234">
        <v>657.6</v>
      </c>
      <c r="E234">
        <v>671.55</v>
      </c>
      <c r="F234">
        <v>689.9</v>
      </c>
      <c r="G234">
        <v>671.55</v>
      </c>
      <c r="H234">
        <v>688</v>
      </c>
      <c r="I234">
        <v>688.1</v>
      </c>
      <c r="J234">
        <v>686.04</v>
      </c>
      <c r="K234">
        <v>8004998</v>
      </c>
      <c r="L234">
        <v>5491727987.3500004</v>
      </c>
      <c r="M234">
        <v>147475</v>
      </c>
      <c r="N234">
        <v>6626476</v>
      </c>
      <c r="O234">
        <v>82.78</v>
      </c>
    </row>
    <row r="235" spans="1:15" x14ac:dyDescent="0.3">
      <c r="A235" t="s">
        <v>35</v>
      </c>
      <c r="B235" t="s">
        <v>34</v>
      </c>
      <c r="C235" s="4">
        <v>41614</v>
      </c>
      <c r="D235">
        <v>688.1</v>
      </c>
      <c r="E235">
        <v>684.9</v>
      </c>
      <c r="F235">
        <v>689.6</v>
      </c>
      <c r="G235">
        <v>678.25</v>
      </c>
      <c r="H235">
        <v>687.6</v>
      </c>
      <c r="I235">
        <v>682.7</v>
      </c>
      <c r="J235">
        <v>681.59</v>
      </c>
      <c r="K235">
        <v>4017308</v>
      </c>
      <c r="L235">
        <v>2738171328.25</v>
      </c>
      <c r="M235">
        <v>36667</v>
      </c>
      <c r="N235">
        <v>3141222</v>
      </c>
      <c r="O235">
        <v>78.19</v>
      </c>
    </row>
    <row r="236" spans="1:15" x14ac:dyDescent="0.3">
      <c r="A236" t="s">
        <v>35</v>
      </c>
      <c r="B236" t="s">
        <v>34</v>
      </c>
      <c r="C236" s="4">
        <v>41617</v>
      </c>
      <c r="D236">
        <v>682.7</v>
      </c>
      <c r="E236">
        <v>710</v>
      </c>
      <c r="F236">
        <v>717.4</v>
      </c>
      <c r="G236">
        <v>692.55</v>
      </c>
      <c r="H236">
        <v>693</v>
      </c>
      <c r="I236">
        <v>696.65</v>
      </c>
      <c r="J236">
        <v>704.05</v>
      </c>
      <c r="K236">
        <v>6316407</v>
      </c>
      <c r="L236">
        <v>4447045397.3500004</v>
      </c>
      <c r="M236">
        <v>65808</v>
      </c>
      <c r="N236">
        <v>4762350</v>
      </c>
      <c r="O236">
        <v>75.400000000000006</v>
      </c>
    </row>
    <row r="237" spans="1:15" x14ac:dyDescent="0.3">
      <c r="A237" t="s">
        <v>35</v>
      </c>
      <c r="B237" t="s">
        <v>34</v>
      </c>
      <c r="C237" s="4">
        <v>41618</v>
      </c>
      <c r="D237">
        <v>696.65</v>
      </c>
      <c r="E237">
        <v>692.35</v>
      </c>
      <c r="F237">
        <v>701.85</v>
      </c>
      <c r="G237">
        <v>690</v>
      </c>
      <c r="H237">
        <v>695.35</v>
      </c>
      <c r="I237">
        <v>696.7</v>
      </c>
      <c r="J237">
        <v>695.57</v>
      </c>
      <c r="K237">
        <v>6266220</v>
      </c>
      <c r="L237">
        <v>4358568856.3500004</v>
      </c>
      <c r="M237">
        <v>68219</v>
      </c>
      <c r="N237">
        <v>4954908</v>
      </c>
      <c r="O237">
        <v>79.069999999999993</v>
      </c>
    </row>
    <row r="238" spans="1:15" x14ac:dyDescent="0.3">
      <c r="A238" t="s">
        <v>35</v>
      </c>
      <c r="B238" t="s">
        <v>34</v>
      </c>
      <c r="C238" s="4">
        <v>41619</v>
      </c>
      <c r="D238">
        <v>696.7</v>
      </c>
      <c r="E238">
        <v>690.1</v>
      </c>
      <c r="F238">
        <v>701.8</v>
      </c>
      <c r="G238">
        <v>686.9</v>
      </c>
      <c r="H238">
        <v>701</v>
      </c>
      <c r="I238">
        <v>695.55</v>
      </c>
      <c r="J238">
        <v>692.8</v>
      </c>
      <c r="K238">
        <v>3072444</v>
      </c>
      <c r="L238">
        <v>2128589847.45</v>
      </c>
      <c r="M238">
        <v>59235</v>
      </c>
      <c r="N238">
        <v>2253902</v>
      </c>
      <c r="O238">
        <v>73.36</v>
      </c>
    </row>
    <row r="239" spans="1:15" x14ac:dyDescent="0.3">
      <c r="A239" t="s">
        <v>35</v>
      </c>
      <c r="B239" t="s">
        <v>34</v>
      </c>
      <c r="C239" s="4">
        <v>41620</v>
      </c>
      <c r="D239">
        <v>695.55</v>
      </c>
      <c r="E239">
        <v>693.2</v>
      </c>
      <c r="F239">
        <v>700.55</v>
      </c>
      <c r="G239">
        <v>690.5</v>
      </c>
      <c r="H239">
        <v>695.9</v>
      </c>
      <c r="I239">
        <v>695.2</v>
      </c>
      <c r="J239">
        <v>694.85</v>
      </c>
      <c r="K239">
        <v>3216924</v>
      </c>
      <c r="L239">
        <v>2235283894</v>
      </c>
      <c r="M239">
        <v>47815</v>
      </c>
      <c r="N239">
        <v>2317749</v>
      </c>
      <c r="O239">
        <v>72.05</v>
      </c>
    </row>
    <row r="240" spans="1:15" x14ac:dyDescent="0.3">
      <c r="A240" t="s">
        <v>35</v>
      </c>
      <c r="B240" t="s">
        <v>34</v>
      </c>
      <c r="C240" s="4">
        <v>41621</v>
      </c>
      <c r="D240">
        <v>695.2</v>
      </c>
      <c r="E240">
        <v>687.8</v>
      </c>
      <c r="F240">
        <v>702</v>
      </c>
      <c r="G240">
        <v>685</v>
      </c>
      <c r="H240">
        <v>685.8</v>
      </c>
      <c r="I240">
        <v>689.95</v>
      </c>
      <c r="J240">
        <v>692.52</v>
      </c>
      <c r="K240">
        <v>6329020</v>
      </c>
      <c r="L240">
        <v>4382955533.1999998</v>
      </c>
      <c r="M240">
        <v>53428</v>
      </c>
      <c r="N240">
        <v>3540532</v>
      </c>
      <c r="O240">
        <v>55.94</v>
      </c>
    </row>
    <row r="241" spans="1:15" x14ac:dyDescent="0.3">
      <c r="A241" t="s">
        <v>35</v>
      </c>
      <c r="B241" t="s">
        <v>34</v>
      </c>
      <c r="C241" s="4">
        <v>41624</v>
      </c>
      <c r="D241">
        <v>689.95</v>
      </c>
      <c r="E241">
        <v>688</v>
      </c>
      <c r="F241">
        <v>690.9</v>
      </c>
      <c r="G241">
        <v>681.2</v>
      </c>
      <c r="H241">
        <v>686.1</v>
      </c>
      <c r="I241">
        <v>684.35</v>
      </c>
      <c r="J241">
        <v>686.85</v>
      </c>
      <c r="K241">
        <v>5358061</v>
      </c>
      <c r="L241">
        <v>3680169732.1500001</v>
      </c>
      <c r="M241">
        <v>48811</v>
      </c>
      <c r="N241">
        <v>2730592</v>
      </c>
      <c r="O241">
        <v>50.96</v>
      </c>
    </row>
    <row r="242" spans="1:15" x14ac:dyDescent="0.3">
      <c r="A242" t="s">
        <v>35</v>
      </c>
      <c r="B242" t="s">
        <v>34</v>
      </c>
      <c r="C242" s="4">
        <v>41625</v>
      </c>
      <c r="D242">
        <v>684.35</v>
      </c>
      <c r="E242">
        <v>675.65</v>
      </c>
      <c r="F242">
        <v>675.65</v>
      </c>
      <c r="G242">
        <v>654.04999999999995</v>
      </c>
      <c r="H242">
        <v>659.25</v>
      </c>
      <c r="I242">
        <v>657.6</v>
      </c>
      <c r="J242">
        <v>663.11</v>
      </c>
      <c r="K242">
        <v>4485661</v>
      </c>
      <c r="L242">
        <v>2974489461.9499998</v>
      </c>
      <c r="M242">
        <v>64615</v>
      </c>
      <c r="N242">
        <v>2068014</v>
      </c>
      <c r="O242">
        <v>46.1</v>
      </c>
    </row>
    <row r="243" spans="1:15" x14ac:dyDescent="0.3">
      <c r="A243" t="s">
        <v>35</v>
      </c>
      <c r="B243" t="s">
        <v>34</v>
      </c>
      <c r="C243" s="4">
        <v>41626</v>
      </c>
      <c r="D243">
        <v>657.6</v>
      </c>
      <c r="E243">
        <v>650.5</v>
      </c>
      <c r="F243">
        <v>680.65</v>
      </c>
      <c r="G243">
        <v>649.54999999999995</v>
      </c>
      <c r="H243">
        <v>667.75</v>
      </c>
      <c r="I243">
        <v>666.25</v>
      </c>
      <c r="J243">
        <v>664.32</v>
      </c>
      <c r="K243">
        <v>3521829</v>
      </c>
      <c r="L243">
        <v>2339617846.8000002</v>
      </c>
      <c r="M243">
        <v>48273</v>
      </c>
      <c r="N243">
        <v>1685097</v>
      </c>
      <c r="O243">
        <v>47.85</v>
      </c>
    </row>
    <row r="244" spans="1:15" x14ac:dyDescent="0.3">
      <c r="A244" t="s">
        <v>35</v>
      </c>
      <c r="B244" t="s">
        <v>34</v>
      </c>
      <c r="C244" s="4">
        <v>41627</v>
      </c>
      <c r="D244">
        <v>666.25</v>
      </c>
      <c r="E244">
        <v>679</v>
      </c>
      <c r="F244">
        <v>683.95</v>
      </c>
      <c r="G244">
        <v>650.4</v>
      </c>
      <c r="H244">
        <v>653.1</v>
      </c>
      <c r="I244">
        <v>652.54999999999995</v>
      </c>
      <c r="J244">
        <v>657.39</v>
      </c>
      <c r="K244">
        <v>2504879</v>
      </c>
      <c r="L244">
        <v>1646686619.3</v>
      </c>
      <c r="M244">
        <v>34484</v>
      </c>
      <c r="N244">
        <v>1196726</v>
      </c>
      <c r="O244">
        <v>47.78</v>
      </c>
    </row>
    <row r="245" spans="1:15" x14ac:dyDescent="0.3">
      <c r="A245" t="s">
        <v>35</v>
      </c>
      <c r="B245" t="s">
        <v>34</v>
      </c>
      <c r="C245" s="4">
        <v>41628</v>
      </c>
      <c r="D245">
        <v>652.54999999999995</v>
      </c>
      <c r="E245">
        <v>657.8</v>
      </c>
      <c r="F245">
        <v>668.6</v>
      </c>
      <c r="G245">
        <v>650.1</v>
      </c>
      <c r="H245">
        <v>666.45</v>
      </c>
      <c r="I245">
        <v>664.6</v>
      </c>
      <c r="J245">
        <v>658.53</v>
      </c>
      <c r="K245">
        <v>1430617</v>
      </c>
      <c r="L245">
        <v>942100890.54999995</v>
      </c>
      <c r="M245">
        <v>21461</v>
      </c>
      <c r="N245">
        <v>453831</v>
      </c>
      <c r="O245">
        <v>31.72</v>
      </c>
    </row>
    <row r="246" spans="1:15" x14ac:dyDescent="0.3">
      <c r="A246" t="s">
        <v>35</v>
      </c>
      <c r="B246" t="s">
        <v>34</v>
      </c>
      <c r="C246" s="4">
        <v>41631</v>
      </c>
      <c r="D246">
        <v>664.6</v>
      </c>
      <c r="E246">
        <v>658</v>
      </c>
      <c r="F246">
        <v>671.5</v>
      </c>
      <c r="G246">
        <v>657</v>
      </c>
      <c r="H246">
        <v>663.1</v>
      </c>
      <c r="I246">
        <v>664.45</v>
      </c>
      <c r="J246">
        <v>666.94</v>
      </c>
      <c r="K246">
        <v>1382808</v>
      </c>
      <c r="L246">
        <v>922247874.60000002</v>
      </c>
      <c r="M246">
        <v>42116</v>
      </c>
      <c r="N246">
        <v>672489</v>
      </c>
      <c r="O246">
        <v>48.63</v>
      </c>
    </row>
    <row r="247" spans="1:15" x14ac:dyDescent="0.3">
      <c r="A247" t="s">
        <v>35</v>
      </c>
      <c r="B247" t="s">
        <v>34</v>
      </c>
      <c r="C247" s="4">
        <v>41632</v>
      </c>
      <c r="D247">
        <v>664.45</v>
      </c>
      <c r="E247">
        <v>665.55</v>
      </c>
      <c r="F247">
        <v>666.5</v>
      </c>
      <c r="G247">
        <v>655.04999999999995</v>
      </c>
      <c r="H247">
        <v>658.6</v>
      </c>
      <c r="I247">
        <v>657.3</v>
      </c>
      <c r="J247">
        <v>660.07</v>
      </c>
      <c r="K247">
        <v>888674</v>
      </c>
      <c r="L247">
        <v>586591412.20000005</v>
      </c>
      <c r="M247">
        <v>14082</v>
      </c>
      <c r="N247">
        <v>368024</v>
      </c>
      <c r="O247">
        <v>41.41</v>
      </c>
    </row>
    <row r="248" spans="1:15" x14ac:dyDescent="0.3">
      <c r="A248" t="s">
        <v>35</v>
      </c>
      <c r="B248" t="s">
        <v>34</v>
      </c>
      <c r="C248" s="4">
        <v>41634</v>
      </c>
      <c r="D248">
        <v>657.3</v>
      </c>
      <c r="E248">
        <v>659.85</v>
      </c>
      <c r="F248">
        <v>672.2</v>
      </c>
      <c r="G248">
        <v>656.9</v>
      </c>
      <c r="H248">
        <v>669</v>
      </c>
      <c r="I248">
        <v>669.05</v>
      </c>
      <c r="J248">
        <v>664.85</v>
      </c>
      <c r="K248">
        <v>2011690</v>
      </c>
      <c r="L248">
        <v>1337475060.3</v>
      </c>
      <c r="M248">
        <v>24092</v>
      </c>
      <c r="N248">
        <v>813549</v>
      </c>
      <c r="O248">
        <v>40.44</v>
      </c>
    </row>
    <row r="249" spans="1:15" x14ac:dyDescent="0.3">
      <c r="A249" t="s">
        <v>35</v>
      </c>
      <c r="B249" t="s">
        <v>34</v>
      </c>
      <c r="C249" s="4">
        <v>41635</v>
      </c>
      <c r="D249">
        <v>669.05</v>
      </c>
      <c r="E249">
        <v>664.1</v>
      </c>
      <c r="F249">
        <v>675.45</v>
      </c>
      <c r="G249">
        <v>664.1</v>
      </c>
      <c r="H249">
        <v>668.75</v>
      </c>
      <c r="I249">
        <v>669.65</v>
      </c>
      <c r="J249">
        <v>670.44</v>
      </c>
      <c r="K249">
        <v>1366003</v>
      </c>
      <c r="L249">
        <v>915819103.35000002</v>
      </c>
      <c r="M249">
        <v>25230</v>
      </c>
      <c r="N249">
        <v>841941</v>
      </c>
      <c r="O249">
        <v>61.64</v>
      </c>
    </row>
    <row r="250" spans="1:15" x14ac:dyDescent="0.3">
      <c r="A250" t="s">
        <v>35</v>
      </c>
      <c r="B250" t="s">
        <v>34</v>
      </c>
      <c r="C250" s="4">
        <v>41638</v>
      </c>
      <c r="D250">
        <v>669.65</v>
      </c>
      <c r="E250">
        <v>676.8</v>
      </c>
      <c r="F250">
        <v>677</v>
      </c>
      <c r="G250">
        <v>665.15</v>
      </c>
      <c r="H250">
        <v>669.4</v>
      </c>
      <c r="I250">
        <v>669.5</v>
      </c>
      <c r="J250">
        <v>669.88</v>
      </c>
      <c r="K250">
        <v>1056901</v>
      </c>
      <c r="L250">
        <v>707994077</v>
      </c>
      <c r="M250">
        <v>15635</v>
      </c>
      <c r="N250">
        <v>535684</v>
      </c>
      <c r="O250">
        <v>50.68</v>
      </c>
    </row>
    <row r="251" spans="1:15" x14ac:dyDescent="0.3">
      <c r="A251" t="s">
        <v>35</v>
      </c>
      <c r="B251" t="s">
        <v>34</v>
      </c>
      <c r="C251" s="4">
        <v>41639</v>
      </c>
      <c r="D251">
        <v>669.5</v>
      </c>
      <c r="E251">
        <v>672.1</v>
      </c>
      <c r="F251">
        <v>672.3</v>
      </c>
      <c r="G251">
        <v>660.1</v>
      </c>
      <c r="H251">
        <v>667.5</v>
      </c>
      <c r="I251">
        <v>665.85</v>
      </c>
      <c r="J251">
        <v>664.42</v>
      </c>
      <c r="K251">
        <v>1315328</v>
      </c>
      <c r="L251">
        <v>873927459.35000002</v>
      </c>
      <c r="M251">
        <v>21691</v>
      </c>
      <c r="N251">
        <v>741457</v>
      </c>
      <c r="O251">
        <v>56.37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3"/>
  <sheetViews>
    <sheetView topLeftCell="H1" zoomScaleNormal="100" workbookViewId="0">
      <pane ySplit="1" topLeftCell="A2" activePane="bottomLeft" state="frozen"/>
      <selection activeCell="B1" sqref="B1"/>
      <selection pane="bottomLeft" activeCell="AI3" sqref="AI3"/>
    </sheetView>
  </sheetViews>
  <sheetFormatPr defaultColWidth="8.77734375" defaultRowHeight="14.4" outlineLevelCol="1" x14ac:dyDescent="0.3"/>
  <cols>
    <col min="1" max="1" width="8.77734375" hidden="1" customWidth="1" outlineLevel="1"/>
    <col min="2" max="2" width="16" hidden="1" customWidth="1" outlineLevel="1"/>
    <col min="3" max="3" width="17.109375" hidden="1" customWidth="1" outlineLevel="1"/>
    <col min="4" max="4" width="14.33203125" hidden="1" customWidth="1" outlineLevel="1"/>
    <col min="5" max="5" width="15.33203125" hidden="1" customWidth="1" outlineLevel="1"/>
    <col min="6" max="6" width="8.77734375" collapsed="1"/>
    <col min="7" max="7" width="12.109375" bestFit="1" customWidth="1"/>
    <col min="8" max="9" width="10.44140625" customWidth="1"/>
    <col min="11" max="11" width="14.6640625" customWidth="1"/>
    <col min="12" max="12" width="17.33203125" customWidth="1"/>
    <col min="13" max="13" width="11" bestFit="1" customWidth="1"/>
    <col min="14" max="14" width="10.77734375" bestFit="1" customWidth="1"/>
    <col min="15" max="15" width="8.77734375" customWidth="1"/>
    <col min="16" max="16" width="14.6640625" customWidth="1"/>
    <col min="17" max="25" width="8.77734375" hidden="1" customWidth="1" outlineLevel="1"/>
    <col min="26" max="26" width="10.6640625" hidden="1" customWidth="1" outlineLevel="1"/>
    <col min="27" max="27" width="10.88671875" hidden="1" customWidth="1" outlineLevel="1"/>
    <col min="28" max="31" width="8.77734375" hidden="1" customWidth="1" outlineLevel="1"/>
    <col min="32" max="32" width="11.33203125" bestFit="1" customWidth="1" collapsed="1"/>
    <col min="33" max="35" width="12" customWidth="1"/>
    <col min="36" max="37" width="7.77734375" hidden="1" customWidth="1" outlineLevel="1"/>
    <col min="38" max="38" width="16.44140625" hidden="1" customWidth="1" outlineLevel="1"/>
    <col min="39" max="39" width="19.88671875" hidden="1" customWidth="1" outlineLevel="1"/>
    <col min="40" max="40" width="14.109375" hidden="1" customWidth="1" outlineLevel="1" collapsed="1"/>
    <col min="41" max="41" width="0" hidden="1" customWidth="1" outlineLevel="1"/>
    <col min="42" max="42" width="14.109375" bestFit="1" customWidth="1" collapsed="1"/>
  </cols>
  <sheetData>
    <row r="1" spans="1:45" ht="16.2" x14ac:dyDescent="0.45">
      <c r="A1" s="14" t="s">
        <v>93</v>
      </c>
      <c r="B1" s="14" t="s">
        <v>94</v>
      </c>
      <c r="C1" s="14" t="s">
        <v>95</v>
      </c>
      <c r="D1" s="5" t="s">
        <v>91</v>
      </c>
      <c r="E1" s="5" t="s">
        <v>92</v>
      </c>
      <c r="F1" s="5" t="s">
        <v>36</v>
      </c>
      <c r="G1" s="5" t="s">
        <v>20</v>
      </c>
      <c r="H1" s="5" t="s">
        <v>35</v>
      </c>
      <c r="I1" s="5" t="s">
        <v>33</v>
      </c>
      <c r="J1" s="5" t="s">
        <v>37</v>
      </c>
      <c r="K1" s="5" t="s">
        <v>38</v>
      </c>
      <c r="L1" s="5" t="s">
        <v>42</v>
      </c>
      <c r="M1" s="5" t="s">
        <v>40</v>
      </c>
      <c r="N1" s="5" t="s">
        <v>41</v>
      </c>
      <c r="O1" s="5" t="s">
        <v>43</v>
      </c>
      <c r="P1" s="5" t="s">
        <v>109</v>
      </c>
      <c r="Q1" s="5" t="s">
        <v>84</v>
      </c>
      <c r="R1" s="5" t="s">
        <v>85</v>
      </c>
      <c r="S1" s="5" t="s">
        <v>81</v>
      </c>
      <c r="T1" s="5" t="s">
        <v>80</v>
      </c>
      <c r="U1" s="5" t="s">
        <v>82</v>
      </c>
      <c r="V1" s="5" t="s">
        <v>83</v>
      </c>
      <c r="W1" s="5" t="s">
        <v>96</v>
      </c>
      <c r="X1" s="5" t="s">
        <v>86</v>
      </c>
      <c r="Y1" s="5" t="s">
        <v>44</v>
      </c>
      <c r="Z1" s="5" t="s">
        <v>87</v>
      </c>
      <c r="AA1" s="5" t="s">
        <v>88</v>
      </c>
      <c r="AB1" s="5" t="s">
        <v>47</v>
      </c>
      <c r="AC1" s="5" t="s">
        <v>48</v>
      </c>
      <c r="AD1" s="5" t="s">
        <v>49</v>
      </c>
      <c r="AE1" s="5" t="s">
        <v>50</v>
      </c>
      <c r="AF1" s="5" t="s">
        <v>100</v>
      </c>
      <c r="AG1" s="5" t="s">
        <v>101</v>
      </c>
      <c r="AH1" s="5" t="s">
        <v>91</v>
      </c>
      <c r="AI1" s="5" t="s">
        <v>92</v>
      </c>
      <c r="AJ1" s="5" t="s">
        <v>89</v>
      </c>
      <c r="AK1" s="5" t="s">
        <v>90</v>
      </c>
      <c r="AL1" s="5" t="s">
        <v>107</v>
      </c>
      <c r="AM1" s="5" t="s">
        <v>108</v>
      </c>
      <c r="AP1" t="s">
        <v>39</v>
      </c>
      <c r="AQ1" s="6">
        <v>10</v>
      </c>
      <c r="AR1" t="s">
        <v>79</v>
      </c>
      <c r="AS1" s="6">
        <v>1</v>
      </c>
    </row>
    <row r="2" spans="1:45" x14ac:dyDescent="0.3">
      <c r="A2" t="str">
        <f>IF(Y2="","",Y2&amp;"-"&amp;COUNTIF($Y$2:Y2,Y2))</f>
        <v/>
      </c>
      <c r="B2" t="str">
        <f>IF(V2="","",V2&amp;"-"&amp;COUNTIF($V$2:V2,V2))</f>
        <v/>
      </c>
      <c r="C2" t="str">
        <f>IF(U2="","",U2&amp;"-"&amp;COUNTIF($U$2:U2,U2))</f>
        <v/>
      </c>
      <c r="D2" t="str">
        <f>IF(AF2="","",COUNTIF($AJ$2:AJ2,1))</f>
        <v/>
      </c>
      <c r="E2" t="str">
        <f>IF(AG2="","",COUNTIF($AK$2:AK2,1))</f>
        <v/>
      </c>
      <c r="F2">
        <f>1</f>
        <v>1</v>
      </c>
      <c r="G2" s="12">
        <f>HDFCBANK!C2</f>
        <v>41275</v>
      </c>
      <c r="H2" s="13">
        <f>HDFCBANK!I2</f>
        <v>684.5</v>
      </c>
      <c r="I2" s="13">
        <f>HDFC!I2</f>
        <v>832.95</v>
      </c>
      <c r="J2" s="7">
        <f>H2/I2</f>
        <v>0.82177801788822857</v>
      </c>
      <c r="K2" s="7"/>
      <c r="L2" s="7"/>
      <c r="O2" t="str">
        <f>IF(F2&gt;$AQ$1,IF(O1="",IF(J2&gt;M2,"SHORT",IF(J2&lt;N2,"LONG","")),IF(O1="LONG",IF(J2&gt;K2,"",O1),IF(O1="SHORT",IF(J2&lt;K2,"",O1),""))),"")</f>
        <v/>
      </c>
      <c r="P2" t="str">
        <f>IF(O1="",IF(O2="LONG","SIGNAL",IF(O2="SHORT","SIGNAL","")),IF(O1="LONG",IF(O2="LONG","","NO"),IF(O1="SHORT",IF(O2="SHORT","","NO"),"")))</f>
        <v/>
      </c>
      <c r="Q2" t="str">
        <f>IF(F2&lt;=$AQ$1,"",IF(Q1="",IF(J2&lt;N2,"LONG",IF(Q2="","","")),IF(Q1="LONG",IF(J2&gt;K2,"",Q1),"")))</f>
        <v/>
      </c>
      <c r="R2" t="str">
        <f>IF(F2&lt;=$AQ$1,"",IF(R1="",IF(J2&gt;M2,"SHORT",IF(M2="","","")),IF(R1="SHORT",IF(J2&lt;K2,"",R1),"")))</f>
        <v/>
      </c>
      <c r="S2">
        <f>IF(R2="SHORT",-1,0)</f>
        <v>0</v>
      </c>
      <c r="T2">
        <f>IF(Q2="LONG",1,0)</f>
        <v>0</v>
      </c>
      <c r="W2" t="str">
        <f>IF(V2=1,"LONG",IF(U2=-1,"SHORT",""))</f>
        <v/>
      </c>
      <c r="X2">
        <f>IF(U2="",0,U2)+(IF(V2="",0,V2))</f>
        <v>0</v>
      </c>
      <c r="Y2" t="str">
        <f>IF(O1="",IF(O2="LONG",1,IF(O2="SHORT",1,"")),IF(O1="LONG",IF(O2="LONG","",0),IF(O1="SHORT",IF(O2="SHORT","",0),"")))</f>
        <v/>
      </c>
      <c r="Z2" t="str">
        <f>IF(V2="","",IF(V2=1,"LONG"&amp;COUNTIF($V$2:V2,1),"SELL"&amp;COUNTIF($V$2:V2,0)))</f>
        <v/>
      </c>
      <c r="AA2" t="str">
        <f>IF(U2="","",IF(U2=-1,"SHORT"&amp;COUNTIF($U$2:U2,-1),"COVER"&amp;COUNTIF($U$2:U2,0)))</f>
        <v/>
      </c>
      <c r="AB2" t="str">
        <f>IF(V2="","",IF(V2=1,"BUY",""))</f>
        <v/>
      </c>
      <c r="AC2" t="str">
        <f>IF(V2="","",IF(V2=0,"SELL",""))</f>
        <v/>
      </c>
      <c r="AD2" t="str">
        <f>IF(U2="","",IF(U2=-1,"SHORT",""))</f>
        <v/>
      </c>
      <c r="AE2" t="str">
        <f>IF(U2="","",IF(U2=0,"COVER",""))</f>
        <v/>
      </c>
      <c r="AF2" t="str">
        <f>AB2&amp;AD2</f>
        <v/>
      </c>
      <c r="AG2" t="str">
        <f>AC2&amp;AE2</f>
        <v/>
      </c>
      <c r="AH2" t="str">
        <f>IF(AF2="","",COUNTIF($AJ$2:AJ2,1))</f>
        <v/>
      </c>
      <c r="AI2" t="str">
        <f>IF(AG2="","",COUNTIF($AK$2:AK2,1))</f>
        <v/>
      </c>
      <c r="AJ2">
        <f>IF(AF2="",0,1)</f>
        <v>0</v>
      </c>
      <c r="AK2">
        <f>IF(AG2="",0,1)</f>
        <v>0</v>
      </c>
      <c r="AL2" t="str">
        <f>IF(U2=-1,"SHORT",(IF(V2=1,"LONG","")))</f>
        <v/>
      </c>
      <c r="AM2" t="str">
        <f>IF(AC2="SELL","LONG",IF(AE2="COVER","SHORT",""))</f>
        <v/>
      </c>
      <c r="AN2" t="s">
        <v>58</v>
      </c>
    </row>
    <row r="3" spans="1:45" x14ac:dyDescent="0.3">
      <c r="A3" t="str">
        <f>IF(Y3="","",Y3&amp;"-"&amp;COUNTIF($Y$2:Y3,Y3))</f>
        <v/>
      </c>
      <c r="B3" t="str">
        <f>IF(V3="","",V3&amp;"-"&amp;COUNTIF($V$2:V3,V3))</f>
        <v/>
      </c>
      <c r="C3" t="str">
        <f>IF(U3="","",U3&amp;"-"&amp;COUNTIF($U$2:U3,U3))</f>
        <v/>
      </c>
      <c r="D3" t="str">
        <f>IF(AF3="","",COUNTIF($AJ$2:AJ3,1))</f>
        <v/>
      </c>
      <c r="E3" t="str">
        <f>IF(AG3="","",COUNTIF($AK$2:AK3,1))</f>
        <v/>
      </c>
      <c r="F3">
        <f>IF(F2&lt;&gt;250,F2+1,"")</f>
        <v>2</v>
      </c>
      <c r="G3" s="12">
        <f>HDFCBANK!C3</f>
        <v>41276</v>
      </c>
      <c r="H3" s="13">
        <f>HDFCBANK!I3</f>
        <v>687.35</v>
      </c>
      <c r="I3" s="13">
        <f>HDFC!I3</f>
        <v>846.6</v>
      </c>
      <c r="J3" s="7">
        <f t="shared" ref="J3:J66" si="0">H3/I3</f>
        <v>0.81189463737302148</v>
      </c>
      <c r="K3" s="7" t="str">
        <f ca="1">IF(F3&gt;=$AQ$1,AVERAGE(OFFSET(J3,0,0,-$AQ$1,1)),"")</f>
        <v/>
      </c>
      <c r="L3" s="7" t="str">
        <f ca="1">IFERROR(IF(F3&gt;=$AQ$1,STDEV(OFFSET(J3,0,0,-$AQ$1,1)),""),"")</f>
        <v/>
      </c>
      <c r="M3" s="36" t="str">
        <f t="shared" ref="M3:M67" ca="1" si="1">IFERROR(K3+(L3*$AS$1),"")</f>
        <v/>
      </c>
      <c r="N3" s="37" t="str">
        <f t="shared" ref="N3:N67" ca="1" si="2">IFERROR(K3-(L3*$AS$1),"")</f>
        <v/>
      </c>
      <c r="O3" t="str">
        <f t="shared" ref="O3:O66" si="3">IF(F3&gt;$AQ$1,IF(O2="",IF(J3&gt;M3,"SHORT",IF(J3&lt;N3,"LONG","")),IF(O2="LONG",IF(J3&gt;K3,"",O2),IF(O2="SHORT",IF(J3&lt;K3,"",O2),""))),"")</f>
        <v/>
      </c>
      <c r="P3" t="str">
        <f t="shared" ref="P3:P11" si="4">IF(O2="",IF(O3="LONG","SIGNAL",IF(O3="SHORT","SIGNAL","")),IF(O2="LONG",IF(O3="LONG","","NO"),IF(O2="SHORT",IF(O3="SHORT","","NO"),"")))</f>
        <v/>
      </c>
      <c r="Q3" t="str">
        <f t="shared" ref="Q3:Q66" si="5">IF(F3&lt;=$AQ$1,"",IF(Q2="",IF(J3&lt;N3,"LONG",IF(Q3="","","")),IF(Q2="LONG",IF(J3&gt;K3,"",Q2),"")))</f>
        <v/>
      </c>
      <c r="R3" t="str">
        <f t="shared" ref="R3:R66" si="6">IF(F3&lt;=$AQ$1,"",IF(R2="",IF(J3&gt;M3,"SHORT",IF(M3="","","")),IF(R2="SHORT",IF(J3&lt;K3,"",R2),"")))</f>
        <v/>
      </c>
      <c r="S3">
        <f t="shared" ref="S3:S66" si="7">IF(R3="SHORT",-1,0)</f>
        <v>0</v>
      </c>
      <c r="T3">
        <f t="shared" ref="T3:T66" si="8">IF(Q3="LONG",1,0)</f>
        <v>0</v>
      </c>
      <c r="U3" t="str">
        <f>IF(R2="",IF(R3="SHORT",-1,""),IF(R2="SHORT",IF(R3="SHORT","",0)))</f>
        <v/>
      </c>
      <c r="V3" t="str">
        <f>IF(Q2="",IF(Q3="LONG",1,""),IF(Q2="LONG",IF(Q3="LONG","",0)))</f>
        <v/>
      </c>
      <c r="W3" t="str">
        <f t="shared" ref="W3:W66" si="9">IF(V3=1,"LONG",IF(U3=-1,"SHORT",""))</f>
        <v/>
      </c>
      <c r="X3">
        <f t="shared" ref="X3:X66" si="10">IF(U3="",0,U3)+(IF(V3="",0,V3))</f>
        <v>0</v>
      </c>
      <c r="Y3" t="str">
        <f t="shared" ref="Y3:Y66" si="11">IF(O2="",IF(O3="LONG",1,IF(O3="SHORT",1,"")),IF(O2="LONG",IF(O3="LONG","",0),IF(O2="SHORT",IF(O3="SHORT","",0),"")))</f>
        <v/>
      </c>
      <c r="Z3" t="str">
        <f>IF(V3="","",IF(V3=1,"LONG"&amp;COUNTIF($V$2:V3,1),"SELL"&amp;COUNTIF($V$2:V3,0)))</f>
        <v/>
      </c>
      <c r="AA3" t="str">
        <f>IF(U3="","",IF(U3=-1,"SHORT"&amp;COUNTIF($U$2:U3,-1),"COVER"&amp;COUNTIF($U$2:U3,0)))</f>
        <v/>
      </c>
      <c r="AB3" t="str">
        <f t="shared" ref="AB3:AB66" si="12">IF(V3="","",IF(V3=1,"BUY",""))</f>
        <v/>
      </c>
      <c r="AC3" t="str">
        <f t="shared" ref="AC3:AC66" si="13">IF(V3="","",IF(V3=0,"SELL",""))</f>
        <v/>
      </c>
      <c r="AD3" t="str">
        <f t="shared" ref="AD3:AD66" si="14">IF(U3="","",IF(U3=-1,"SHORT",""))</f>
        <v/>
      </c>
      <c r="AE3" t="str">
        <f t="shared" ref="AE3:AE66" si="15">IF(U3="","",IF(U3=0,"COVER",""))</f>
        <v/>
      </c>
      <c r="AF3" t="str">
        <f t="shared" ref="AF3:AF66" si="16">AB3&amp;AD3</f>
        <v/>
      </c>
      <c r="AG3" t="str">
        <f t="shared" ref="AG3:AG66" si="17">AC3&amp;AE3</f>
        <v/>
      </c>
      <c r="AH3" t="str">
        <f>IF(AF3="","",COUNTIF($AJ$2:AJ3,1))</f>
        <v/>
      </c>
      <c r="AI3" t="str">
        <f>IF(AG3="","",COUNTIF($AK$2:AK3,1))</f>
        <v/>
      </c>
      <c r="AJ3">
        <f t="shared" ref="AJ3:AJ66" si="18">IF(AF3="",0,1)</f>
        <v>0</v>
      </c>
      <c r="AK3">
        <f t="shared" ref="AK3:AK66" si="19">IF(AG3="",0,1)</f>
        <v>0</v>
      </c>
      <c r="AL3" t="str">
        <f>IF(U3=-1,"SHORT",(IF(V3=1,"LONG","")))</f>
        <v/>
      </c>
      <c r="AM3" t="str">
        <f t="shared" ref="AM3:AM66" si="20">IF(AC3="SELL","LONG",IF(AE3="COVER","SHORT",""))</f>
        <v/>
      </c>
      <c r="AN3" t="s">
        <v>59</v>
      </c>
      <c r="AO3">
        <f ca="1">COUNTIF(AJ2:AJ251,1)</f>
        <v>31</v>
      </c>
    </row>
    <row r="4" spans="1:45" x14ac:dyDescent="0.3">
      <c r="A4" t="str">
        <f>IF(Y4="","",Y4&amp;"-"&amp;COUNTIF($Y$2:Y4,Y4))</f>
        <v/>
      </c>
      <c r="B4" t="str">
        <f>IF(V4="","",V4&amp;"-"&amp;COUNTIF($V$2:V4,V4))</f>
        <v/>
      </c>
      <c r="C4" t="str">
        <f>IF(U4="","",U4&amp;"-"&amp;COUNTIF($U$2:U4,U4))</f>
        <v/>
      </c>
      <c r="D4" t="str">
        <f>IF(AF4="","",COUNTIF($AJ$2:AJ4,1))</f>
        <v/>
      </c>
      <c r="E4" t="str">
        <f>IF(AG4="","",COUNTIF($AK$2:AK4,1))</f>
        <v/>
      </c>
      <c r="F4">
        <f t="shared" ref="F4:F67" si="21">IF(F3&lt;&gt;250,F3+1,"")</f>
        <v>3</v>
      </c>
      <c r="G4" s="12">
        <f>HDFCBANK!C4</f>
        <v>41277</v>
      </c>
      <c r="H4" s="13">
        <f>HDFCBANK!I4</f>
        <v>683.35</v>
      </c>
      <c r="I4" s="13">
        <f>HDFC!I4</f>
        <v>845.5</v>
      </c>
      <c r="J4" s="7">
        <f t="shared" si="0"/>
        <v>0.80821998817267893</v>
      </c>
      <c r="K4" s="7" t="str">
        <f t="shared" ref="K4:K67" ca="1" si="22">IF(F4&gt;=$AQ$1,AVERAGE(OFFSET(J4,0,0,-$AQ$1,1)),"")</f>
        <v/>
      </c>
      <c r="L4" s="7" t="str">
        <f t="shared" ref="L4:L67" ca="1" si="23">IFERROR(IF(F4&gt;=$AQ$1,STDEV(OFFSET(J4,0,0,-$AQ$1,1)),""),"")</f>
        <v/>
      </c>
      <c r="M4" s="36" t="str">
        <f t="shared" ca="1" si="1"/>
        <v/>
      </c>
      <c r="N4" s="37" t="str">
        <f t="shared" ca="1" si="2"/>
        <v/>
      </c>
      <c r="O4" t="str">
        <f t="shared" si="3"/>
        <v/>
      </c>
      <c r="P4" t="str">
        <f t="shared" si="4"/>
        <v/>
      </c>
      <c r="Q4" t="str">
        <f t="shared" si="5"/>
        <v/>
      </c>
      <c r="R4" t="str">
        <f t="shared" si="6"/>
        <v/>
      </c>
      <c r="S4">
        <f t="shared" si="7"/>
        <v>0</v>
      </c>
      <c r="T4">
        <f t="shared" si="8"/>
        <v>0</v>
      </c>
      <c r="U4" t="str">
        <f t="shared" ref="U4:U67" si="24">IF(R3="",IF(R4="SHORT",-1,""),IF(R3="SHORT",IF(R4="SHORT","",0)))</f>
        <v/>
      </c>
      <c r="V4" t="str">
        <f t="shared" ref="V4:V67" si="25">IF(Q3="",IF(Q4="LONG",1,""),IF(Q3="LONG",IF(Q4="LONG","",0)))</f>
        <v/>
      </c>
      <c r="W4" t="str">
        <f t="shared" si="9"/>
        <v/>
      </c>
      <c r="X4">
        <f t="shared" si="10"/>
        <v>0</v>
      </c>
      <c r="Y4" t="str">
        <f t="shared" si="11"/>
        <v/>
      </c>
      <c r="Z4" t="str">
        <f>IF(V4="","",IF(V4=1,"LONG"&amp;COUNTIF($V$2:V4,1),"SELL"&amp;COUNTIF($V$2:V4,0)))</f>
        <v/>
      </c>
      <c r="AA4" t="str">
        <f>IF(U4="","",IF(U4=-1,"SHORT"&amp;COUNTIF($U$2:U4,-1),"COVER"&amp;COUNTIF($U$2:U4,0)))</f>
        <v/>
      </c>
      <c r="AB4" t="str">
        <f t="shared" si="12"/>
        <v/>
      </c>
      <c r="AC4" t="str">
        <f t="shared" si="13"/>
        <v/>
      </c>
      <c r="AD4" t="str">
        <f t="shared" si="14"/>
        <v/>
      </c>
      <c r="AE4" t="str">
        <f t="shared" si="15"/>
        <v/>
      </c>
      <c r="AF4" t="str">
        <f t="shared" si="16"/>
        <v/>
      </c>
      <c r="AG4" t="str">
        <f t="shared" si="17"/>
        <v/>
      </c>
      <c r="AH4" t="str">
        <f>IF(AF4="","",COUNTIF($AJ$2:AJ4,1))</f>
        <v/>
      </c>
      <c r="AI4" t="str">
        <f>IF(AG4="","",COUNTIF($AK$2:AK4,1))</f>
        <v/>
      </c>
      <c r="AJ4">
        <f t="shared" si="18"/>
        <v>0</v>
      </c>
      <c r="AK4">
        <f t="shared" si="19"/>
        <v>0</v>
      </c>
      <c r="AL4" t="str">
        <f t="shared" ref="AL4:AL67" si="26">IF(U4=-1,"SHORT",(IF(V4=1,"LONG","")))</f>
        <v/>
      </c>
      <c r="AM4" t="str">
        <f t="shared" si="20"/>
        <v/>
      </c>
      <c r="AN4" t="s">
        <v>60</v>
      </c>
    </row>
    <row r="5" spans="1:45" x14ac:dyDescent="0.3">
      <c r="A5" t="str">
        <f>IF(Y5="","",Y5&amp;"-"&amp;COUNTIF($Y$2:Y5,Y5))</f>
        <v/>
      </c>
      <c r="B5" t="str">
        <f>IF(V5="","",V5&amp;"-"&amp;COUNTIF($V$2:V5,V5))</f>
        <v/>
      </c>
      <c r="C5" t="str">
        <f>IF(U5="","",U5&amp;"-"&amp;COUNTIF($U$2:U5,U5))</f>
        <v/>
      </c>
      <c r="D5" t="str">
        <f>IF(AF5="","",COUNTIF($AJ$2:AJ5,1))</f>
        <v/>
      </c>
      <c r="E5" t="str">
        <f>IF(AG5="","",COUNTIF($AK$2:AK5,1))</f>
        <v/>
      </c>
      <c r="F5">
        <f t="shared" si="21"/>
        <v>4</v>
      </c>
      <c r="G5" s="12">
        <f>HDFCBANK!C5</f>
        <v>41278</v>
      </c>
      <c r="H5" s="13">
        <f>HDFCBANK!I5</f>
        <v>679.35</v>
      </c>
      <c r="I5" s="13">
        <f>HDFC!I5</f>
        <v>837.7</v>
      </c>
      <c r="J5" s="7">
        <f t="shared" si="0"/>
        <v>0.81097051450399904</v>
      </c>
      <c r="K5" s="7" t="str">
        <f t="shared" ca="1" si="22"/>
        <v/>
      </c>
      <c r="L5" s="7" t="str">
        <f t="shared" ca="1" si="23"/>
        <v/>
      </c>
      <c r="M5" s="36" t="str">
        <f t="shared" ca="1" si="1"/>
        <v/>
      </c>
      <c r="N5" s="37" t="str">
        <f t="shared" ca="1" si="2"/>
        <v/>
      </c>
      <c r="O5" t="str">
        <f t="shared" si="3"/>
        <v/>
      </c>
      <c r="P5" t="str">
        <f t="shared" si="4"/>
        <v/>
      </c>
      <c r="Q5" t="str">
        <f t="shared" si="5"/>
        <v/>
      </c>
      <c r="R5" t="str">
        <f t="shared" si="6"/>
        <v/>
      </c>
      <c r="S5">
        <f t="shared" si="7"/>
        <v>0</v>
      </c>
      <c r="T5">
        <f t="shared" si="8"/>
        <v>0</v>
      </c>
      <c r="U5" t="str">
        <f t="shared" si="24"/>
        <v/>
      </c>
      <c r="V5" t="str">
        <f t="shared" si="25"/>
        <v/>
      </c>
      <c r="W5" t="str">
        <f t="shared" si="9"/>
        <v/>
      </c>
      <c r="X5">
        <f t="shared" si="10"/>
        <v>0</v>
      </c>
      <c r="Y5" t="str">
        <f t="shared" si="11"/>
        <v/>
      </c>
      <c r="Z5" t="str">
        <f>IF(V5="","",IF(V5=1,"LONG"&amp;COUNTIF($V$2:V5,1),"SELL"&amp;COUNTIF($V$2:V5,0)))</f>
        <v/>
      </c>
      <c r="AA5" t="str">
        <f>IF(U5="","",IF(U5=-1,"SHORT"&amp;COUNTIF($U$2:U5,-1),"COVER"&amp;COUNTIF($U$2:U5,0)))</f>
        <v/>
      </c>
      <c r="AB5" t="str">
        <f t="shared" si="12"/>
        <v/>
      </c>
      <c r="AC5" t="str">
        <f t="shared" si="13"/>
        <v/>
      </c>
      <c r="AD5" t="str">
        <f t="shared" si="14"/>
        <v/>
      </c>
      <c r="AE5" t="str">
        <f t="shared" si="15"/>
        <v/>
      </c>
      <c r="AF5" t="str">
        <f t="shared" si="16"/>
        <v/>
      </c>
      <c r="AG5" t="str">
        <f t="shared" si="17"/>
        <v/>
      </c>
      <c r="AH5" t="str">
        <f>IF(AF5="","",COUNTIF($AJ$2:AJ5,1))</f>
        <v/>
      </c>
      <c r="AI5" t="str">
        <f>IF(AG5="","",COUNTIF($AK$2:AK5,1))</f>
        <v/>
      </c>
      <c r="AJ5">
        <f t="shared" si="18"/>
        <v>0</v>
      </c>
      <c r="AK5">
        <f t="shared" si="19"/>
        <v>0</v>
      </c>
      <c r="AL5" t="str">
        <f t="shared" si="26"/>
        <v/>
      </c>
      <c r="AM5" t="str">
        <f t="shared" si="20"/>
        <v/>
      </c>
    </row>
    <row r="6" spans="1:45" x14ac:dyDescent="0.3">
      <c r="A6" t="str">
        <f>IF(Y6="","",Y6&amp;"-"&amp;COUNTIF($Y$2:Y6,Y6))</f>
        <v/>
      </c>
      <c r="B6" t="str">
        <f>IF(V6="","",V6&amp;"-"&amp;COUNTIF($V$2:V6,V6))</f>
        <v/>
      </c>
      <c r="C6" t="str">
        <f>IF(U6="","",U6&amp;"-"&amp;COUNTIF($U$2:U6,U6))</f>
        <v/>
      </c>
      <c r="D6" t="str">
        <f>IF(AF6="","",COUNTIF($AJ$2:AJ6,1))</f>
        <v/>
      </c>
      <c r="E6" t="str">
        <f>IF(AG6="","",COUNTIF($AK$2:AK6,1))</f>
        <v/>
      </c>
      <c r="F6">
        <f t="shared" si="21"/>
        <v>5</v>
      </c>
      <c r="G6" s="12">
        <f>HDFCBANK!C6</f>
        <v>41281</v>
      </c>
      <c r="H6" s="13">
        <f>HDFCBANK!I6</f>
        <v>668.2</v>
      </c>
      <c r="I6" s="13">
        <f>HDFC!I6</f>
        <v>822.95</v>
      </c>
      <c r="J6" s="7">
        <f t="shared" si="0"/>
        <v>0.81195698402090044</v>
      </c>
      <c r="K6" s="7" t="str">
        <f t="shared" ca="1" si="22"/>
        <v/>
      </c>
      <c r="L6" s="7" t="str">
        <f t="shared" ca="1" si="23"/>
        <v/>
      </c>
      <c r="M6" s="36" t="str">
        <f t="shared" ca="1" si="1"/>
        <v/>
      </c>
      <c r="N6" s="37" t="str">
        <f t="shared" ca="1" si="2"/>
        <v/>
      </c>
      <c r="O6" t="str">
        <f>IF(F6&gt;$AQ$1,IF(O5="",IF(J6&gt;M6,"SHORT",IF(J6&lt;N6,"LONG","")),IF(O5="LONG",IF(J6&gt;K6,"",O5),IF(O5="SHORT",IF(J6&lt;K6,"",O5),""))),"")</f>
        <v/>
      </c>
      <c r="P6" t="str">
        <f t="shared" si="4"/>
        <v/>
      </c>
      <c r="Q6" t="str">
        <f t="shared" si="5"/>
        <v/>
      </c>
      <c r="R6" t="str">
        <f t="shared" si="6"/>
        <v/>
      </c>
      <c r="S6">
        <f t="shared" si="7"/>
        <v>0</v>
      </c>
      <c r="T6">
        <f t="shared" si="8"/>
        <v>0</v>
      </c>
      <c r="U6" t="str">
        <f t="shared" si="24"/>
        <v/>
      </c>
      <c r="V6" t="str">
        <f t="shared" si="25"/>
        <v/>
      </c>
      <c r="W6" t="str">
        <f t="shared" si="9"/>
        <v/>
      </c>
      <c r="X6">
        <f t="shared" si="10"/>
        <v>0</v>
      </c>
      <c r="Y6" t="str">
        <f t="shared" si="11"/>
        <v/>
      </c>
      <c r="Z6" t="str">
        <f>IF(V6="","",IF(V6=1,"LONG"&amp;COUNTIF($V$2:V6,1),"SELL"&amp;COUNTIF($V$2:V6,0)))</f>
        <v/>
      </c>
      <c r="AA6" t="str">
        <f>IF(U6="","",IF(U6=-1,"SHORT"&amp;COUNTIF($U$2:U6,-1),"COVER"&amp;COUNTIF($U$2:U6,0)))</f>
        <v/>
      </c>
      <c r="AB6" t="str">
        <f t="shared" si="12"/>
        <v/>
      </c>
      <c r="AC6" t="str">
        <f t="shared" si="13"/>
        <v/>
      </c>
      <c r="AD6" t="str">
        <f t="shared" si="14"/>
        <v/>
      </c>
      <c r="AE6" t="str">
        <f t="shared" si="15"/>
        <v/>
      </c>
      <c r="AF6" t="str">
        <f t="shared" si="16"/>
        <v/>
      </c>
      <c r="AG6" t="str">
        <f t="shared" si="17"/>
        <v/>
      </c>
      <c r="AH6" t="str">
        <f>IF(AF6="","",COUNTIF($AJ$2:AJ6,1))</f>
        <v/>
      </c>
      <c r="AI6" t="str">
        <f>IF(AG6="","",COUNTIF($AK$2:AK6,1))</f>
        <v/>
      </c>
      <c r="AJ6">
        <f t="shared" si="18"/>
        <v>0</v>
      </c>
      <c r="AK6">
        <f t="shared" si="19"/>
        <v>0</v>
      </c>
      <c r="AL6" t="str">
        <f t="shared" si="26"/>
        <v/>
      </c>
      <c r="AM6" t="str">
        <f t="shared" si="20"/>
        <v/>
      </c>
    </row>
    <row r="7" spans="1:45" x14ac:dyDescent="0.3">
      <c r="A7" t="str">
        <f>IF(Y7="","",Y7&amp;"-"&amp;COUNTIF($Y$2:Y7,Y7))</f>
        <v/>
      </c>
      <c r="B7" t="str">
        <f>IF(V7="","",V7&amp;"-"&amp;COUNTIF($V$2:V7,V7))</f>
        <v/>
      </c>
      <c r="C7" t="str">
        <f>IF(U7="","",U7&amp;"-"&amp;COUNTIF($U$2:U7,U7))</f>
        <v/>
      </c>
      <c r="D7" t="str">
        <f>IF(AF7="","",COUNTIF($AJ$2:AJ7,1))</f>
        <v/>
      </c>
      <c r="E7" t="str">
        <f>IF(AG7="","",COUNTIF($AK$2:AK7,1))</f>
        <v/>
      </c>
      <c r="F7">
        <f t="shared" si="21"/>
        <v>6</v>
      </c>
      <c r="G7" s="12">
        <f>HDFCBANK!C7</f>
        <v>41282</v>
      </c>
      <c r="H7" s="13">
        <f>HDFCBANK!I7</f>
        <v>670.25</v>
      </c>
      <c r="I7" s="13">
        <f>HDFC!I7</f>
        <v>840.3</v>
      </c>
      <c r="J7" s="7">
        <f t="shared" si="0"/>
        <v>0.79763179816732122</v>
      </c>
      <c r="K7" s="7" t="str">
        <f t="shared" ca="1" si="22"/>
        <v/>
      </c>
      <c r="L7" s="7" t="str">
        <f t="shared" ca="1" si="23"/>
        <v/>
      </c>
      <c r="M7" s="36" t="str">
        <f t="shared" ca="1" si="1"/>
        <v/>
      </c>
      <c r="N7" s="37" t="str">
        <f t="shared" ca="1" si="2"/>
        <v/>
      </c>
      <c r="O7" t="str">
        <f t="shared" si="3"/>
        <v/>
      </c>
      <c r="P7" t="str">
        <f t="shared" si="4"/>
        <v/>
      </c>
      <c r="Q7" t="str">
        <f t="shared" si="5"/>
        <v/>
      </c>
      <c r="R7" t="str">
        <f t="shared" si="6"/>
        <v/>
      </c>
      <c r="S7">
        <f t="shared" si="7"/>
        <v>0</v>
      </c>
      <c r="T7">
        <f t="shared" si="8"/>
        <v>0</v>
      </c>
      <c r="U7" t="str">
        <f t="shared" si="24"/>
        <v/>
      </c>
      <c r="V7" t="str">
        <f t="shared" si="25"/>
        <v/>
      </c>
      <c r="W7" t="str">
        <f t="shared" si="9"/>
        <v/>
      </c>
      <c r="X7">
        <f t="shared" si="10"/>
        <v>0</v>
      </c>
      <c r="Y7" t="str">
        <f t="shared" si="11"/>
        <v/>
      </c>
      <c r="Z7" t="str">
        <f>IF(V7="","",IF(V7=1,"LONG"&amp;COUNTIF($V$2:V7,1),"SELL"&amp;COUNTIF($V$2:V7,0)))</f>
        <v/>
      </c>
      <c r="AA7" t="str">
        <f>IF(U7="","",IF(U7=-1,"SHORT"&amp;COUNTIF($U$2:U7,-1),"COVER"&amp;COUNTIF($U$2:U7,0)))</f>
        <v/>
      </c>
      <c r="AB7" t="str">
        <f t="shared" si="12"/>
        <v/>
      </c>
      <c r="AC7" t="str">
        <f t="shared" si="13"/>
        <v/>
      </c>
      <c r="AD7" t="str">
        <f t="shared" si="14"/>
        <v/>
      </c>
      <c r="AE7" t="str">
        <f t="shared" si="15"/>
        <v/>
      </c>
      <c r="AF7" t="str">
        <f t="shared" si="16"/>
        <v/>
      </c>
      <c r="AG7" t="str">
        <f t="shared" si="17"/>
        <v/>
      </c>
      <c r="AH7" t="str">
        <f>IF(AF7="","",COUNTIF($AJ$2:AJ7,1))</f>
        <v/>
      </c>
      <c r="AI7" t="str">
        <f>IF(AG7="","",COUNTIF($AK$2:AK7,1))</f>
        <v/>
      </c>
      <c r="AJ7">
        <f t="shared" si="18"/>
        <v>0</v>
      </c>
      <c r="AK7">
        <f t="shared" si="19"/>
        <v>0</v>
      </c>
      <c r="AL7" t="str">
        <f t="shared" si="26"/>
        <v/>
      </c>
      <c r="AM7" t="str">
        <f t="shared" si="20"/>
        <v/>
      </c>
    </row>
    <row r="8" spans="1:45" x14ac:dyDescent="0.3">
      <c r="A8" t="str">
        <f>IF(Y8="","",Y8&amp;"-"&amp;COUNTIF($Y$2:Y8,Y8))</f>
        <v/>
      </c>
      <c r="B8" t="str">
        <f>IF(V8="","",V8&amp;"-"&amp;COUNTIF($V$2:V8,V8))</f>
        <v/>
      </c>
      <c r="C8" t="str">
        <f>IF(U8="","",U8&amp;"-"&amp;COUNTIF($U$2:U8,U8))</f>
        <v/>
      </c>
      <c r="D8" t="str">
        <f>IF(AF8="","",COUNTIF($AJ$2:AJ8,1))</f>
        <v/>
      </c>
      <c r="E8" t="str">
        <f>IF(AG8="","",COUNTIF($AK$2:AK8,1))</f>
        <v/>
      </c>
      <c r="F8">
        <f t="shared" si="21"/>
        <v>7</v>
      </c>
      <c r="G8" s="12">
        <f>HDFCBANK!C8</f>
        <v>41283</v>
      </c>
      <c r="H8" s="13">
        <f>HDFCBANK!I8</f>
        <v>667.5</v>
      </c>
      <c r="I8" s="13">
        <f>HDFC!I8</f>
        <v>830</v>
      </c>
      <c r="J8" s="7">
        <f t="shared" si="0"/>
        <v>0.80421686746987953</v>
      </c>
      <c r="K8" s="7" t="str">
        <f t="shared" ca="1" si="22"/>
        <v/>
      </c>
      <c r="L8" s="7" t="str">
        <f t="shared" ca="1" si="23"/>
        <v/>
      </c>
      <c r="M8" s="36" t="str">
        <f t="shared" ca="1" si="1"/>
        <v/>
      </c>
      <c r="N8" s="37" t="str">
        <f t="shared" ca="1" si="2"/>
        <v/>
      </c>
      <c r="O8" t="str">
        <f t="shared" si="3"/>
        <v/>
      </c>
      <c r="P8" t="str">
        <f t="shared" si="4"/>
        <v/>
      </c>
      <c r="Q8" t="str">
        <f t="shared" si="5"/>
        <v/>
      </c>
      <c r="R8" t="str">
        <f t="shared" si="6"/>
        <v/>
      </c>
      <c r="S8">
        <f t="shared" si="7"/>
        <v>0</v>
      </c>
      <c r="T8">
        <f t="shared" si="8"/>
        <v>0</v>
      </c>
      <c r="U8" t="str">
        <f t="shared" si="24"/>
        <v/>
      </c>
      <c r="V8" t="str">
        <f t="shared" si="25"/>
        <v/>
      </c>
      <c r="W8" t="str">
        <f t="shared" si="9"/>
        <v/>
      </c>
      <c r="X8">
        <f t="shared" si="10"/>
        <v>0</v>
      </c>
      <c r="Y8" t="str">
        <f t="shared" si="11"/>
        <v/>
      </c>
      <c r="Z8" t="str">
        <f>IF(V8="","",IF(V8=1,"LONG"&amp;COUNTIF($V$2:V8,1),"SELL"&amp;COUNTIF($V$2:V8,0)))</f>
        <v/>
      </c>
      <c r="AA8" t="str">
        <f>IF(U8="","",IF(U8=-1,"SHORT"&amp;COUNTIF($U$2:U8,-1),"COVER"&amp;COUNTIF($U$2:U8,0)))</f>
        <v/>
      </c>
      <c r="AB8" t="str">
        <f t="shared" si="12"/>
        <v/>
      </c>
      <c r="AC8" t="str">
        <f t="shared" si="13"/>
        <v/>
      </c>
      <c r="AD8" t="str">
        <f t="shared" si="14"/>
        <v/>
      </c>
      <c r="AE8" t="str">
        <f t="shared" si="15"/>
        <v/>
      </c>
      <c r="AF8" t="str">
        <f t="shared" si="16"/>
        <v/>
      </c>
      <c r="AG8" t="str">
        <f t="shared" si="17"/>
        <v/>
      </c>
      <c r="AH8" t="str">
        <f>IF(AF8="","",COUNTIF($AJ$2:AJ8,1))</f>
        <v/>
      </c>
      <c r="AI8" t="str">
        <f>IF(AG8="","",COUNTIF($AK$2:AK8,1))</f>
        <v/>
      </c>
      <c r="AJ8">
        <f t="shared" si="18"/>
        <v>0</v>
      </c>
      <c r="AK8">
        <f t="shared" si="19"/>
        <v>0</v>
      </c>
      <c r="AL8" t="str">
        <f t="shared" si="26"/>
        <v/>
      </c>
      <c r="AM8" t="str">
        <f t="shared" si="20"/>
        <v/>
      </c>
    </row>
    <row r="9" spans="1:45" x14ac:dyDescent="0.3">
      <c r="A9" t="str">
        <f>IF(Y9="","",Y9&amp;"-"&amp;COUNTIF($Y$2:Y9,Y9))</f>
        <v/>
      </c>
      <c r="B9" t="str">
        <f>IF(V9="","",V9&amp;"-"&amp;COUNTIF($V$2:V9,V9))</f>
        <v/>
      </c>
      <c r="C9" t="str">
        <f>IF(U9="","",U9&amp;"-"&amp;COUNTIF($U$2:U9,U9))</f>
        <v/>
      </c>
      <c r="D9" t="str">
        <f>IF(AF9="","",COUNTIF($AJ$2:AJ9,1))</f>
        <v/>
      </c>
      <c r="E9" t="str">
        <f>IF(AG9="","",COUNTIF($AK$2:AK9,1))</f>
        <v/>
      </c>
      <c r="F9">
        <f t="shared" si="21"/>
        <v>8</v>
      </c>
      <c r="G9" s="12">
        <f>HDFCBANK!C9</f>
        <v>41284</v>
      </c>
      <c r="H9" s="13">
        <f>HDFCBANK!I9</f>
        <v>675.8</v>
      </c>
      <c r="I9" s="13">
        <f>HDFC!I9</f>
        <v>825.5</v>
      </c>
      <c r="J9" s="7">
        <f t="shared" si="0"/>
        <v>0.81865536038764375</v>
      </c>
      <c r="K9" s="7" t="str">
        <f t="shared" ca="1" si="22"/>
        <v/>
      </c>
      <c r="L9" s="7" t="str">
        <f t="shared" ca="1" si="23"/>
        <v/>
      </c>
      <c r="M9" s="36" t="str">
        <f t="shared" ca="1" si="1"/>
        <v/>
      </c>
      <c r="N9" s="37" t="str">
        <f t="shared" ca="1" si="2"/>
        <v/>
      </c>
      <c r="O9" t="str">
        <f t="shared" si="3"/>
        <v/>
      </c>
      <c r="P9" t="str">
        <f t="shared" si="4"/>
        <v/>
      </c>
      <c r="Q9" t="str">
        <f t="shared" si="5"/>
        <v/>
      </c>
      <c r="R9" t="str">
        <f t="shared" si="6"/>
        <v/>
      </c>
      <c r="S9">
        <f t="shared" si="7"/>
        <v>0</v>
      </c>
      <c r="T9">
        <f t="shared" si="8"/>
        <v>0</v>
      </c>
      <c r="U9" t="str">
        <f t="shared" si="24"/>
        <v/>
      </c>
      <c r="V9" t="str">
        <f t="shared" si="25"/>
        <v/>
      </c>
      <c r="W9" t="str">
        <f t="shared" si="9"/>
        <v/>
      </c>
      <c r="X9">
        <f t="shared" si="10"/>
        <v>0</v>
      </c>
      <c r="Y9" t="str">
        <f t="shared" si="11"/>
        <v/>
      </c>
      <c r="Z9" t="str">
        <f>IF(V9="","",IF(V9=1,"LONG"&amp;COUNTIF($V$2:V9,1),"SELL"&amp;COUNTIF($V$2:V9,0)))</f>
        <v/>
      </c>
      <c r="AA9" t="str">
        <f>IF(U9="","",IF(U9=-1,"SHORT"&amp;COUNTIF($U$2:U9,-1),"COVER"&amp;COUNTIF($U$2:U9,0)))</f>
        <v/>
      </c>
      <c r="AB9" t="str">
        <f t="shared" si="12"/>
        <v/>
      </c>
      <c r="AC9" t="str">
        <f t="shared" si="13"/>
        <v/>
      </c>
      <c r="AD9" t="str">
        <f t="shared" si="14"/>
        <v/>
      </c>
      <c r="AE9" t="str">
        <f t="shared" si="15"/>
        <v/>
      </c>
      <c r="AF9" t="str">
        <f t="shared" si="16"/>
        <v/>
      </c>
      <c r="AG9" t="str">
        <f t="shared" si="17"/>
        <v/>
      </c>
      <c r="AH9" t="str">
        <f>IF(AF9="","",COUNTIF($AJ$2:AJ9,1))</f>
        <v/>
      </c>
      <c r="AI9" t="str">
        <f>IF(AG9="","",COUNTIF($AK$2:AK9,1))</f>
        <v/>
      </c>
      <c r="AJ9">
        <f t="shared" si="18"/>
        <v>0</v>
      </c>
      <c r="AK9">
        <f t="shared" si="19"/>
        <v>0</v>
      </c>
      <c r="AL9" t="str">
        <f t="shared" si="26"/>
        <v/>
      </c>
      <c r="AM9" t="str">
        <f t="shared" si="20"/>
        <v/>
      </c>
    </row>
    <row r="10" spans="1:45" x14ac:dyDescent="0.3">
      <c r="A10" t="str">
        <f>IF(Y10="","",Y10&amp;"-"&amp;COUNTIF($Y$2:Y10,Y10))</f>
        <v/>
      </c>
      <c r="B10" t="str">
        <f>IF(V10="","",V10&amp;"-"&amp;COUNTIF($V$2:V10,V10))</f>
        <v/>
      </c>
      <c r="C10" t="str">
        <f>IF(U10="","",U10&amp;"-"&amp;COUNTIF($U$2:U10,U10))</f>
        <v/>
      </c>
      <c r="D10" t="str">
        <f>IF(AF10="","",COUNTIF($AJ$2:AJ10,1))</f>
        <v/>
      </c>
      <c r="E10" t="str">
        <f>IF(AG10="","",COUNTIF($AK$2:AK10,1))</f>
        <v/>
      </c>
      <c r="F10">
        <f t="shared" si="21"/>
        <v>9</v>
      </c>
      <c r="G10" s="12">
        <f>HDFCBANK!C10</f>
        <v>41285</v>
      </c>
      <c r="H10" s="13">
        <f>HDFCBANK!I10</f>
        <v>669.3</v>
      </c>
      <c r="I10" s="13">
        <f>HDFC!I10</f>
        <v>809.5</v>
      </c>
      <c r="J10" s="7">
        <f t="shared" si="0"/>
        <v>0.82680667078443482</v>
      </c>
      <c r="K10" s="7" t="str">
        <f t="shared" ca="1" si="22"/>
        <v/>
      </c>
      <c r="L10" s="7" t="str">
        <f t="shared" ca="1" si="23"/>
        <v/>
      </c>
      <c r="M10" s="36" t="str">
        <f t="shared" ca="1" si="1"/>
        <v/>
      </c>
      <c r="N10" s="37" t="str">
        <f t="shared" ca="1" si="2"/>
        <v/>
      </c>
      <c r="O10" t="str">
        <f t="shared" si="3"/>
        <v/>
      </c>
      <c r="P10" t="str">
        <f t="shared" si="4"/>
        <v/>
      </c>
      <c r="Q10" t="str">
        <f t="shared" si="5"/>
        <v/>
      </c>
      <c r="R10" t="str">
        <f t="shared" si="6"/>
        <v/>
      </c>
      <c r="S10">
        <f t="shared" si="7"/>
        <v>0</v>
      </c>
      <c r="T10">
        <f t="shared" si="8"/>
        <v>0</v>
      </c>
      <c r="U10" t="str">
        <f t="shared" si="24"/>
        <v/>
      </c>
      <c r="V10" t="str">
        <f t="shared" si="25"/>
        <v/>
      </c>
      <c r="W10" t="str">
        <f t="shared" si="9"/>
        <v/>
      </c>
      <c r="X10">
        <f t="shared" si="10"/>
        <v>0</v>
      </c>
      <c r="Y10" t="str">
        <f t="shared" si="11"/>
        <v/>
      </c>
      <c r="Z10" t="str">
        <f>IF(V10="","",IF(V10=1,"LONG"&amp;COUNTIF($V$2:V10,1),"SELL"&amp;COUNTIF($V$2:V10,0)))</f>
        <v/>
      </c>
      <c r="AA10" t="str">
        <f>IF(U10="","",IF(U10=-1,"SHORT"&amp;COUNTIF($U$2:U10,-1),"COVER"&amp;COUNTIF($U$2:U10,0)))</f>
        <v/>
      </c>
      <c r="AB10" t="str">
        <f t="shared" si="12"/>
        <v/>
      </c>
      <c r="AC10" t="str">
        <f t="shared" si="13"/>
        <v/>
      </c>
      <c r="AD10" t="str">
        <f t="shared" si="14"/>
        <v/>
      </c>
      <c r="AE10" t="str">
        <f t="shared" si="15"/>
        <v/>
      </c>
      <c r="AF10" t="str">
        <f t="shared" si="16"/>
        <v/>
      </c>
      <c r="AG10" t="str">
        <f t="shared" si="17"/>
        <v/>
      </c>
      <c r="AH10" t="str">
        <f>IF(AF10="","",COUNTIF($AJ$2:AJ10,1))</f>
        <v/>
      </c>
      <c r="AI10" t="str">
        <f>IF(AG10="","",COUNTIF($AK$2:AK10,1))</f>
        <v/>
      </c>
      <c r="AJ10">
        <f t="shared" si="18"/>
        <v>0</v>
      </c>
      <c r="AK10">
        <f t="shared" si="19"/>
        <v>0</v>
      </c>
      <c r="AL10" t="str">
        <f t="shared" si="26"/>
        <v/>
      </c>
      <c r="AM10" t="str">
        <f t="shared" si="20"/>
        <v/>
      </c>
    </row>
    <row r="11" spans="1:45" x14ac:dyDescent="0.3">
      <c r="A11" t="str">
        <f>IF(Y11="","",Y11&amp;"-"&amp;COUNTIF($Y$2:Y11,Y11))</f>
        <v/>
      </c>
      <c r="B11" t="str">
        <f>IF(V11="","",V11&amp;"-"&amp;COUNTIF($V$2:V11,V11))</f>
        <v/>
      </c>
      <c r="C11" t="str">
        <f>IF(U11="","",U11&amp;"-"&amp;COUNTIF($U$2:U11,U11))</f>
        <v/>
      </c>
      <c r="D11" t="str">
        <f>IF(AF11="","",COUNTIF($AJ$2:AJ11,1))</f>
        <v/>
      </c>
      <c r="E11" t="str">
        <f>IF(AG11="","",COUNTIF($AK$2:AK11,1))</f>
        <v/>
      </c>
      <c r="F11">
        <f t="shared" si="21"/>
        <v>10</v>
      </c>
      <c r="G11" s="12">
        <f>HDFCBANK!C11</f>
        <v>41288</v>
      </c>
      <c r="H11" s="13">
        <f>HDFCBANK!I11</f>
        <v>669.3</v>
      </c>
      <c r="I11" s="13">
        <f>HDFC!I11</f>
        <v>827.05</v>
      </c>
      <c r="J11" s="7">
        <f t="shared" si="0"/>
        <v>0.8092618342300949</v>
      </c>
      <c r="K11" s="7">
        <f t="shared" ca="1" si="22"/>
        <v>0.81213926729982033</v>
      </c>
      <c r="L11" s="7">
        <f t="shared" ca="1" si="23"/>
        <v>8.4907021745413945E-3</v>
      </c>
      <c r="M11" s="36">
        <f t="shared" ca="1" si="1"/>
        <v>0.82062996947436173</v>
      </c>
      <c r="N11" s="37">
        <f t="shared" ca="1" si="2"/>
        <v>0.80364856512527894</v>
      </c>
      <c r="O11" t="str">
        <f t="shared" si="3"/>
        <v/>
      </c>
      <c r="P11" t="str">
        <f t="shared" si="4"/>
        <v/>
      </c>
      <c r="Q11" t="str">
        <f t="shared" si="5"/>
        <v/>
      </c>
      <c r="R11" t="str">
        <f t="shared" si="6"/>
        <v/>
      </c>
      <c r="S11">
        <f t="shared" si="7"/>
        <v>0</v>
      </c>
      <c r="T11">
        <f t="shared" si="8"/>
        <v>0</v>
      </c>
      <c r="U11" t="str">
        <f t="shared" si="24"/>
        <v/>
      </c>
      <c r="V11" t="str">
        <f t="shared" si="25"/>
        <v/>
      </c>
      <c r="W11" t="str">
        <f t="shared" si="9"/>
        <v/>
      </c>
      <c r="X11">
        <f t="shared" si="10"/>
        <v>0</v>
      </c>
      <c r="Y11" t="str">
        <f t="shared" si="11"/>
        <v/>
      </c>
      <c r="Z11" t="str">
        <f>IF(V11="","",IF(V11=1,"LONG"&amp;COUNTIF($V$2:V11,1),"SELL"&amp;COUNTIF($V$2:V11,0)))</f>
        <v/>
      </c>
      <c r="AA11" t="str">
        <f>IF(U11="","",IF(U11=-1,"SHORT"&amp;COUNTIF($U$2:U11,-1),"COVER"&amp;COUNTIF($U$2:U11,0)))</f>
        <v/>
      </c>
      <c r="AB11" t="str">
        <f t="shared" si="12"/>
        <v/>
      </c>
      <c r="AC11" t="str">
        <f t="shared" si="13"/>
        <v/>
      </c>
      <c r="AD11" t="str">
        <f t="shared" si="14"/>
        <v/>
      </c>
      <c r="AE11" t="str">
        <f t="shared" si="15"/>
        <v/>
      </c>
      <c r="AF11" t="str">
        <f t="shared" si="16"/>
        <v/>
      </c>
      <c r="AG11" t="str">
        <f t="shared" si="17"/>
        <v/>
      </c>
      <c r="AH11" t="str">
        <f>IF(AF11="","",COUNTIF($AJ$2:AJ11,1))</f>
        <v/>
      </c>
      <c r="AI11" t="str">
        <f>IF(AG11="","",COUNTIF($AK$2:AK11,1))</f>
        <v/>
      </c>
      <c r="AJ11">
        <f t="shared" si="18"/>
        <v>0</v>
      </c>
      <c r="AK11">
        <f t="shared" si="19"/>
        <v>0</v>
      </c>
      <c r="AL11" t="str">
        <f t="shared" si="26"/>
        <v/>
      </c>
      <c r="AM11" t="str">
        <f t="shared" si="20"/>
        <v/>
      </c>
    </row>
    <row r="12" spans="1:45" x14ac:dyDescent="0.3">
      <c r="A12" t="str">
        <f ca="1">IF(Y12="","",Y12&amp;"-"&amp;COUNTIF($Y$2:Y12,Y12))</f>
        <v/>
      </c>
      <c r="B12" t="str">
        <f ca="1">IF(V12="","",V12&amp;"-"&amp;COUNTIF($V$2:V12,V12))</f>
        <v/>
      </c>
      <c r="C12" t="str">
        <f ca="1">IF(U12="","",U12&amp;"-"&amp;COUNTIF($U$2:U12,U12))</f>
        <v/>
      </c>
      <c r="D12" t="str">
        <f ca="1">IF(AF12="","",COUNTIF($AJ$2:AJ12,1))</f>
        <v/>
      </c>
      <c r="E12" t="str">
        <f ca="1">IF(AG12="","",COUNTIF($AK$2:AK12,1))</f>
        <v/>
      </c>
      <c r="F12">
        <f t="shared" si="21"/>
        <v>11</v>
      </c>
      <c r="G12" s="12">
        <f>HDFCBANK!C12</f>
        <v>41289</v>
      </c>
      <c r="H12" s="13">
        <f>HDFCBANK!I12</f>
        <v>668.3</v>
      </c>
      <c r="I12" s="13">
        <f>HDFC!I12</f>
        <v>825.5</v>
      </c>
      <c r="J12" s="7">
        <f t="shared" si="0"/>
        <v>0.80956995760145356</v>
      </c>
      <c r="K12" s="7">
        <f t="shared" ca="1" si="22"/>
        <v>0.81091846127114275</v>
      </c>
      <c r="L12" s="7">
        <f t="shared" ca="1" si="23"/>
        <v>7.8004300207309375E-3</v>
      </c>
      <c r="M12" s="36">
        <f t="shared" ca="1" si="1"/>
        <v>0.8187188912918737</v>
      </c>
      <c r="N12" s="37">
        <f t="shared" ca="1" si="2"/>
        <v>0.80311803125041181</v>
      </c>
      <c r="O12" t="str">
        <f t="shared" ca="1" si="3"/>
        <v/>
      </c>
      <c r="P12" t="str">
        <f t="shared" ref="P12:P75" ca="1" si="27">IF(O11="",IF(O12="LONG","SIGNAL",IF(O12="SHORT","SIGNAL","")),IF(O11="LONG",IF(O12="LONG","","NO"),IF(O11="SHORT",IF(O12="SHORT","","NO"),"")))</f>
        <v/>
      </c>
      <c r="Q12" t="str">
        <f t="shared" ca="1" si="5"/>
        <v/>
      </c>
      <c r="R12" t="str">
        <f t="shared" ca="1" si="6"/>
        <v/>
      </c>
      <c r="S12">
        <f t="shared" ca="1" si="7"/>
        <v>0</v>
      </c>
      <c r="T12">
        <f t="shared" ca="1" si="8"/>
        <v>0</v>
      </c>
      <c r="U12" t="str">
        <f t="shared" ca="1" si="24"/>
        <v/>
      </c>
      <c r="V12" t="str">
        <f t="shared" ca="1" si="25"/>
        <v/>
      </c>
      <c r="W12" t="str">
        <f t="shared" ca="1" si="9"/>
        <v/>
      </c>
      <c r="X12">
        <f t="shared" ca="1" si="10"/>
        <v>0</v>
      </c>
      <c r="Y12" t="str">
        <f t="shared" ca="1" si="11"/>
        <v/>
      </c>
      <c r="Z12" t="str">
        <f ca="1">IF(V12="","",IF(V12=1,"LONG"&amp;COUNTIF($V$2:V12,1),"SELL"&amp;COUNTIF($V$2:V12,0)))</f>
        <v/>
      </c>
      <c r="AA12" t="str">
        <f ca="1">IF(U12="","",IF(U12=-1,"SHORT"&amp;COUNTIF($U$2:U12,-1),"COVER"&amp;COUNTIF($U$2:U12,0)))</f>
        <v/>
      </c>
      <c r="AB12" t="str">
        <f t="shared" ca="1" si="12"/>
        <v/>
      </c>
      <c r="AC12" t="str">
        <f t="shared" ca="1" si="13"/>
        <v/>
      </c>
      <c r="AD12" t="str">
        <f t="shared" ca="1" si="14"/>
        <v/>
      </c>
      <c r="AE12" t="str">
        <f t="shared" ca="1" si="15"/>
        <v/>
      </c>
      <c r="AF12" t="str">
        <f t="shared" ca="1" si="16"/>
        <v/>
      </c>
      <c r="AG12" t="str">
        <f t="shared" ca="1" si="17"/>
        <v/>
      </c>
      <c r="AH12" t="str">
        <f ca="1">IF(AF12="","",COUNTIF($AJ$2:AJ12,1))</f>
        <v/>
      </c>
      <c r="AI12" t="str">
        <f ca="1">IF(AG12="","",COUNTIF($AK$2:AK12,1))</f>
        <v/>
      </c>
      <c r="AJ12">
        <f t="shared" ca="1" si="18"/>
        <v>0</v>
      </c>
      <c r="AK12">
        <f t="shared" ca="1" si="19"/>
        <v>0</v>
      </c>
      <c r="AL12" t="str">
        <f t="shared" ca="1" si="26"/>
        <v/>
      </c>
      <c r="AM12" t="str">
        <f t="shared" ca="1" si="20"/>
        <v/>
      </c>
    </row>
    <row r="13" spans="1:45" x14ac:dyDescent="0.3">
      <c r="A13" t="str">
        <f ca="1">IF(Y13="","",Y13&amp;"-"&amp;COUNTIF($Y$2:Y13,Y13))</f>
        <v/>
      </c>
      <c r="B13" t="str">
        <f ca="1">IF(V13="","",V13&amp;"-"&amp;COUNTIF($V$2:V13,V13))</f>
        <v/>
      </c>
      <c r="C13" t="str">
        <f ca="1">IF(U13="","",U13&amp;"-"&amp;COUNTIF($U$2:U13,U13))</f>
        <v/>
      </c>
      <c r="D13" t="str">
        <f ca="1">IF(AF13="","",COUNTIF($AJ$2:AJ13,1))</f>
        <v/>
      </c>
      <c r="E13" t="str">
        <f ca="1">IF(AG13="","",COUNTIF($AK$2:AK13,1))</f>
        <v/>
      </c>
      <c r="F13">
        <f t="shared" si="21"/>
        <v>12</v>
      </c>
      <c r="G13" s="12">
        <f>HDFCBANK!C13</f>
        <v>41290</v>
      </c>
      <c r="H13" s="13">
        <f>HDFCBANK!I13</f>
        <v>660.5</v>
      </c>
      <c r="I13" s="13">
        <f>HDFC!I13</f>
        <v>818.85</v>
      </c>
      <c r="J13" s="7">
        <f t="shared" si="0"/>
        <v>0.80661903889601272</v>
      </c>
      <c r="K13" s="7">
        <f t="shared" ca="1" si="22"/>
        <v>0.81039090142344195</v>
      </c>
      <c r="L13" s="7">
        <f t="shared" ca="1" si="23"/>
        <v>7.9047756003269021E-3</v>
      </c>
      <c r="M13" s="36">
        <f t="shared" ca="1" si="1"/>
        <v>0.81829567702376882</v>
      </c>
      <c r="N13" s="37">
        <f t="shared" ca="1" si="2"/>
        <v>0.80248612582311507</v>
      </c>
      <c r="O13" t="str">
        <f t="shared" ca="1" si="3"/>
        <v/>
      </c>
      <c r="P13" t="str">
        <f t="shared" ca="1" si="27"/>
        <v/>
      </c>
      <c r="Q13" t="str">
        <f t="shared" ca="1" si="5"/>
        <v/>
      </c>
      <c r="R13" t="str">
        <f t="shared" ca="1" si="6"/>
        <v/>
      </c>
      <c r="S13">
        <f t="shared" ca="1" si="7"/>
        <v>0</v>
      </c>
      <c r="T13">
        <f t="shared" ca="1" si="8"/>
        <v>0</v>
      </c>
      <c r="U13" t="str">
        <f t="shared" ca="1" si="24"/>
        <v/>
      </c>
      <c r="V13" t="str">
        <f t="shared" ca="1" si="25"/>
        <v/>
      </c>
      <c r="W13" t="str">
        <f t="shared" ca="1" si="9"/>
        <v/>
      </c>
      <c r="X13">
        <f t="shared" ca="1" si="10"/>
        <v>0</v>
      </c>
      <c r="Y13" t="str">
        <f t="shared" ca="1" si="11"/>
        <v/>
      </c>
      <c r="Z13" t="str">
        <f ca="1">IF(V13="","",IF(V13=1,"LONG"&amp;COUNTIF($V$2:V13,1),"SELL"&amp;COUNTIF($V$2:V13,0)))</f>
        <v/>
      </c>
      <c r="AA13" t="str">
        <f ca="1">IF(U13="","",IF(U13=-1,"SHORT"&amp;COUNTIF($U$2:U13,-1),"COVER"&amp;COUNTIF($U$2:U13,0)))</f>
        <v/>
      </c>
      <c r="AB13" t="str">
        <f t="shared" ca="1" si="12"/>
        <v/>
      </c>
      <c r="AC13" t="str">
        <f t="shared" ca="1" si="13"/>
        <v/>
      </c>
      <c r="AD13" t="str">
        <f t="shared" ca="1" si="14"/>
        <v/>
      </c>
      <c r="AE13" t="str">
        <f t="shared" ca="1" si="15"/>
        <v/>
      </c>
      <c r="AF13" t="str">
        <f t="shared" ca="1" si="16"/>
        <v/>
      </c>
      <c r="AG13" t="str">
        <f t="shared" ca="1" si="17"/>
        <v/>
      </c>
      <c r="AH13" t="str">
        <f ca="1">IF(AF13="","",COUNTIF($AJ$2:AJ13,1))</f>
        <v/>
      </c>
      <c r="AI13" t="str">
        <f ca="1">IF(AG13="","",COUNTIF($AK$2:AK13,1))</f>
        <v/>
      </c>
      <c r="AJ13">
        <f t="shared" ca="1" si="18"/>
        <v>0</v>
      </c>
      <c r="AK13">
        <f t="shared" ca="1" si="19"/>
        <v>0</v>
      </c>
      <c r="AL13" t="str">
        <f t="shared" ca="1" si="26"/>
        <v/>
      </c>
      <c r="AM13" t="str">
        <f t="shared" ca="1" si="20"/>
        <v/>
      </c>
    </row>
    <row r="14" spans="1:45" x14ac:dyDescent="0.3">
      <c r="A14" t="str">
        <f ca="1">IF(Y14="","",Y14&amp;"-"&amp;COUNTIF($Y$2:Y14,Y14))</f>
        <v>1-1</v>
      </c>
      <c r="B14" t="str">
        <f ca="1">IF(V14="","",V14&amp;"-"&amp;COUNTIF($V$2:V14,V14))</f>
        <v/>
      </c>
      <c r="C14" t="str">
        <f ca="1">IF(U14="","",U14&amp;"-"&amp;COUNTIF($U$2:U14,U14))</f>
        <v>-1-1</v>
      </c>
      <c r="D14">
        <f ca="1">IF(AF14="","",COUNTIF($AJ$2:AJ14,1))</f>
        <v>1</v>
      </c>
      <c r="E14" t="str">
        <f ca="1">IF(AG14="","",COUNTIF($AK$2:AK14,1))</f>
        <v/>
      </c>
      <c r="F14">
        <f t="shared" si="21"/>
        <v>13</v>
      </c>
      <c r="G14" s="12">
        <f>HDFCBANK!C14</f>
        <v>41291</v>
      </c>
      <c r="H14" s="13">
        <f>HDFCBANK!I14</f>
        <v>666.8</v>
      </c>
      <c r="I14" s="13">
        <f>HDFC!I14</f>
        <v>807.6</v>
      </c>
      <c r="J14" s="7">
        <f t="shared" si="0"/>
        <v>0.82565626547795934</v>
      </c>
      <c r="K14" s="7">
        <f t="shared" ca="1" si="22"/>
        <v>0.81213452915397011</v>
      </c>
      <c r="L14" s="7">
        <f t="shared" ca="1" si="23"/>
        <v>9.1910910630993558E-3</v>
      </c>
      <c r="M14" s="36">
        <f t="shared" ca="1" si="1"/>
        <v>0.82132562021706945</v>
      </c>
      <c r="N14" s="37">
        <f t="shared" ca="1" si="2"/>
        <v>0.80294343809087076</v>
      </c>
      <c r="O14" t="str">
        <f t="shared" ca="1" si="3"/>
        <v>SHORT</v>
      </c>
      <c r="P14" t="str">
        <f t="shared" ca="1" si="27"/>
        <v>SIGNAL</v>
      </c>
      <c r="Q14" t="str">
        <f t="shared" ca="1" si="5"/>
        <v/>
      </c>
      <c r="R14" t="str">
        <f t="shared" ca="1" si="6"/>
        <v>SHORT</v>
      </c>
      <c r="S14">
        <f t="shared" ca="1" si="7"/>
        <v>-1</v>
      </c>
      <c r="T14">
        <f t="shared" ca="1" si="8"/>
        <v>0</v>
      </c>
      <c r="U14">
        <f t="shared" ca="1" si="24"/>
        <v>-1</v>
      </c>
      <c r="V14" t="str">
        <f t="shared" ca="1" si="25"/>
        <v/>
      </c>
      <c r="W14" t="str">
        <f t="shared" ca="1" si="9"/>
        <v>SHORT</v>
      </c>
      <c r="X14">
        <f t="shared" ca="1" si="10"/>
        <v>-1</v>
      </c>
      <c r="Y14">
        <f t="shared" ca="1" si="11"/>
        <v>1</v>
      </c>
      <c r="Z14" t="str">
        <f ca="1">IF(V14="","",IF(V14=1,"LONG"&amp;COUNTIF($V$2:V14,1),"SELL"&amp;COUNTIF($V$2:V14,0)))</f>
        <v/>
      </c>
      <c r="AA14" t="str">
        <f ca="1">IF(U14="","",IF(U14=-1,"SHORT"&amp;COUNTIF($U$2:U14,-1),"COVER"&amp;COUNTIF($U$2:U14,0)))</f>
        <v>SHORT1</v>
      </c>
      <c r="AB14" t="str">
        <f t="shared" ca="1" si="12"/>
        <v/>
      </c>
      <c r="AC14" t="str">
        <f t="shared" ca="1" si="13"/>
        <v/>
      </c>
      <c r="AD14" t="str">
        <f t="shared" ca="1" si="14"/>
        <v>SHORT</v>
      </c>
      <c r="AE14" t="str">
        <f t="shared" ca="1" si="15"/>
        <v/>
      </c>
      <c r="AF14" t="str">
        <f t="shared" ca="1" si="16"/>
        <v>SHORT</v>
      </c>
      <c r="AG14" t="str">
        <f t="shared" ca="1" si="17"/>
        <v/>
      </c>
      <c r="AH14">
        <f ca="1">IF(AF14="","",COUNTIF($AJ$2:AJ14,1))</f>
        <v>1</v>
      </c>
      <c r="AI14" t="str">
        <f ca="1">IF(AG14="","",COUNTIF($AK$2:AK14,1))</f>
        <v/>
      </c>
      <c r="AJ14">
        <f t="shared" ca="1" si="18"/>
        <v>1</v>
      </c>
      <c r="AK14">
        <f t="shared" ca="1" si="19"/>
        <v>0</v>
      </c>
      <c r="AL14" t="str">
        <f t="shared" ca="1" si="26"/>
        <v>SHORT</v>
      </c>
      <c r="AM14" t="str">
        <f t="shared" ca="1" si="20"/>
        <v/>
      </c>
    </row>
    <row r="15" spans="1:45" x14ac:dyDescent="0.3">
      <c r="A15" t="str">
        <f ca="1">IF(Y15="","",Y15&amp;"-"&amp;COUNTIF($Y$2:Y15,Y15))</f>
        <v>0-1</v>
      </c>
      <c r="B15" t="str">
        <f ca="1">IF(V15="","",V15&amp;"-"&amp;COUNTIF($V$2:V15,V15))</f>
        <v/>
      </c>
      <c r="C15" t="str">
        <f ca="1">IF(U15="","",U15&amp;"-"&amp;COUNTIF($U$2:U15,U15))</f>
        <v>0-1</v>
      </c>
      <c r="D15" t="str">
        <f ca="1">IF(AF15="","",COUNTIF($AJ$2:AJ15,1))</f>
        <v/>
      </c>
      <c r="E15">
        <f ca="1">IF(AG15="","",COUNTIF($AK$2:AK15,1))</f>
        <v>1</v>
      </c>
      <c r="F15">
        <f t="shared" si="21"/>
        <v>14</v>
      </c>
      <c r="G15" s="12">
        <f>HDFCBANK!C15</f>
        <v>41292</v>
      </c>
      <c r="H15" s="13">
        <f>HDFCBANK!I15</f>
        <v>662.85</v>
      </c>
      <c r="I15" s="13">
        <f>HDFC!I15</f>
        <v>822.7</v>
      </c>
      <c r="J15" s="7">
        <f t="shared" si="0"/>
        <v>0.80570074146104287</v>
      </c>
      <c r="K15" s="7">
        <f t="shared" ca="1" si="22"/>
        <v>0.81160755184967448</v>
      </c>
      <c r="L15" s="7">
        <f t="shared" ca="1" si="23"/>
        <v>9.4136250990640019E-3</v>
      </c>
      <c r="M15" s="36">
        <f t="shared" ca="1" si="1"/>
        <v>0.82102117694873844</v>
      </c>
      <c r="N15" s="37">
        <f t="shared" ca="1" si="2"/>
        <v>0.80219392675061052</v>
      </c>
      <c r="O15" t="str">
        <f t="shared" ca="1" si="3"/>
        <v/>
      </c>
      <c r="P15" t="str">
        <f t="shared" ca="1" si="27"/>
        <v>NO</v>
      </c>
      <c r="Q15" t="str">
        <f t="shared" ca="1" si="5"/>
        <v/>
      </c>
      <c r="R15" t="str">
        <f t="shared" ca="1" si="6"/>
        <v/>
      </c>
      <c r="S15">
        <f t="shared" ca="1" si="7"/>
        <v>0</v>
      </c>
      <c r="T15">
        <f t="shared" ca="1" si="8"/>
        <v>0</v>
      </c>
      <c r="U15">
        <f t="shared" ca="1" si="24"/>
        <v>0</v>
      </c>
      <c r="V15" t="str">
        <f t="shared" ca="1" si="25"/>
        <v/>
      </c>
      <c r="W15" t="str">
        <f t="shared" ca="1" si="9"/>
        <v/>
      </c>
      <c r="X15">
        <f t="shared" ca="1" si="10"/>
        <v>0</v>
      </c>
      <c r="Y15">
        <f t="shared" ca="1" si="11"/>
        <v>0</v>
      </c>
      <c r="Z15" t="str">
        <f ca="1">IF(V15="","",IF(V15=1,"LONG"&amp;COUNTIF($V$2:V15,1),"SELL"&amp;COUNTIF($V$2:V15,0)))</f>
        <v/>
      </c>
      <c r="AA15" t="str">
        <f ca="1">IF(U15="","",IF(U15=-1,"SHORT"&amp;COUNTIF($U$2:U15,-1),"COVER"&amp;COUNTIF($U$2:U15,0)))</f>
        <v>COVER1</v>
      </c>
      <c r="AB15" t="str">
        <f t="shared" ca="1" si="12"/>
        <v/>
      </c>
      <c r="AC15" t="str">
        <f t="shared" ca="1" si="13"/>
        <v/>
      </c>
      <c r="AD15" t="str">
        <f t="shared" ca="1" si="14"/>
        <v/>
      </c>
      <c r="AE15" t="str">
        <f t="shared" ca="1" si="15"/>
        <v>COVER</v>
      </c>
      <c r="AF15" t="str">
        <f t="shared" ca="1" si="16"/>
        <v/>
      </c>
      <c r="AG15" t="str">
        <f t="shared" ca="1" si="17"/>
        <v>COVER</v>
      </c>
      <c r="AH15" t="str">
        <f ca="1">IF(AF15="","",COUNTIF($AJ$2:AJ15,1))</f>
        <v/>
      </c>
      <c r="AI15">
        <f ca="1">IF(AG15="","",COUNTIF($AK$2:AK15,1))</f>
        <v>1</v>
      </c>
      <c r="AJ15">
        <f t="shared" ca="1" si="18"/>
        <v>0</v>
      </c>
      <c r="AK15">
        <f t="shared" ca="1" si="19"/>
        <v>1</v>
      </c>
      <c r="AL15" t="str">
        <f t="shared" ca="1" si="26"/>
        <v/>
      </c>
      <c r="AM15" t="str">
        <f t="shared" ca="1" si="20"/>
        <v>SHORT</v>
      </c>
    </row>
    <row r="16" spans="1:45" x14ac:dyDescent="0.3">
      <c r="A16" t="str">
        <f ca="1">IF(Y16="","",Y16&amp;"-"&amp;COUNTIF($Y$2:Y16,Y16))</f>
        <v/>
      </c>
      <c r="B16" t="str">
        <f ca="1">IF(V16="","",V16&amp;"-"&amp;COUNTIF($V$2:V16,V16))</f>
        <v/>
      </c>
      <c r="C16" t="str">
        <f ca="1">IF(U16="","",U16&amp;"-"&amp;COUNTIF($U$2:U16,U16))</f>
        <v/>
      </c>
      <c r="D16" t="str">
        <f ca="1">IF(AF16="","",COUNTIF($AJ$2:AJ16,1))</f>
        <v/>
      </c>
      <c r="E16" t="str">
        <f ca="1">IF(AG16="","",COUNTIF($AK$2:AK16,1))</f>
        <v/>
      </c>
      <c r="F16">
        <f t="shared" si="21"/>
        <v>15</v>
      </c>
      <c r="G16" s="12">
        <f>HDFCBANK!C16</f>
        <v>41295</v>
      </c>
      <c r="H16" s="13">
        <f>HDFCBANK!I16</f>
        <v>658.55</v>
      </c>
      <c r="I16" s="13">
        <f>HDFC!I16</f>
        <v>812.5</v>
      </c>
      <c r="J16" s="7">
        <f t="shared" si="0"/>
        <v>0.8105230769230769</v>
      </c>
      <c r="K16" s="7">
        <f t="shared" ca="1" si="22"/>
        <v>0.81146416113989195</v>
      </c>
      <c r="L16" s="7">
        <f t="shared" ca="1" si="23"/>
        <v>9.4186305422294773E-3</v>
      </c>
      <c r="M16" s="36">
        <f t="shared" ca="1" si="1"/>
        <v>0.82088279168212142</v>
      </c>
      <c r="N16" s="37">
        <f t="shared" ca="1" si="2"/>
        <v>0.80204553059766248</v>
      </c>
      <c r="O16" t="str">
        <f t="shared" ca="1" si="3"/>
        <v/>
      </c>
      <c r="P16" t="str">
        <f t="shared" ca="1" si="27"/>
        <v/>
      </c>
      <c r="Q16" t="str">
        <f t="shared" ca="1" si="5"/>
        <v/>
      </c>
      <c r="R16" t="str">
        <f t="shared" ca="1" si="6"/>
        <v/>
      </c>
      <c r="S16">
        <f t="shared" ca="1" si="7"/>
        <v>0</v>
      </c>
      <c r="T16">
        <f t="shared" ca="1" si="8"/>
        <v>0</v>
      </c>
      <c r="U16" t="str">
        <f t="shared" ca="1" si="24"/>
        <v/>
      </c>
      <c r="V16" t="str">
        <f t="shared" ca="1" si="25"/>
        <v/>
      </c>
      <c r="W16" t="str">
        <f t="shared" ca="1" si="9"/>
        <v/>
      </c>
      <c r="X16">
        <f t="shared" ca="1" si="10"/>
        <v>0</v>
      </c>
      <c r="Y16" t="str">
        <f t="shared" ca="1" si="11"/>
        <v/>
      </c>
      <c r="Z16" t="str">
        <f ca="1">IF(V16="","",IF(V16=1,"LONG"&amp;COUNTIF($V$2:V16,1),"SELL"&amp;COUNTIF($V$2:V16,0)))</f>
        <v/>
      </c>
      <c r="AA16" t="str">
        <f ca="1">IF(U16="","",IF(U16=-1,"SHORT"&amp;COUNTIF($U$2:U16,-1),"COVER"&amp;COUNTIF($U$2:U16,0)))</f>
        <v/>
      </c>
      <c r="AB16" t="str">
        <f t="shared" ca="1" si="12"/>
        <v/>
      </c>
      <c r="AC16" t="str">
        <f t="shared" ca="1" si="13"/>
        <v/>
      </c>
      <c r="AD16" t="str">
        <f t="shared" ca="1" si="14"/>
        <v/>
      </c>
      <c r="AE16" t="str">
        <f t="shared" ca="1" si="15"/>
        <v/>
      </c>
      <c r="AF16" t="str">
        <f t="shared" ca="1" si="16"/>
        <v/>
      </c>
      <c r="AG16" t="str">
        <f t="shared" ca="1" si="17"/>
        <v/>
      </c>
      <c r="AH16" t="str">
        <f ca="1">IF(AF16="","",COUNTIF($AJ$2:AJ16,1))</f>
        <v/>
      </c>
      <c r="AI16" t="str">
        <f ca="1">IF(AG16="","",COUNTIF($AK$2:AK16,1))</f>
        <v/>
      </c>
      <c r="AJ16">
        <f t="shared" ca="1" si="18"/>
        <v>0</v>
      </c>
      <c r="AK16">
        <f t="shared" ca="1" si="19"/>
        <v>0</v>
      </c>
      <c r="AL16" t="str">
        <f t="shared" ca="1" si="26"/>
        <v/>
      </c>
      <c r="AM16" t="str">
        <f t="shared" ca="1" si="20"/>
        <v/>
      </c>
    </row>
    <row r="17" spans="1:39" x14ac:dyDescent="0.3">
      <c r="A17" t="str">
        <f ca="1">IF(Y17="","",Y17&amp;"-"&amp;COUNTIF($Y$2:Y17,Y17))</f>
        <v/>
      </c>
      <c r="B17" t="str">
        <f ca="1">IF(V17="","",V17&amp;"-"&amp;COUNTIF($V$2:V17,V17))</f>
        <v/>
      </c>
      <c r="C17" t="str">
        <f ca="1">IF(U17="","",U17&amp;"-"&amp;COUNTIF($U$2:U17,U17))</f>
        <v/>
      </c>
      <c r="D17" t="str">
        <f ca="1">IF(AF17="","",COUNTIF($AJ$2:AJ17,1))</f>
        <v/>
      </c>
      <c r="E17" t="str">
        <f ca="1">IF(AG17="","",COUNTIF($AK$2:AK17,1))</f>
        <v/>
      </c>
      <c r="F17">
        <f t="shared" si="21"/>
        <v>16</v>
      </c>
      <c r="G17" s="12">
        <f>HDFCBANK!C17</f>
        <v>41296</v>
      </c>
      <c r="H17" s="13">
        <f>HDFCBANK!I17</f>
        <v>653.75</v>
      </c>
      <c r="I17" s="13">
        <f>HDFC!I17</f>
        <v>813.35</v>
      </c>
      <c r="J17" s="7">
        <f t="shared" si="0"/>
        <v>0.80377451281736023</v>
      </c>
      <c r="K17" s="7">
        <f t="shared" ca="1" si="22"/>
        <v>0.81207843260489587</v>
      </c>
      <c r="L17" s="7">
        <f t="shared" ca="1" si="23"/>
        <v>8.5791643157597554E-3</v>
      </c>
      <c r="M17" s="36">
        <f t="shared" ca="1" si="1"/>
        <v>0.82065759692065565</v>
      </c>
      <c r="N17" s="37">
        <f t="shared" ca="1" si="2"/>
        <v>0.80349926828913609</v>
      </c>
      <c r="O17" t="str">
        <f t="shared" ca="1" si="3"/>
        <v/>
      </c>
      <c r="P17" t="str">
        <f t="shared" ca="1" si="27"/>
        <v/>
      </c>
      <c r="Q17" t="str">
        <f t="shared" ca="1" si="5"/>
        <v/>
      </c>
      <c r="R17" t="str">
        <f t="shared" ca="1" si="6"/>
        <v/>
      </c>
      <c r="S17">
        <f t="shared" ca="1" si="7"/>
        <v>0</v>
      </c>
      <c r="T17">
        <f t="shared" ca="1" si="8"/>
        <v>0</v>
      </c>
      <c r="U17" t="str">
        <f t="shared" ca="1" si="24"/>
        <v/>
      </c>
      <c r="V17" t="str">
        <f t="shared" ca="1" si="25"/>
        <v/>
      </c>
      <c r="W17" t="str">
        <f t="shared" ca="1" si="9"/>
        <v/>
      </c>
      <c r="X17">
        <f t="shared" ca="1" si="10"/>
        <v>0</v>
      </c>
      <c r="Y17" t="str">
        <f t="shared" ca="1" si="11"/>
        <v/>
      </c>
      <c r="Z17" t="str">
        <f ca="1">IF(V17="","",IF(V17=1,"LONG"&amp;COUNTIF($V$2:V17,1),"SELL"&amp;COUNTIF($V$2:V17,0)))</f>
        <v/>
      </c>
      <c r="AA17" t="str">
        <f ca="1">IF(U17="","",IF(U17=-1,"SHORT"&amp;COUNTIF($U$2:U17,-1),"COVER"&amp;COUNTIF($U$2:U17,0)))</f>
        <v/>
      </c>
      <c r="AB17" t="str">
        <f t="shared" ca="1" si="12"/>
        <v/>
      </c>
      <c r="AC17" t="str">
        <f t="shared" ca="1" si="13"/>
        <v/>
      </c>
      <c r="AD17" t="str">
        <f t="shared" ca="1" si="14"/>
        <v/>
      </c>
      <c r="AE17" t="str">
        <f t="shared" ca="1" si="15"/>
        <v/>
      </c>
      <c r="AF17" t="str">
        <f t="shared" ca="1" si="16"/>
        <v/>
      </c>
      <c r="AG17" t="str">
        <f t="shared" ca="1" si="17"/>
        <v/>
      </c>
      <c r="AH17" t="str">
        <f ca="1">IF(AF17="","",COUNTIF($AJ$2:AJ17,1))</f>
        <v/>
      </c>
      <c r="AI17" t="str">
        <f ca="1">IF(AG17="","",COUNTIF($AK$2:AK17,1))</f>
        <v/>
      </c>
      <c r="AJ17">
        <f t="shared" ca="1" si="18"/>
        <v>0</v>
      </c>
      <c r="AK17">
        <f t="shared" ca="1" si="19"/>
        <v>0</v>
      </c>
      <c r="AL17" t="str">
        <f t="shared" ca="1" si="26"/>
        <v/>
      </c>
      <c r="AM17" t="str">
        <f t="shared" ca="1" si="20"/>
        <v/>
      </c>
    </row>
    <row r="18" spans="1:39" x14ac:dyDescent="0.3">
      <c r="A18" t="str">
        <f ca="1">IF(Y18="","",Y18&amp;"-"&amp;COUNTIF($Y$2:Y18,Y18))</f>
        <v>1-2</v>
      </c>
      <c r="B18" t="str">
        <f ca="1">IF(V18="","",V18&amp;"-"&amp;COUNTIF($V$2:V18,V18))</f>
        <v>1-1</v>
      </c>
      <c r="C18" t="str">
        <f ca="1">IF(U18="","",U18&amp;"-"&amp;COUNTIF($U$2:U18,U18))</f>
        <v/>
      </c>
      <c r="D18">
        <f ca="1">IF(AF18="","",COUNTIF($AJ$2:AJ18,1))</f>
        <v>2</v>
      </c>
      <c r="E18" t="str">
        <f ca="1">IF(AG18="","",COUNTIF($AK$2:AK18,1))</f>
        <v/>
      </c>
      <c r="F18">
        <f t="shared" si="21"/>
        <v>17</v>
      </c>
      <c r="G18" s="12">
        <f>HDFCBANK!C18</f>
        <v>41297</v>
      </c>
      <c r="H18" s="13">
        <f>HDFCBANK!I18</f>
        <v>656.6</v>
      </c>
      <c r="I18" s="13">
        <f>HDFC!I18</f>
        <v>820.85</v>
      </c>
      <c r="J18" s="7">
        <f t="shared" si="0"/>
        <v>0.79990254004994821</v>
      </c>
      <c r="K18" s="7">
        <f t="shared" ca="1" si="22"/>
        <v>0.81164699986290256</v>
      </c>
      <c r="L18" s="7">
        <f t="shared" ca="1" si="23"/>
        <v>9.1104662293194916E-3</v>
      </c>
      <c r="M18" s="36">
        <f t="shared" ca="1" si="1"/>
        <v>0.82075746609222211</v>
      </c>
      <c r="N18" s="37">
        <f t="shared" ca="1" si="2"/>
        <v>0.80253653363358302</v>
      </c>
      <c r="O18" t="str">
        <f t="shared" ca="1" si="3"/>
        <v>LONG</v>
      </c>
      <c r="P18" t="str">
        <f t="shared" ca="1" si="27"/>
        <v>SIGNAL</v>
      </c>
      <c r="Q18" t="str">
        <f t="shared" ca="1" si="5"/>
        <v>LONG</v>
      </c>
      <c r="R18" t="str">
        <f t="shared" ca="1" si="6"/>
        <v/>
      </c>
      <c r="S18">
        <f t="shared" ca="1" si="7"/>
        <v>0</v>
      </c>
      <c r="T18">
        <f t="shared" ca="1" si="8"/>
        <v>1</v>
      </c>
      <c r="U18" t="str">
        <f t="shared" ca="1" si="24"/>
        <v/>
      </c>
      <c r="V18">
        <f t="shared" ca="1" si="25"/>
        <v>1</v>
      </c>
      <c r="W18" t="str">
        <f t="shared" ca="1" si="9"/>
        <v>LONG</v>
      </c>
      <c r="X18">
        <f t="shared" ca="1" si="10"/>
        <v>1</v>
      </c>
      <c r="Y18">
        <f t="shared" ca="1" si="11"/>
        <v>1</v>
      </c>
      <c r="Z18" t="str">
        <f ca="1">IF(V18="","",IF(V18=1,"LONG"&amp;COUNTIF($V$2:V18,1),"SELL"&amp;COUNTIF($V$2:V18,0)))</f>
        <v>LONG1</v>
      </c>
      <c r="AA18" t="str">
        <f ca="1">IF(U18="","",IF(U18=-1,"SHORT"&amp;COUNTIF($U$2:U18,-1),"COVER"&amp;COUNTIF($U$2:U18,0)))</f>
        <v/>
      </c>
      <c r="AB18" t="str">
        <f t="shared" ca="1" si="12"/>
        <v>BUY</v>
      </c>
      <c r="AC18" t="str">
        <f t="shared" ca="1" si="13"/>
        <v/>
      </c>
      <c r="AD18" t="str">
        <f t="shared" ca="1" si="14"/>
        <v/>
      </c>
      <c r="AE18" t="str">
        <f t="shared" ca="1" si="15"/>
        <v/>
      </c>
      <c r="AF18" t="str">
        <f t="shared" ca="1" si="16"/>
        <v>BUY</v>
      </c>
      <c r="AG18" t="str">
        <f t="shared" ca="1" si="17"/>
        <v/>
      </c>
      <c r="AH18">
        <f ca="1">IF(AF18="","",COUNTIF($AJ$2:AJ18,1))</f>
        <v>2</v>
      </c>
      <c r="AI18" t="str">
        <f ca="1">IF(AG18="","",COUNTIF($AK$2:AK18,1))</f>
        <v/>
      </c>
      <c r="AJ18">
        <f t="shared" ca="1" si="18"/>
        <v>1</v>
      </c>
      <c r="AK18">
        <f t="shared" ca="1" si="19"/>
        <v>0</v>
      </c>
      <c r="AL18" t="str">
        <f t="shared" ca="1" si="26"/>
        <v>LONG</v>
      </c>
      <c r="AM18" t="str">
        <f t="shared" ca="1" si="20"/>
        <v/>
      </c>
    </row>
    <row r="19" spans="1:39" x14ac:dyDescent="0.3">
      <c r="A19" t="str">
        <f ca="1">IF(Y19="","",Y19&amp;"-"&amp;COUNTIF($Y$2:Y19,Y19))</f>
        <v>0-2</v>
      </c>
      <c r="B19" t="str">
        <f ca="1">IF(V19="","",V19&amp;"-"&amp;COUNTIF($V$2:V19,V19))</f>
        <v>0-1</v>
      </c>
      <c r="C19" t="str">
        <f ca="1">IF(U19="","",U19&amp;"-"&amp;COUNTIF($U$2:U19,U19))</f>
        <v/>
      </c>
      <c r="D19" t="str">
        <f ca="1">IF(AF19="","",COUNTIF($AJ$2:AJ19,1))</f>
        <v/>
      </c>
      <c r="E19">
        <f ca="1">IF(AG19="","",COUNTIF($AK$2:AK19,1))</f>
        <v>2</v>
      </c>
      <c r="F19">
        <f t="shared" si="21"/>
        <v>18</v>
      </c>
      <c r="G19" s="12">
        <f>HDFCBANK!C19</f>
        <v>41298</v>
      </c>
      <c r="H19" s="13">
        <f>HDFCBANK!I19</f>
        <v>660.3</v>
      </c>
      <c r="I19" s="13">
        <f>HDFC!I19</f>
        <v>807.65</v>
      </c>
      <c r="J19" s="7">
        <f t="shared" si="0"/>
        <v>0.81755711013434029</v>
      </c>
      <c r="K19" s="7">
        <f t="shared" ca="1" si="22"/>
        <v>0.81153717483757215</v>
      </c>
      <c r="L19" s="7">
        <f t="shared" ca="1" si="23"/>
        <v>9.0227922818582867E-3</v>
      </c>
      <c r="M19" s="36">
        <f t="shared" ca="1" si="1"/>
        <v>0.82055996711943047</v>
      </c>
      <c r="N19" s="37">
        <f t="shared" ca="1" si="2"/>
        <v>0.80251438255571383</v>
      </c>
      <c r="O19" t="str">
        <f t="shared" ca="1" si="3"/>
        <v/>
      </c>
      <c r="P19" t="str">
        <f t="shared" ca="1" si="27"/>
        <v>NO</v>
      </c>
      <c r="Q19" t="str">
        <f t="shared" ca="1" si="5"/>
        <v/>
      </c>
      <c r="R19" t="str">
        <f t="shared" ca="1" si="6"/>
        <v/>
      </c>
      <c r="S19">
        <f t="shared" ca="1" si="7"/>
        <v>0</v>
      </c>
      <c r="T19">
        <f t="shared" ca="1" si="8"/>
        <v>0</v>
      </c>
      <c r="U19" t="str">
        <f t="shared" ca="1" si="24"/>
        <v/>
      </c>
      <c r="V19">
        <f t="shared" ca="1" si="25"/>
        <v>0</v>
      </c>
      <c r="W19" t="str">
        <f t="shared" ca="1" si="9"/>
        <v/>
      </c>
      <c r="X19">
        <f t="shared" ca="1" si="10"/>
        <v>0</v>
      </c>
      <c r="Y19">
        <f t="shared" ca="1" si="11"/>
        <v>0</v>
      </c>
      <c r="Z19" t="str">
        <f ca="1">IF(V19="","",IF(V19=1,"LONG"&amp;COUNTIF($V$2:V19,1),"SELL"&amp;COUNTIF($V$2:V19,0)))</f>
        <v>SELL1</v>
      </c>
      <c r="AA19" t="str">
        <f ca="1">IF(U19="","",IF(U19=-1,"SHORT"&amp;COUNTIF($U$2:U19,-1),"COVER"&amp;COUNTIF($U$2:U19,0)))</f>
        <v/>
      </c>
      <c r="AB19" t="str">
        <f t="shared" ca="1" si="12"/>
        <v/>
      </c>
      <c r="AC19" t="str">
        <f t="shared" ca="1" si="13"/>
        <v>SELL</v>
      </c>
      <c r="AD19" t="str">
        <f t="shared" ca="1" si="14"/>
        <v/>
      </c>
      <c r="AE19" t="str">
        <f t="shared" ca="1" si="15"/>
        <v/>
      </c>
      <c r="AF19" t="str">
        <f t="shared" ca="1" si="16"/>
        <v/>
      </c>
      <c r="AG19" t="str">
        <f t="shared" ca="1" si="17"/>
        <v>SELL</v>
      </c>
      <c r="AH19" t="str">
        <f ca="1">IF(AF19="","",COUNTIF($AJ$2:AJ19,1))</f>
        <v/>
      </c>
      <c r="AI19">
        <f ca="1">IF(AG19="","",COUNTIF($AK$2:AK19,1))</f>
        <v>2</v>
      </c>
      <c r="AJ19">
        <f t="shared" ca="1" si="18"/>
        <v>0</v>
      </c>
      <c r="AK19">
        <f t="shared" ca="1" si="19"/>
        <v>1</v>
      </c>
      <c r="AL19" t="str">
        <f t="shared" ca="1" si="26"/>
        <v/>
      </c>
      <c r="AM19" t="str">
        <f t="shared" ca="1" si="20"/>
        <v>LONG</v>
      </c>
    </row>
    <row r="20" spans="1:39" x14ac:dyDescent="0.3">
      <c r="A20" t="str">
        <f ca="1">IF(Y20="","",Y20&amp;"-"&amp;COUNTIF($Y$2:Y20,Y20))</f>
        <v>1-3</v>
      </c>
      <c r="B20" t="str">
        <f ca="1">IF(V20="","",V20&amp;"-"&amp;COUNTIF($V$2:V20,V20))</f>
        <v/>
      </c>
      <c r="C20" t="str">
        <f ca="1">IF(U20="","",U20&amp;"-"&amp;COUNTIF($U$2:U20,U20))</f>
        <v>-1-2</v>
      </c>
      <c r="D20">
        <f ca="1">IF(AF20="","",COUNTIF($AJ$2:AJ20,1))</f>
        <v>3</v>
      </c>
      <c r="E20" t="str">
        <f ca="1">IF(AG20="","",COUNTIF($AK$2:AK20,1))</f>
        <v/>
      </c>
      <c r="F20">
        <f t="shared" si="21"/>
        <v>19</v>
      </c>
      <c r="G20" s="12">
        <f>HDFCBANK!C20</f>
        <v>41299</v>
      </c>
      <c r="H20" s="13">
        <f>HDFCBANK!I20</f>
        <v>665.05</v>
      </c>
      <c r="I20" s="13">
        <f>HDFC!I20</f>
        <v>805.85</v>
      </c>
      <c r="J20" s="7">
        <f t="shared" si="0"/>
        <v>0.82527765713222057</v>
      </c>
      <c r="K20" s="7">
        <f t="shared" ca="1" si="22"/>
        <v>0.81138427347235087</v>
      </c>
      <c r="L20" s="7">
        <f t="shared" ca="1" si="23"/>
        <v>8.7439285856433582E-3</v>
      </c>
      <c r="M20" s="36">
        <f t="shared" ca="1" si="1"/>
        <v>0.82012820205799419</v>
      </c>
      <c r="N20" s="37">
        <f t="shared" ca="1" si="2"/>
        <v>0.80264034488670755</v>
      </c>
      <c r="O20" t="str">
        <f t="shared" ca="1" si="3"/>
        <v>SHORT</v>
      </c>
      <c r="P20" t="str">
        <f t="shared" ca="1" si="27"/>
        <v>SIGNAL</v>
      </c>
      <c r="Q20" t="str">
        <f t="shared" ca="1" si="5"/>
        <v/>
      </c>
      <c r="R20" t="str">
        <f t="shared" ca="1" si="6"/>
        <v>SHORT</v>
      </c>
      <c r="S20">
        <f t="shared" ca="1" si="7"/>
        <v>-1</v>
      </c>
      <c r="T20">
        <f t="shared" ca="1" si="8"/>
        <v>0</v>
      </c>
      <c r="U20">
        <f t="shared" ca="1" si="24"/>
        <v>-1</v>
      </c>
      <c r="V20" t="str">
        <f t="shared" ca="1" si="25"/>
        <v/>
      </c>
      <c r="W20" t="str">
        <f t="shared" ca="1" si="9"/>
        <v>SHORT</v>
      </c>
      <c r="X20">
        <f t="shared" ca="1" si="10"/>
        <v>-1</v>
      </c>
      <c r="Y20">
        <f t="shared" ca="1" si="11"/>
        <v>1</v>
      </c>
      <c r="Z20" t="str">
        <f ca="1">IF(V20="","",IF(V20=1,"LONG"&amp;COUNTIF($V$2:V20,1),"SELL"&amp;COUNTIF($V$2:V20,0)))</f>
        <v/>
      </c>
      <c r="AA20" t="str">
        <f ca="1">IF(U20="","",IF(U20=-1,"SHORT"&amp;COUNTIF($U$2:U20,-1),"COVER"&amp;COUNTIF($U$2:U20,0)))</f>
        <v>SHORT2</v>
      </c>
      <c r="AB20" t="str">
        <f t="shared" ca="1" si="12"/>
        <v/>
      </c>
      <c r="AC20" t="str">
        <f t="shared" ca="1" si="13"/>
        <v/>
      </c>
      <c r="AD20" t="str">
        <f t="shared" ca="1" si="14"/>
        <v>SHORT</v>
      </c>
      <c r="AE20" t="str">
        <f t="shared" ca="1" si="15"/>
        <v/>
      </c>
      <c r="AF20" t="str">
        <f t="shared" ca="1" si="16"/>
        <v>SHORT</v>
      </c>
      <c r="AG20" t="str">
        <f t="shared" ca="1" si="17"/>
        <v/>
      </c>
      <c r="AH20">
        <f ca="1">IF(AF20="","",COUNTIF($AJ$2:AJ20,1))</f>
        <v>3</v>
      </c>
      <c r="AI20" t="str">
        <f ca="1">IF(AG20="","",COUNTIF($AK$2:AK20,1))</f>
        <v/>
      </c>
      <c r="AJ20">
        <f t="shared" ca="1" si="18"/>
        <v>1</v>
      </c>
      <c r="AK20">
        <f t="shared" ca="1" si="19"/>
        <v>0</v>
      </c>
      <c r="AL20" t="str">
        <f t="shared" ca="1" si="26"/>
        <v>SHORT</v>
      </c>
      <c r="AM20" t="str">
        <f t="shared" ca="1" si="20"/>
        <v/>
      </c>
    </row>
    <row r="21" spans="1:39" x14ac:dyDescent="0.3">
      <c r="A21" t="str">
        <f ca="1">IF(Y21="","",Y21&amp;"-"&amp;COUNTIF($Y$2:Y21,Y21))</f>
        <v/>
      </c>
      <c r="B21" t="str">
        <f ca="1">IF(V21="","",V21&amp;"-"&amp;COUNTIF($V$2:V21,V21))</f>
        <v/>
      </c>
      <c r="C21" t="str">
        <f ca="1">IF(U21="","",U21&amp;"-"&amp;COUNTIF($U$2:U21,U21))</f>
        <v/>
      </c>
      <c r="D21" t="str">
        <f ca="1">IF(AF21="","",COUNTIF($AJ$2:AJ21,1))</f>
        <v/>
      </c>
      <c r="E21" t="str">
        <f ca="1">IF(AG21="","",COUNTIF($AK$2:AK21,1))</f>
        <v/>
      </c>
      <c r="F21">
        <f t="shared" si="21"/>
        <v>20</v>
      </c>
      <c r="G21" s="12">
        <f>HDFCBANK!C21</f>
        <v>41302</v>
      </c>
      <c r="H21" s="13">
        <f>HDFCBANK!I21</f>
        <v>670.35</v>
      </c>
      <c r="I21" s="13">
        <f>HDFC!I21</f>
        <v>801.7</v>
      </c>
      <c r="J21" s="7">
        <f t="shared" si="0"/>
        <v>0.83616065860047395</v>
      </c>
      <c r="K21" s="7">
        <f t="shared" ca="1" si="22"/>
        <v>0.81407415590938881</v>
      </c>
      <c r="L21" s="7">
        <f t="shared" ca="1" si="23"/>
        <v>1.1667221036479535E-2</v>
      </c>
      <c r="M21" s="36">
        <f t="shared" ca="1" si="1"/>
        <v>0.82574137694586836</v>
      </c>
      <c r="N21" s="37">
        <f t="shared" ca="1" si="2"/>
        <v>0.80240693487290926</v>
      </c>
      <c r="O21" t="str">
        <f t="shared" ca="1" si="3"/>
        <v>SHORT</v>
      </c>
      <c r="P21" t="str">
        <f t="shared" ca="1" si="27"/>
        <v/>
      </c>
      <c r="Q21" t="str">
        <f t="shared" ca="1" si="5"/>
        <v/>
      </c>
      <c r="R21" t="str">
        <f t="shared" ca="1" si="6"/>
        <v>SHORT</v>
      </c>
      <c r="S21">
        <f t="shared" ca="1" si="7"/>
        <v>-1</v>
      </c>
      <c r="T21">
        <f t="shared" ca="1" si="8"/>
        <v>0</v>
      </c>
      <c r="U21" t="str">
        <f t="shared" ca="1" si="24"/>
        <v/>
      </c>
      <c r="V21" t="str">
        <f t="shared" ca="1" si="25"/>
        <v/>
      </c>
      <c r="W21" t="str">
        <f t="shared" ca="1" si="9"/>
        <v/>
      </c>
      <c r="X21">
        <f t="shared" ca="1" si="10"/>
        <v>0</v>
      </c>
      <c r="Y21" t="str">
        <f t="shared" ca="1" si="11"/>
        <v/>
      </c>
      <c r="Z21" t="str">
        <f ca="1">IF(V21="","",IF(V21=1,"LONG"&amp;COUNTIF($V$2:V21,1),"SELL"&amp;COUNTIF($V$2:V21,0)))</f>
        <v/>
      </c>
      <c r="AA21" t="str">
        <f ca="1">IF(U21="","",IF(U21=-1,"SHORT"&amp;COUNTIF($U$2:U21,-1),"COVER"&amp;COUNTIF($U$2:U21,0)))</f>
        <v/>
      </c>
      <c r="AB21" t="str">
        <f t="shared" ca="1" si="12"/>
        <v/>
      </c>
      <c r="AC21" t="str">
        <f t="shared" ca="1" si="13"/>
        <v/>
      </c>
      <c r="AD21" t="str">
        <f t="shared" ca="1" si="14"/>
        <v/>
      </c>
      <c r="AE21" t="str">
        <f t="shared" ca="1" si="15"/>
        <v/>
      </c>
      <c r="AF21" t="str">
        <f t="shared" ca="1" si="16"/>
        <v/>
      </c>
      <c r="AG21" t="str">
        <f t="shared" ca="1" si="17"/>
        <v/>
      </c>
      <c r="AH21" t="str">
        <f ca="1">IF(AF21="","",COUNTIF($AJ$2:AJ21,1))</f>
        <v/>
      </c>
      <c r="AI21" t="str">
        <f ca="1">IF(AG21="","",COUNTIF($AK$2:AK21,1))</f>
        <v/>
      </c>
      <c r="AJ21">
        <f t="shared" ca="1" si="18"/>
        <v>0</v>
      </c>
      <c r="AK21">
        <f t="shared" ca="1" si="19"/>
        <v>0</v>
      </c>
      <c r="AL21" t="str">
        <f t="shared" ca="1" si="26"/>
        <v/>
      </c>
      <c r="AM21" t="str">
        <f t="shared" ca="1" si="20"/>
        <v/>
      </c>
    </row>
    <row r="22" spans="1:39" x14ac:dyDescent="0.3">
      <c r="A22" t="str">
        <f ca="1">IF(Y22="","",Y22&amp;"-"&amp;COUNTIF($Y$2:Y22,Y22))</f>
        <v>0-3</v>
      </c>
      <c r="B22" t="str">
        <f ca="1">IF(V22="","",V22&amp;"-"&amp;COUNTIF($V$2:V22,V22))</f>
        <v/>
      </c>
      <c r="C22" t="str">
        <f ca="1">IF(U22="","",U22&amp;"-"&amp;COUNTIF($U$2:U22,U22))</f>
        <v>0-2</v>
      </c>
      <c r="D22" t="str">
        <f ca="1">IF(AF22="","",COUNTIF($AJ$2:AJ22,1))</f>
        <v/>
      </c>
      <c r="E22">
        <f ca="1">IF(AG22="","",COUNTIF($AK$2:AK22,1))</f>
        <v>3</v>
      </c>
      <c r="F22">
        <f t="shared" si="21"/>
        <v>21</v>
      </c>
      <c r="G22" s="12">
        <f>HDFCBANK!C22</f>
        <v>41303</v>
      </c>
      <c r="H22" s="13">
        <f>HDFCBANK!I22</f>
        <v>652.45000000000005</v>
      </c>
      <c r="I22" s="13">
        <f>HDFC!I22</f>
        <v>802.5</v>
      </c>
      <c r="J22" s="7">
        <f t="shared" si="0"/>
        <v>0.81302180685358261</v>
      </c>
      <c r="K22" s="7">
        <f t="shared" ca="1" si="22"/>
        <v>0.81441934083460177</v>
      </c>
      <c r="L22" s="7">
        <f t="shared" ca="1" si="23"/>
        <v>1.1569809996705229E-2</v>
      </c>
      <c r="M22" s="36">
        <f t="shared" ca="1" si="1"/>
        <v>0.82598915083130697</v>
      </c>
      <c r="N22" s="37">
        <f t="shared" ca="1" si="2"/>
        <v>0.80284953083789656</v>
      </c>
      <c r="O22" t="str">
        <f t="shared" ca="1" si="3"/>
        <v/>
      </c>
      <c r="P22" t="str">
        <f t="shared" ca="1" si="27"/>
        <v>NO</v>
      </c>
      <c r="Q22" t="str">
        <f t="shared" ca="1" si="5"/>
        <v/>
      </c>
      <c r="R22" t="str">
        <f t="shared" ca="1" si="6"/>
        <v/>
      </c>
      <c r="S22">
        <f t="shared" ca="1" si="7"/>
        <v>0</v>
      </c>
      <c r="T22">
        <f t="shared" ca="1" si="8"/>
        <v>0</v>
      </c>
      <c r="U22">
        <f t="shared" ca="1" si="24"/>
        <v>0</v>
      </c>
      <c r="V22" t="str">
        <f t="shared" ca="1" si="25"/>
        <v/>
      </c>
      <c r="W22" t="str">
        <f t="shared" ca="1" si="9"/>
        <v/>
      </c>
      <c r="X22">
        <f t="shared" ca="1" si="10"/>
        <v>0</v>
      </c>
      <c r="Y22">
        <f t="shared" ca="1" si="11"/>
        <v>0</v>
      </c>
      <c r="Z22" t="str">
        <f ca="1">IF(V22="","",IF(V22=1,"LONG"&amp;COUNTIF($V$2:V22,1),"SELL"&amp;COUNTIF($V$2:V22,0)))</f>
        <v/>
      </c>
      <c r="AA22" t="str">
        <f ca="1">IF(U22="","",IF(U22=-1,"SHORT"&amp;COUNTIF($U$2:U22,-1),"COVER"&amp;COUNTIF($U$2:U22,0)))</f>
        <v>COVER2</v>
      </c>
      <c r="AB22" t="str">
        <f t="shared" ca="1" si="12"/>
        <v/>
      </c>
      <c r="AC22" t="str">
        <f t="shared" ca="1" si="13"/>
        <v/>
      </c>
      <c r="AD22" t="str">
        <f t="shared" ca="1" si="14"/>
        <v/>
      </c>
      <c r="AE22" t="str">
        <f t="shared" ca="1" si="15"/>
        <v>COVER</v>
      </c>
      <c r="AF22" t="str">
        <f t="shared" ca="1" si="16"/>
        <v/>
      </c>
      <c r="AG22" t="str">
        <f t="shared" ca="1" si="17"/>
        <v>COVER</v>
      </c>
      <c r="AH22" t="str">
        <f ca="1">IF(AF22="","",COUNTIF($AJ$2:AJ22,1))</f>
        <v/>
      </c>
      <c r="AI22">
        <f ca="1">IF(AG22="","",COUNTIF($AK$2:AK22,1))</f>
        <v>3</v>
      </c>
      <c r="AJ22">
        <f t="shared" ca="1" si="18"/>
        <v>0</v>
      </c>
      <c r="AK22">
        <f t="shared" ca="1" si="19"/>
        <v>1</v>
      </c>
      <c r="AL22" t="str">
        <f t="shared" ca="1" si="26"/>
        <v/>
      </c>
      <c r="AM22" t="str">
        <f t="shared" ca="1" si="20"/>
        <v>SHORT</v>
      </c>
    </row>
    <row r="23" spans="1:39" x14ac:dyDescent="0.3">
      <c r="A23" t="str">
        <f ca="1">IF(Y23="","",Y23&amp;"-"&amp;COUNTIF($Y$2:Y23,Y23))</f>
        <v/>
      </c>
      <c r="B23" t="str">
        <f ca="1">IF(V23="","",V23&amp;"-"&amp;COUNTIF($V$2:V23,V23))</f>
        <v/>
      </c>
      <c r="C23" t="str">
        <f ca="1">IF(U23="","",U23&amp;"-"&amp;COUNTIF($U$2:U23,U23))</f>
        <v/>
      </c>
      <c r="D23" t="str">
        <f ca="1">IF(AF23="","",COUNTIF($AJ$2:AJ23,1))</f>
        <v/>
      </c>
      <c r="E23" t="str">
        <f ca="1">IF(AG23="","",COUNTIF($AK$2:AK23,1))</f>
        <v/>
      </c>
      <c r="F23">
        <f t="shared" si="21"/>
        <v>22</v>
      </c>
      <c r="G23" s="12">
        <f>HDFCBANK!C23</f>
        <v>41304</v>
      </c>
      <c r="H23" s="13">
        <f>HDFCBANK!I23</f>
        <v>656.65</v>
      </c>
      <c r="I23" s="13">
        <f>HDFC!I23</f>
        <v>797.15</v>
      </c>
      <c r="J23" s="7">
        <f t="shared" si="0"/>
        <v>0.82374709904033117</v>
      </c>
      <c r="K23" s="7">
        <f t="shared" ca="1" si="22"/>
        <v>0.81613214684903357</v>
      </c>
      <c r="L23" s="7">
        <f t="shared" ca="1" si="23"/>
        <v>1.155455585289677E-2</v>
      </c>
      <c r="M23" s="36">
        <f t="shared" ca="1" si="1"/>
        <v>0.82768670270193034</v>
      </c>
      <c r="N23" s="37">
        <f t="shared" ca="1" si="2"/>
        <v>0.80457759099613679</v>
      </c>
      <c r="O23" t="str">
        <f t="shared" ca="1" si="3"/>
        <v/>
      </c>
      <c r="P23" t="str">
        <f t="shared" ca="1" si="27"/>
        <v/>
      </c>
      <c r="Q23" t="str">
        <f t="shared" ca="1" si="5"/>
        <v/>
      </c>
      <c r="R23" t="str">
        <f t="shared" ca="1" si="6"/>
        <v/>
      </c>
      <c r="S23">
        <f t="shared" ca="1" si="7"/>
        <v>0</v>
      </c>
      <c r="T23">
        <f t="shared" ca="1" si="8"/>
        <v>0</v>
      </c>
      <c r="U23" t="str">
        <f t="shared" ca="1" si="24"/>
        <v/>
      </c>
      <c r="V23" t="str">
        <f t="shared" ca="1" si="25"/>
        <v/>
      </c>
      <c r="W23" t="str">
        <f t="shared" ca="1" si="9"/>
        <v/>
      </c>
      <c r="X23">
        <f t="shared" ca="1" si="10"/>
        <v>0</v>
      </c>
      <c r="Y23" t="str">
        <f t="shared" ca="1" si="11"/>
        <v/>
      </c>
      <c r="Z23" t="str">
        <f ca="1">IF(V23="","",IF(V23=1,"LONG"&amp;COUNTIF($V$2:V23,1),"SELL"&amp;COUNTIF($V$2:V23,0)))</f>
        <v/>
      </c>
      <c r="AA23" t="str">
        <f ca="1">IF(U23="","",IF(U23=-1,"SHORT"&amp;COUNTIF($U$2:U23,-1),"COVER"&amp;COUNTIF($U$2:U23,0)))</f>
        <v/>
      </c>
      <c r="AB23" t="str">
        <f t="shared" ca="1" si="12"/>
        <v/>
      </c>
      <c r="AC23" t="str">
        <f t="shared" ca="1" si="13"/>
        <v/>
      </c>
      <c r="AD23" t="str">
        <f t="shared" ca="1" si="14"/>
        <v/>
      </c>
      <c r="AE23" t="str">
        <f t="shared" ca="1" si="15"/>
        <v/>
      </c>
      <c r="AF23" t="str">
        <f t="shared" ca="1" si="16"/>
        <v/>
      </c>
      <c r="AG23" t="str">
        <f t="shared" ca="1" si="17"/>
        <v/>
      </c>
      <c r="AH23" t="str">
        <f ca="1">IF(AF23="","",COUNTIF($AJ$2:AJ23,1))</f>
        <v/>
      </c>
      <c r="AI23" t="str">
        <f ca="1">IF(AG23="","",COUNTIF($AK$2:AK23,1))</f>
        <v/>
      </c>
      <c r="AJ23">
        <f t="shared" ca="1" si="18"/>
        <v>0</v>
      </c>
      <c r="AK23">
        <f t="shared" ca="1" si="19"/>
        <v>0</v>
      </c>
      <c r="AL23" t="str">
        <f t="shared" ca="1" si="26"/>
        <v/>
      </c>
      <c r="AM23" t="str">
        <f t="shared" ca="1" si="20"/>
        <v/>
      </c>
    </row>
    <row r="24" spans="1:39" x14ac:dyDescent="0.3">
      <c r="A24" t="str">
        <f ca="1">IF(Y24="","",Y24&amp;"-"&amp;COUNTIF($Y$2:Y24,Y24))</f>
        <v/>
      </c>
      <c r="B24" t="str">
        <f ca="1">IF(V24="","",V24&amp;"-"&amp;COUNTIF($V$2:V24,V24))</f>
        <v/>
      </c>
      <c r="C24" t="str">
        <f ca="1">IF(U24="","",U24&amp;"-"&amp;COUNTIF($U$2:U24,U24))</f>
        <v/>
      </c>
      <c r="D24" t="str">
        <f ca="1">IF(AF24="","",COUNTIF($AJ$2:AJ24,1))</f>
        <v/>
      </c>
      <c r="E24" t="str">
        <f ca="1">IF(AG24="","",COUNTIF($AK$2:AK24,1))</f>
        <v/>
      </c>
      <c r="F24">
        <f t="shared" si="21"/>
        <v>23</v>
      </c>
      <c r="G24" s="12">
        <f>HDFCBANK!C24</f>
        <v>41305</v>
      </c>
      <c r="H24" s="13">
        <f>HDFCBANK!I24</f>
        <v>643.04999999999995</v>
      </c>
      <c r="I24" s="13">
        <f>HDFC!I24</f>
        <v>786.55</v>
      </c>
      <c r="J24" s="7">
        <f t="shared" si="0"/>
        <v>0.81755768864026446</v>
      </c>
      <c r="K24" s="7">
        <f t="shared" ca="1" si="22"/>
        <v>0.81532228916526428</v>
      </c>
      <c r="L24" s="7">
        <f t="shared" ca="1" si="23"/>
        <v>1.108720227048831E-2</v>
      </c>
      <c r="M24" s="36">
        <f t="shared" ca="1" si="1"/>
        <v>0.8264094914357526</v>
      </c>
      <c r="N24" s="37">
        <f t="shared" ca="1" si="2"/>
        <v>0.80423508689477596</v>
      </c>
      <c r="O24" t="str">
        <f t="shared" ca="1" si="3"/>
        <v/>
      </c>
      <c r="P24" t="str">
        <f t="shared" ca="1" si="27"/>
        <v/>
      </c>
      <c r="Q24" t="str">
        <f t="shared" ca="1" si="5"/>
        <v/>
      </c>
      <c r="R24" t="str">
        <f t="shared" ca="1" si="6"/>
        <v/>
      </c>
      <c r="S24">
        <f t="shared" ca="1" si="7"/>
        <v>0</v>
      </c>
      <c r="T24">
        <f t="shared" ca="1" si="8"/>
        <v>0</v>
      </c>
      <c r="U24" t="str">
        <f t="shared" ca="1" si="24"/>
        <v/>
      </c>
      <c r="V24" t="str">
        <f t="shared" ca="1" si="25"/>
        <v/>
      </c>
      <c r="W24" t="str">
        <f t="shared" ca="1" si="9"/>
        <v/>
      </c>
      <c r="X24">
        <f t="shared" ca="1" si="10"/>
        <v>0</v>
      </c>
      <c r="Y24" t="str">
        <f t="shared" ca="1" si="11"/>
        <v/>
      </c>
      <c r="Z24" t="str">
        <f ca="1">IF(V24="","",IF(V24=1,"LONG"&amp;COUNTIF($V$2:V24,1),"SELL"&amp;COUNTIF($V$2:V24,0)))</f>
        <v/>
      </c>
      <c r="AA24" t="str">
        <f ca="1">IF(U24="","",IF(U24=-1,"SHORT"&amp;COUNTIF($U$2:U24,-1),"COVER"&amp;COUNTIF($U$2:U24,0)))</f>
        <v/>
      </c>
      <c r="AB24" t="str">
        <f t="shared" ca="1" si="12"/>
        <v/>
      </c>
      <c r="AC24" t="str">
        <f t="shared" ca="1" si="13"/>
        <v/>
      </c>
      <c r="AD24" t="str">
        <f t="shared" ca="1" si="14"/>
        <v/>
      </c>
      <c r="AE24" t="str">
        <f t="shared" ca="1" si="15"/>
        <v/>
      </c>
      <c r="AF24" t="str">
        <f t="shared" ca="1" si="16"/>
        <v/>
      </c>
      <c r="AG24" t="str">
        <f t="shared" ca="1" si="17"/>
        <v/>
      </c>
      <c r="AH24" t="str">
        <f ca="1">IF(AF24="","",COUNTIF($AJ$2:AJ24,1))</f>
        <v/>
      </c>
      <c r="AI24" t="str">
        <f ca="1">IF(AG24="","",COUNTIF($AK$2:AK24,1))</f>
        <v/>
      </c>
      <c r="AJ24">
        <f t="shared" ca="1" si="18"/>
        <v>0</v>
      </c>
      <c r="AK24">
        <f t="shared" ca="1" si="19"/>
        <v>0</v>
      </c>
      <c r="AL24" t="str">
        <f t="shared" ca="1" si="26"/>
        <v/>
      </c>
      <c r="AM24" t="str">
        <f t="shared" ca="1" si="20"/>
        <v/>
      </c>
    </row>
    <row r="25" spans="1:39" x14ac:dyDescent="0.3">
      <c r="A25" t="str">
        <f ca="1">IF(Y25="","",Y25&amp;"-"&amp;COUNTIF($Y$2:Y25,Y25))</f>
        <v/>
      </c>
      <c r="B25" t="str">
        <f ca="1">IF(V25="","",V25&amp;"-"&amp;COUNTIF($V$2:V25,V25))</f>
        <v/>
      </c>
      <c r="C25" t="str">
        <f ca="1">IF(U25="","",U25&amp;"-"&amp;COUNTIF($U$2:U25,U25))</f>
        <v/>
      </c>
      <c r="D25" t="str">
        <f ca="1">IF(AF25="","",COUNTIF($AJ$2:AJ25,1))</f>
        <v/>
      </c>
      <c r="E25" t="str">
        <f ca="1">IF(AG25="","",COUNTIF($AK$2:AK25,1))</f>
        <v/>
      </c>
      <c r="F25">
        <f t="shared" si="21"/>
        <v>24</v>
      </c>
      <c r="G25" s="12">
        <f>HDFCBANK!C25</f>
        <v>41306</v>
      </c>
      <c r="H25" s="13">
        <f>HDFCBANK!I25</f>
        <v>640.15</v>
      </c>
      <c r="I25" s="13">
        <f>HDFC!I25</f>
        <v>777.95</v>
      </c>
      <c r="J25" s="7">
        <f t="shared" si="0"/>
        <v>0.8228677935599974</v>
      </c>
      <c r="K25" s="7">
        <f t="shared" ca="1" si="22"/>
        <v>0.81703899437515959</v>
      </c>
      <c r="L25" s="7">
        <f t="shared" ca="1" si="23"/>
        <v>1.0756001819397813E-2</v>
      </c>
      <c r="M25" s="36">
        <f t="shared" ca="1" si="1"/>
        <v>0.82779499619455743</v>
      </c>
      <c r="N25" s="37">
        <f t="shared" ca="1" si="2"/>
        <v>0.80628299255576175</v>
      </c>
      <c r="O25" t="str">
        <f t="shared" ca="1" si="3"/>
        <v/>
      </c>
      <c r="P25" t="str">
        <f t="shared" ca="1" si="27"/>
        <v/>
      </c>
      <c r="Q25" t="str">
        <f t="shared" ca="1" si="5"/>
        <v/>
      </c>
      <c r="R25" t="str">
        <f t="shared" ca="1" si="6"/>
        <v/>
      </c>
      <c r="S25">
        <f t="shared" ca="1" si="7"/>
        <v>0</v>
      </c>
      <c r="T25">
        <f t="shared" ca="1" si="8"/>
        <v>0</v>
      </c>
      <c r="U25" t="str">
        <f t="shared" ca="1" si="24"/>
        <v/>
      </c>
      <c r="V25" t="str">
        <f t="shared" ca="1" si="25"/>
        <v/>
      </c>
      <c r="W25" t="str">
        <f t="shared" ca="1" si="9"/>
        <v/>
      </c>
      <c r="X25">
        <f t="shared" ca="1" si="10"/>
        <v>0</v>
      </c>
      <c r="Y25" t="str">
        <f t="shared" ca="1" si="11"/>
        <v/>
      </c>
      <c r="Z25" t="str">
        <f ca="1">IF(V25="","",IF(V25=1,"LONG"&amp;COUNTIF($V$2:V25,1),"SELL"&amp;COUNTIF($V$2:V25,0)))</f>
        <v/>
      </c>
      <c r="AA25" t="str">
        <f ca="1">IF(U25="","",IF(U25=-1,"SHORT"&amp;COUNTIF($U$2:U25,-1),"COVER"&amp;COUNTIF($U$2:U25,0)))</f>
        <v/>
      </c>
      <c r="AB25" t="str">
        <f t="shared" ca="1" si="12"/>
        <v/>
      </c>
      <c r="AC25" t="str">
        <f t="shared" ca="1" si="13"/>
        <v/>
      </c>
      <c r="AD25" t="str">
        <f t="shared" ca="1" si="14"/>
        <v/>
      </c>
      <c r="AE25" t="str">
        <f t="shared" ca="1" si="15"/>
        <v/>
      </c>
      <c r="AF25" t="str">
        <f t="shared" ca="1" si="16"/>
        <v/>
      </c>
      <c r="AG25" t="str">
        <f t="shared" ca="1" si="17"/>
        <v/>
      </c>
      <c r="AH25" t="str">
        <f ca="1">IF(AF25="","",COUNTIF($AJ$2:AJ25,1))</f>
        <v/>
      </c>
      <c r="AI25" t="str">
        <f ca="1">IF(AG25="","",COUNTIF($AK$2:AK25,1))</f>
        <v/>
      </c>
      <c r="AJ25">
        <f t="shared" ca="1" si="18"/>
        <v>0</v>
      </c>
      <c r="AK25">
        <f t="shared" ca="1" si="19"/>
        <v>0</v>
      </c>
      <c r="AL25" t="str">
        <f t="shared" ca="1" si="26"/>
        <v/>
      </c>
      <c r="AM25" t="str">
        <f t="shared" ca="1" si="20"/>
        <v/>
      </c>
    </row>
    <row r="26" spans="1:39" x14ac:dyDescent="0.3">
      <c r="A26" t="str">
        <f ca="1">IF(Y26="","",Y26&amp;"-"&amp;COUNTIF($Y$2:Y26,Y26))</f>
        <v/>
      </c>
      <c r="B26" t="str">
        <f ca="1">IF(V26="","",V26&amp;"-"&amp;COUNTIF($V$2:V26,V26))</f>
        <v/>
      </c>
      <c r="C26" t="str">
        <f ca="1">IF(U26="","",U26&amp;"-"&amp;COUNTIF($U$2:U26,U26))</f>
        <v/>
      </c>
      <c r="D26" t="str">
        <f ca="1">IF(AF26="","",COUNTIF($AJ$2:AJ26,1))</f>
        <v/>
      </c>
      <c r="E26" t="str">
        <f ca="1">IF(AG26="","",COUNTIF($AK$2:AK26,1))</f>
        <v/>
      </c>
      <c r="F26">
        <f t="shared" si="21"/>
        <v>25</v>
      </c>
      <c r="G26" s="12">
        <f>HDFCBANK!C26</f>
        <v>41309</v>
      </c>
      <c r="H26" s="13">
        <f>HDFCBANK!I26</f>
        <v>646.9</v>
      </c>
      <c r="I26" s="13">
        <f>HDFC!I26</f>
        <v>798.25</v>
      </c>
      <c r="J26" s="7">
        <f t="shared" si="0"/>
        <v>0.81039774506733475</v>
      </c>
      <c r="K26" s="7">
        <f t="shared" ca="1" si="22"/>
        <v>0.81702646118958544</v>
      </c>
      <c r="L26" s="7">
        <f t="shared" ca="1" si="23"/>
        <v>1.0764507614114306E-2</v>
      </c>
      <c r="M26" s="36">
        <f t="shared" ca="1" si="1"/>
        <v>0.82779096880369973</v>
      </c>
      <c r="N26" s="37">
        <f t="shared" ca="1" si="2"/>
        <v>0.80626195357547115</v>
      </c>
      <c r="O26" t="str">
        <f t="shared" ca="1" si="3"/>
        <v/>
      </c>
      <c r="P26" t="str">
        <f t="shared" ca="1" si="27"/>
        <v/>
      </c>
      <c r="Q26" t="str">
        <f t="shared" ca="1" si="5"/>
        <v/>
      </c>
      <c r="R26" t="str">
        <f t="shared" ca="1" si="6"/>
        <v/>
      </c>
      <c r="S26">
        <f t="shared" ca="1" si="7"/>
        <v>0</v>
      </c>
      <c r="T26">
        <f t="shared" ca="1" si="8"/>
        <v>0</v>
      </c>
      <c r="U26" t="str">
        <f t="shared" ca="1" si="24"/>
        <v/>
      </c>
      <c r="V26" t="str">
        <f t="shared" ca="1" si="25"/>
        <v/>
      </c>
      <c r="W26" t="str">
        <f t="shared" ca="1" si="9"/>
        <v/>
      </c>
      <c r="X26">
        <f t="shared" ca="1" si="10"/>
        <v>0</v>
      </c>
      <c r="Y26" t="str">
        <f t="shared" ca="1" si="11"/>
        <v/>
      </c>
      <c r="Z26" t="str">
        <f ca="1">IF(V26="","",IF(V26=1,"LONG"&amp;COUNTIF($V$2:V26,1),"SELL"&amp;COUNTIF($V$2:V26,0)))</f>
        <v/>
      </c>
      <c r="AA26" t="str">
        <f ca="1">IF(U26="","",IF(U26=-1,"SHORT"&amp;COUNTIF($U$2:U26,-1),"COVER"&amp;COUNTIF($U$2:U26,0)))</f>
        <v/>
      </c>
      <c r="AB26" t="str">
        <f t="shared" ca="1" si="12"/>
        <v/>
      </c>
      <c r="AC26" t="str">
        <f t="shared" ca="1" si="13"/>
        <v/>
      </c>
      <c r="AD26" t="str">
        <f t="shared" ca="1" si="14"/>
        <v/>
      </c>
      <c r="AE26" t="str">
        <f t="shared" ca="1" si="15"/>
        <v/>
      </c>
      <c r="AF26" t="str">
        <f t="shared" ca="1" si="16"/>
        <v/>
      </c>
      <c r="AG26" t="str">
        <f t="shared" ca="1" si="17"/>
        <v/>
      </c>
      <c r="AH26" t="str">
        <f ca="1">IF(AF26="","",COUNTIF($AJ$2:AJ26,1))</f>
        <v/>
      </c>
      <c r="AI26" t="str">
        <f ca="1">IF(AG26="","",COUNTIF($AK$2:AK26,1))</f>
        <v/>
      </c>
      <c r="AJ26">
        <f t="shared" ca="1" si="18"/>
        <v>0</v>
      </c>
      <c r="AK26">
        <f t="shared" ca="1" si="19"/>
        <v>0</v>
      </c>
      <c r="AL26" t="str">
        <f t="shared" ca="1" si="26"/>
        <v/>
      </c>
      <c r="AM26" t="str">
        <f t="shared" ca="1" si="20"/>
        <v/>
      </c>
    </row>
    <row r="27" spans="1:39" x14ac:dyDescent="0.3">
      <c r="A27" t="str">
        <f ca="1">IF(Y27="","",Y27&amp;"-"&amp;COUNTIF($Y$2:Y27,Y27))</f>
        <v/>
      </c>
      <c r="B27" t="str">
        <f ca="1">IF(V27="","",V27&amp;"-"&amp;COUNTIF($V$2:V27,V27))</f>
        <v/>
      </c>
      <c r="C27" t="str">
        <f ca="1">IF(U27="","",U27&amp;"-"&amp;COUNTIF($U$2:U27,U27))</f>
        <v/>
      </c>
      <c r="D27" t="str">
        <f ca="1">IF(AF27="","",COUNTIF($AJ$2:AJ27,1))</f>
        <v/>
      </c>
      <c r="E27" t="str">
        <f ca="1">IF(AG27="","",COUNTIF($AK$2:AK27,1))</f>
        <v/>
      </c>
      <c r="F27">
        <f t="shared" si="21"/>
        <v>26</v>
      </c>
      <c r="G27" s="12">
        <f>HDFCBANK!C27</f>
        <v>41310</v>
      </c>
      <c r="H27" s="13">
        <f>HDFCBANK!I27</f>
        <v>644.15</v>
      </c>
      <c r="I27" s="13">
        <f>HDFC!I27</f>
        <v>797.4</v>
      </c>
      <c r="J27" s="7">
        <f t="shared" si="0"/>
        <v>0.80781289189867067</v>
      </c>
      <c r="K27" s="7">
        <f t="shared" ca="1" si="22"/>
        <v>0.81743029909771647</v>
      </c>
      <c r="L27" s="7">
        <f t="shared" ca="1" si="23"/>
        <v>1.0276815819151448E-2</v>
      </c>
      <c r="M27" s="36">
        <f t="shared" ca="1" si="1"/>
        <v>0.82770711491686788</v>
      </c>
      <c r="N27" s="37">
        <f t="shared" ca="1" si="2"/>
        <v>0.80715348327856506</v>
      </c>
      <c r="O27" t="str">
        <f t="shared" ca="1" si="3"/>
        <v/>
      </c>
      <c r="P27" t="str">
        <f t="shared" ca="1" si="27"/>
        <v/>
      </c>
      <c r="Q27" t="str">
        <f t="shared" ca="1" si="5"/>
        <v/>
      </c>
      <c r="R27" t="str">
        <f t="shared" ca="1" si="6"/>
        <v/>
      </c>
      <c r="S27">
        <f t="shared" ca="1" si="7"/>
        <v>0</v>
      </c>
      <c r="T27">
        <f t="shared" ca="1" si="8"/>
        <v>0</v>
      </c>
      <c r="U27" t="str">
        <f t="shared" ca="1" si="24"/>
        <v/>
      </c>
      <c r="V27" t="str">
        <f t="shared" ca="1" si="25"/>
        <v/>
      </c>
      <c r="W27" t="str">
        <f t="shared" ca="1" si="9"/>
        <v/>
      </c>
      <c r="X27">
        <f t="shared" ca="1" si="10"/>
        <v>0</v>
      </c>
      <c r="Y27" t="str">
        <f t="shared" ca="1" si="11"/>
        <v/>
      </c>
      <c r="Z27" t="str">
        <f ca="1">IF(V27="","",IF(V27=1,"LONG"&amp;COUNTIF($V$2:V27,1),"SELL"&amp;COUNTIF($V$2:V27,0)))</f>
        <v/>
      </c>
      <c r="AA27" t="str">
        <f ca="1">IF(U27="","",IF(U27=-1,"SHORT"&amp;COUNTIF($U$2:U27,-1),"COVER"&amp;COUNTIF($U$2:U27,0)))</f>
        <v/>
      </c>
      <c r="AB27" t="str">
        <f t="shared" ca="1" si="12"/>
        <v/>
      </c>
      <c r="AC27" t="str">
        <f t="shared" ca="1" si="13"/>
        <v/>
      </c>
      <c r="AD27" t="str">
        <f t="shared" ca="1" si="14"/>
        <v/>
      </c>
      <c r="AE27" t="str">
        <f t="shared" ca="1" si="15"/>
        <v/>
      </c>
      <c r="AF27" t="str">
        <f t="shared" ca="1" si="16"/>
        <v/>
      </c>
      <c r="AG27" t="str">
        <f t="shared" ca="1" si="17"/>
        <v/>
      </c>
      <c r="AH27" t="str">
        <f ca="1">IF(AF27="","",COUNTIF($AJ$2:AJ27,1))</f>
        <v/>
      </c>
      <c r="AI27" t="str">
        <f ca="1">IF(AG27="","",COUNTIF($AK$2:AK27,1))</f>
        <v/>
      </c>
      <c r="AJ27">
        <f t="shared" ca="1" si="18"/>
        <v>0</v>
      </c>
      <c r="AK27">
        <f t="shared" ca="1" si="19"/>
        <v>0</v>
      </c>
      <c r="AL27" t="str">
        <f t="shared" ca="1" si="26"/>
        <v/>
      </c>
      <c r="AM27" t="str">
        <f t="shared" ca="1" si="20"/>
        <v/>
      </c>
    </row>
    <row r="28" spans="1:39" x14ac:dyDescent="0.3">
      <c r="A28" t="str">
        <f ca="1">IF(Y28="","",Y28&amp;"-"&amp;COUNTIF($Y$2:Y28,Y28))</f>
        <v>1-4</v>
      </c>
      <c r="B28" t="str">
        <f ca="1">IF(V28="","",V28&amp;"-"&amp;COUNTIF($V$2:V28,V28))</f>
        <v>1-2</v>
      </c>
      <c r="C28" t="str">
        <f ca="1">IF(U28="","",U28&amp;"-"&amp;COUNTIF($U$2:U28,U28))</f>
        <v/>
      </c>
      <c r="D28">
        <f ca="1">IF(AF28="","",COUNTIF($AJ$2:AJ28,1))</f>
        <v>4</v>
      </c>
      <c r="E28" t="str">
        <f ca="1">IF(AG28="","",COUNTIF($AK$2:AK28,1))</f>
        <v/>
      </c>
      <c r="F28">
        <f t="shared" si="21"/>
        <v>27</v>
      </c>
      <c r="G28" s="12">
        <f>HDFCBANK!C28</f>
        <v>41311</v>
      </c>
      <c r="H28" s="13">
        <f>HDFCBANK!I28</f>
        <v>639.5</v>
      </c>
      <c r="I28" s="13">
        <f>HDFC!I28</f>
        <v>807.75</v>
      </c>
      <c r="J28" s="7">
        <f t="shared" si="0"/>
        <v>0.79170535437944911</v>
      </c>
      <c r="K28" s="7">
        <f t="shared" ca="1" si="22"/>
        <v>0.8166105805306666</v>
      </c>
      <c r="L28" s="7">
        <f t="shared" ca="1" si="23"/>
        <v>1.2010863363622478E-2</v>
      </c>
      <c r="M28" s="36">
        <f t="shared" ca="1" si="1"/>
        <v>0.82862144389428904</v>
      </c>
      <c r="N28" s="37">
        <f t="shared" ca="1" si="2"/>
        <v>0.80459971716704415</v>
      </c>
      <c r="O28" t="str">
        <f t="shared" ca="1" si="3"/>
        <v>LONG</v>
      </c>
      <c r="P28" t="str">
        <f t="shared" ca="1" si="27"/>
        <v>SIGNAL</v>
      </c>
      <c r="Q28" t="str">
        <f t="shared" ca="1" si="5"/>
        <v>LONG</v>
      </c>
      <c r="R28" t="str">
        <f t="shared" ca="1" si="6"/>
        <v/>
      </c>
      <c r="S28">
        <f t="shared" ca="1" si="7"/>
        <v>0</v>
      </c>
      <c r="T28">
        <f t="shared" ca="1" si="8"/>
        <v>1</v>
      </c>
      <c r="U28" t="str">
        <f t="shared" ca="1" si="24"/>
        <v/>
      </c>
      <c r="V28">
        <f t="shared" ca="1" si="25"/>
        <v>1</v>
      </c>
      <c r="W28" t="str">
        <f t="shared" ca="1" si="9"/>
        <v>LONG</v>
      </c>
      <c r="X28">
        <f t="shared" ca="1" si="10"/>
        <v>1</v>
      </c>
      <c r="Y28">
        <f t="shared" ca="1" si="11"/>
        <v>1</v>
      </c>
      <c r="Z28" t="str">
        <f ca="1">IF(V28="","",IF(V28=1,"LONG"&amp;COUNTIF($V$2:V28,1),"SELL"&amp;COUNTIF($V$2:V28,0)))</f>
        <v>LONG2</v>
      </c>
      <c r="AA28" t="str">
        <f ca="1">IF(U28="","",IF(U28=-1,"SHORT"&amp;COUNTIF($U$2:U28,-1),"COVER"&amp;COUNTIF($U$2:U28,0)))</f>
        <v/>
      </c>
      <c r="AB28" t="str">
        <f t="shared" ca="1" si="12"/>
        <v>BUY</v>
      </c>
      <c r="AC28" t="str">
        <f t="shared" ca="1" si="13"/>
        <v/>
      </c>
      <c r="AD28" t="str">
        <f t="shared" ca="1" si="14"/>
        <v/>
      </c>
      <c r="AE28" t="str">
        <f t="shared" ca="1" si="15"/>
        <v/>
      </c>
      <c r="AF28" t="str">
        <f t="shared" ca="1" si="16"/>
        <v>BUY</v>
      </c>
      <c r="AG28" t="str">
        <f t="shared" ca="1" si="17"/>
        <v/>
      </c>
      <c r="AH28">
        <f ca="1">IF(AF28="","",COUNTIF($AJ$2:AJ28,1))</f>
        <v>4</v>
      </c>
      <c r="AI28" t="str">
        <f ca="1">IF(AG28="","",COUNTIF($AK$2:AK28,1))</f>
        <v/>
      </c>
      <c r="AJ28">
        <f t="shared" ca="1" si="18"/>
        <v>1</v>
      </c>
      <c r="AK28">
        <f t="shared" ca="1" si="19"/>
        <v>0</v>
      </c>
      <c r="AL28" t="str">
        <f t="shared" ca="1" si="26"/>
        <v>LONG</v>
      </c>
      <c r="AM28" t="str">
        <f t="shared" ca="1" si="20"/>
        <v/>
      </c>
    </row>
    <row r="29" spans="1:39" x14ac:dyDescent="0.3">
      <c r="A29" t="str">
        <f ca="1">IF(Y29="","",Y29&amp;"-"&amp;COUNTIF($Y$2:Y29,Y29))</f>
        <v/>
      </c>
      <c r="B29" t="str">
        <f ca="1">IF(V29="","",V29&amp;"-"&amp;COUNTIF($V$2:V29,V29))</f>
        <v/>
      </c>
      <c r="C29" t="str">
        <f ca="1">IF(U29="","",U29&amp;"-"&amp;COUNTIF($U$2:U29,U29))</f>
        <v/>
      </c>
      <c r="D29" t="str">
        <f ca="1">IF(AF29="","",COUNTIF($AJ$2:AJ29,1))</f>
        <v/>
      </c>
      <c r="E29" t="str">
        <f ca="1">IF(AG29="","",COUNTIF($AK$2:AK29,1))</f>
        <v/>
      </c>
      <c r="F29">
        <f t="shared" si="21"/>
        <v>28</v>
      </c>
      <c r="G29" s="12">
        <f>HDFCBANK!C29</f>
        <v>41312</v>
      </c>
      <c r="H29" s="13">
        <f>HDFCBANK!I29</f>
        <v>641.5</v>
      </c>
      <c r="I29" s="13">
        <f>HDFC!I29</f>
        <v>810.65</v>
      </c>
      <c r="J29" s="7">
        <f t="shared" si="0"/>
        <v>0.79134028248936039</v>
      </c>
      <c r="K29" s="7">
        <f t="shared" ca="1" si="22"/>
        <v>0.81398889776616856</v>
      </c>
      <c r="L29" s="7">
        <f t="shared" ca="1" si="23"/>
        <v>1.4404117421709777E-2</v>
      </c>
      <c r="M29" s="36">
        <f t="shared" ca="1" si="1"/>
        <v>0.82839301518787833</v>
      </c>
      <c r="N29" s="37">
        <f t="shared" ca="1" si="2"/>
        <v>0.79958478034445879</v>
      </c>
      <c r="O29" t="str">
        <f t="shared" ca="1" si="3"/>
        <v>LONG</v>
      </c>
      <c r="P29" t="str">
        <f t="shared" ca="1" si="27"/>
        <v/>
      </c>
      <c r="Q29" t="str">
        <f t="shared" ca="1" si="5"/>
        <v>LONG</v>
      </c>
      <c r="R29" t="str">
        <f t="shared" ca="1" si="6"/>
        <v/>
      </c>
      <c r="S29">
        <f t="shared" ca="1" si="7"/>
        <v>0</v>
      </c>
      <c r="T29">
        <f t="shared" ca="1" si="8"/>
        <v>1</v>
      </c>
      <c r="U29" t="str">
        <f t="shared" ca="1" si="24"/>
        <v/>
      </c>
      <c r="V29" t="str">
        <f t="shared" ca="1" si="25"/>
        <v/>
      </c>
      <c r="W29" t="str">
        <f t="shared" ca="1" si="9"/>
        <v/>
      </c>
      <c r="X29">
        <f t="shared" ca="1" si="10"/>
        <v>0</v>
      </c>
      <c r="Y29" t="str">
        <f t="shared" ca="1" si="11"/>
        <v/>
      </c>
      <c r="Z29" t="str">
        <f ca="1">IF(V29="","",IF(V29=1,"LONG"&amp;COUNTIF($V$2:V29,1),"SELL"&amp;COUNTIF($V$2:V29,0)))</f>
        <v/>
      </c>
      <c r="AA29" t="str">
        <f ca="1">IF(U29="","",IF(U29=-1,"SHORT"&amp;COUNTIF($U$2:U29,-1),"COVER"&amp;COUNTIF($U$2:U29,0)))</f>
        <v/>
      </c>
      <c r="AB29" t="str">
        <f t="shared" ca="1" si="12"/>
        <v/>
      </c>
      <c r="AC29" t="str">
        <f t="shared" ca="1" si="13"/>
        <v/>
      </c>
      <c r="AD29" t="str">
        <f t="shared" ca="1" si="14"/>
        <v/>
      </c>
      <c r="AE29" t="str">
        <f t="shared" ca="1" si="15"/>
        <v/>
      </c>
      <c r="AF29" t="str">
        <f t="shared" ca="1" si="16"/>
        <v/>
      </c>
      <c r="AG29" t="str">
        <f t="shared" ca="1" si="17"/>
        <v/>
      </c>
      <c r="AH29" t="str">
        <f ca="1">IF(AF29="","",COUNTIF($AJ$2:AJ29,1))</f>
        <v/>
      </c>
      <c r="AI29" t="str">
        <f ca="1">IF(AG29="","",COUNTIF($AK$2:AK29,1))</f>
        <v/>
      </c>
      <c r="AJ29">
        <f t="shared" ca="1" si="18"/>
        <v>0</v>
      </c>
      <c r="AK29">
        <f t="shared" ca="1" si="19"/>
        <v>0</v>
      </c>
      <c r="AL29" t="str">
        <f t="shared" ca="1" si="26"/>
        <v/>
      </c>
      <c r="AM29" t="str">
        <f t="shared" ca="1" si="20"/>
        <v/>
      </c>
    </row>
    <row r="30" spans="1:39" x14ac:dyDescent="0.3">
      <c r="A30" t="str">
        <f ca="1">IF(Y30="","",Y30&amp;"-"&amp;COUNTIF($Y$2:Y30,Y30))</f>
        <v/>
      </c>
      <c r="B30" t="str">
        <f ca="1">IF(V30="","",V30&amp;"-"&amp;COUNTIF($V$2:V30,V30))</f>
        <v/>
      </c>
      <c r="C30" t="str">
        <f ca="1">IF(U30="","",U30&amp;"-"&amp;COUNTIF($U$2:U30,U30))</f>
        <v/>
      </c>
      <c r="D30" t="str">
        <f ca="1">IF(AF30="","",COUNTIF($AJ$2:AJ30,1))</f>
        <v/>
      </c>
      <c r="E30" t="str">
        <f ca="1">IF(AG30="","",COUNTIF($AK$2:AK30,1))</f>
        <v/>
      </c>
      <c r="F30">
        <f t="shared" si="21"/>
        <v>29</v>
      </c>
      <c r="G30" s="12">
        <f>HDFCBANK!C30</f>
        <v>41313</v>
      </c>
      <c r="H30" s="13">
        <f>HDFCBANK!I30</f>
        <v>650.04999999999995</v>
      </c>
      <c r="I30" s="13">
        <f>HDFC!I30</f>
        <v>808.8</v>
      </c>
      <c r="J30" s="7">
        <f t="shared" si="0"/>
        <v>0.8037215628090999</v>
      </c>
      <c r="K30" s="7">
        <f t="shared" ca="1" si="22"/>
        <v>0.8118332883338566</v>
      </c>
      <c r="L30" s="7">
        <f t="shared" ca="1" si="23"/>
        <v>1.4137510967222057E-2</v>
      </c>
      <c r="M30" s="36">
        <f t="shared" ca="1" si="1"/>
        <v>0.82597079930107864</v>
      </c>
      <c r="N30" s="37">
        <f t="shared" ca="1" si="2"/>
        <v>0.79769577736663455</v>
      </c>
      <c r="O30" t="str">
        <f t="shared" ca="1" si="3"/>
        <v>LONG</v>
      </c>
      <c r="P30" t="str">
        <f t="shared" ca="1" si="27"/>
        <v/>
      </c>
      <c r="Q30" t="str">
        <f t="shared" ca="1" si="5"/>
        <v>LONG</v>
      </c>
      <c r="R30" t="str">
        <f t="shared" ca="1" si="6"/>
        <v/>
      </c>
      <c r="S30">
        <f t="shared" ca="1" si="7"/>
        <v>0</v>
      </c>
      <c r="T30">
        <f t="shared" ca="1" si="8"/>
        <v>1</v>
      </c>
      <c r="U30" t="str">
        <f t="shared" ca="1" si="24"/>
        <v/>
      </c>
      <c r="V30" t="str">
        <f t="shared" ca="1" si="25"/>
        <v/>
      </c>
      <c r="W30" t="str">
        <f t="shared" ca="1" si="9"/>
        <v/>
      </c>
      <c r="X30">
        <f t="shared" ca="1" si="10"/>
        <v>0</v>
      </c>
      <c r="Y30" t="str">
        <f t="shared" ca="1" si="11"/>
        <v/>
      </c>
      <c r="Z30" t="str">
        <f ca="1">IF(V30="","",IF(V30=1,"LONG"&amp;COUNTIF($V$2:V30,1),"SELL"&amp;COUNTIF($V$2:V30,0)))</f>
        <v/>
      </c>
      <c r="AA30" t="str">
        <f ca="1">IF(U30="","",IF(U30=-1,"SHORT"&amp;COUNTIF($U$2:U30,-1),"COVER"&amp;COUNTIF($U$2:U30,0)))</f>
        <v/>
      </c>
      <c r="AB30" t="str">
        <f t="shared" ca="1" si="12"/>
        <v/>
      </c>
      <c r="AC30" t="str">
        <f t="shared" ca="1" si="13"/>
        <v/>
      </c>
      <c r="AD30" t="str">
        <f t="shared" ca="1" si="14"/>
        <v/>
      </c>
      <c r="AE30" t="str">
        <f t="shared" ca="1" si="15"/>
        <v/>
      </c>
      <c r="AF30" t="str">
        <f t="shared" ca="1" si="16"/>
        <v/>
      </c>
      <c r="AG30" t="str">
        <f t="shared" ca="1" si="17"/>
        <v/>
      </c>
      <c r="AH30" t="str">
        <f ca="1">IF(AF30="","",COUNTIF($AJ$2:AJ30,1))</f>
        <v/>
      </c>
      <c r="AI30" t="str">
        <f ca="1">IF(AG30="","",COUNTIF($AK$2:AK30,1))</f>
        <v/>
      </c>
      <c r="AJ30">
        <f t="shared" ca="1" si="18"/>
        <v>0</v>
      </c>
      <c r="AK30">
        <f t="shared" ca="1" si="19"/>
        <v>0</v>
      </c>
      <c r="AL30" t="str">
        <f t="shared" ca="1" si="26"/>
        <v/>
      </c>
      <c r="AM30" t="str">
        <f t="shared" ca="1" si="20"/>
        <v/>
      </c>
    </row>
    <row r="31" spans="1:39" x14ac:dyDescent="0.3">
      <c r="A31" t="str">
        <f ca="1">IF(Y31="","",Y31&amp;"-"&amp;COUNTIF($Y$2:Y31,Y31))</f>
        <v>0-4</v>
      </c>
      <c r="B31" t="str">
        <f ca="1">IF(V31="","",V31&amp;"-"&amp;COUNTIF($V$2:V31,V31))</f>
        <v>0-2</v>
      </c>
      <c r="C31" t="str">
        <f ca="1">IF(U31="","",U31&amp;"-"&amp;COUNTIF($U$2:U31,U31))</f>
        <v/>
      </c>
      <c r="D31" t="str">
        <f ca="1">IF(AF31="","",COUNTIF($AJ$2:AJ31,1))</f>
        <v/>
      </c>
      <c r="E31">
        <f ca="1">IF(AG31="","",COUNTIF($AK$2:AK31,1))</f>
        <v>4</v>
      </c>
      <c r="F31">
        <f t="shared" si="21"/>
        <v>30</v>
      </c>
      <c r="G31" s="12">
        <f>HDFCBANK!C31</f>
        <v>41316</v>
      </c>
      <c r="H31" s="13">
        <f>HDFCBANK!I31</f>
        <v>656.95</v>
      </c>
      <c r="I31" s="13">
        <f>HDFC!I31</f>
        <v>800.2</v>
      </c>
      <c r="J31" s="7">
        <f t="shared" si="0"/>
        <v>0.82098225443639095</v>
      </c>
      <c r="K31" s="7">
        <f t="shared" ca="1" si="22"/>
        <v>0.81031544791744814</v>
      </c>
      <c r="L31" s="7">
        <f t="shared" ca="1" si="23"/>
        <v>1.1868104727912587E-2</v>
      </c>
      <c r="M31" s="36">
        <f t="shared" ca="1" si="1"/>
        <v>0.82218355264536069</v>
      </c>
      <c r="N31" s="37">
        <f t="shared" ca="1" si="2"/>
        <v>0.79844734318953559</v>
      </c>
      <c r="O31" t="str">
        <f t="shared" ca="1" si="3"/>
        <v/>
      </c>
      <c r="P31" t="str">
        <f t="shared" ca="1" si="27"/>
        <v>NO</v>
      </c>
      <c r="Q31" t="str">
        <f t="shared" ca="1" si="5"/>
        <v/>
      </c>
      <c r="R31" t="str">
        <f t="shared" ca="1" si="6"/>
        <v/>
      </c>
      <c r="S31">
        <f t="shared" ca="1" si="7"/>
        <v>0</v>
      </c>
      <c r="T31">
        <f t="shared" ca="1" si="8"/>
        <v>0</v>
      </c>
      <c r="U31" t="str">
        <f t="shared" ca="1" si="24"/>
        <v/>
      </c>
      <c r="V31">
        <f t="shared" ca="1" si="25"/>
        <v>0</v>
      </c>
      <c r="W31" t="str">
        <f t="shared" ca="1" si="9"/>
        <v/>
      </c>
      <c r="X31">
        <f t="shared" ca="1" si="10"/>
        <v>0</v>
      </c>
      <c r="Y31">
        <f t="shared" ca="1" si="11"/>
        <v>0</v>
      </c>
      <c r="Z31" t="str">
        <f ca="1">IF(V31="","",IF(V31=1,"LONG"&amp;COUNTIF($V$2:V31,1),"SELL"&amp;COUNTIF($V$2:V31,0)))</f>
        <v>SELL2</v>
      </c>
      <c r="AA31" t="str">
        <f ca="1">IF(U31="","",IF(U31=-1,"SHORT"&amp;COUNTIF($U$2:U31,-1),"COVER"&amp;COUNTIF($U$2:U31,0)))</f>
        <v/>
      </c>
      <c r="AB31" t="str">
        <f t="shared" ca="1" si="12"/>
        <v/>
      </c>
      <c r="AC31" t="str">
        <f t="shared" ca="1" si="13"/>
        <v>SELL</v>
      </c>
      <c r="AD31" t="str">
        <f t="shared" ca="1" si="14"/>
        <v/>
      </c>
      <c r="AE31" t="str">
        <f t="shared" ca="1" si="15"/>
        <v/>
      </c>
      <c r="AF31" t="str">
        <f t="shared" ca="1" si="16"/>
        <v/>
      </c>
      <c r="AG31" t="str">
        <f t="shared" ca="1" si="17"/>
        <v>SELL</v>
      </c>
      <c r="AH31" t="str">
        <f ca="1">IF(AF31="","",COUNTIF($AJ$2:AJ31,1))</f>
        <v/>
      </c>
      <c r="AI31">
        <f ca="1">IF(AG31="","",COUNTIF($AK$2:AK31,1))</f>
        <v>4</v>
      </c>
      <c r="AJ31">
        <f t="shared" ca="1" si="18"/>
        <v>0</v>
      </c>
      <c r="AK31">
        <f t="shared" ca="1" si="19"/>
        <v>1</v>
      </c>
      <c r="AL31" t="str">
        <f t="shared" ca="1" si="26"/>
        <v/>
      </c>
      <c r="AM31" t="str">
        <f t="shared" ca="1" si="20"/>
        <v>LONG</v>
      </c>
    </row>
    <row r="32" spans="1:39" x14ac:dyDescent="0.3">
      <c r="A32" t="str">
        <f ca="1">IF(Y32="","",Y32&amp;"-"&amp;COUNTIF($Y$2:Y32,Y32))</f>
        <v>1-5</v>
      </c>
      <c r="B32" t="str">
        <f ca="1">IF(V32="","",V32&amp;"-"&amp;COUNTIF($V$2:V32,V32))</f>
        <v/>
      </c>
      <c r="C32" t="str">
        <f ca="1">IF(U32="","",U32&amp;"-"&amp;COUNTIF($U$2:U32,U32))</f>
        <v>-1-3</v>
      </c>
      <c r="D32">
        <f ca="1">IF(AF32="","",COUNTIF($AJ$2:AJ32,1))</f>
        <v>5</v>
      </c>
      <c r="E32" t="str">
        <f ca="1">IF(AG32="","",COUNTIF($AK$2:AK32,1))</f>
        <v/>
      </c>
      <c r="F32">
        <f t="shared" si="21"/>
        <v>31</v>
      </c>
      <c r="G32" s="12">
        <f>HDFCBANK!C32</f>
        <v>41317</v>
      </c>
      <c r="H32" s="13">
        <f>HDFCBANK!I32</f>
        <v>665.2</v>
      </c>
      <c r="I32" s="13">
        <f>HDFC!I32</f>
        <v>800.4</v>
      </c>
      <c r="J32" s="7">
        <f t="shared" si="0"/>
        <v>0.8310844577711145</v>
      </c>
      <c r="K32" s="7">
        <f t="shared" ca="1" si="22"/>
        <v>0.81212171300920133</v>
      </c>
      <c r="L32" s="7">
        <f t="shared" ca="1" si="23"/>
        <v>1.3577222119286339E-2</v>
      </c>
      <c r="M32" s="36">
        <f t="shared" ca="1" si="1"/>
        <v>0.82569893512848769</v>
      </c>
      <c r="N32" s="37">
        <f t="shared" ca="1" si="2"/>
        <v>0.79854449088991497</v>
      </c>
      <c r="O32" t="str">
        <f t="shared" ca="1" si="3"/>
        <v>SHORT</v>
      </c>
      <c r="P32" t="str">
        <f t="shared" ca="1" si="27"/>
        <v>SIGNAL</v>
      </c>
      <c r="Q32" t="str">
        <f t="shared" ca="1" si="5"/>
        <v/>
      </c>
      <c r="R32" t="str">
        <f t="shared" ca="1" si="6"/>
        <v>SHORT</v>
      </c>
      <c r="S32">
        <f t="shared" ca="1" si="7"/>
        <v>-1</v>
      </c>
      <c r="T32">
        <f t="shared" ca="1" si="8"/>
        <v>0</v>
      </c>
      <c r="U32">
        <f t="shared" ca="1" si="24"/>
        <v>-1</v>
      </c>
      <c r="V32" t="str">
        <f t="shared" ca="1" si="25"/>
        <v/>
      </c>
      <c r="W32" t="str">
        <f t="shared" ca="1" si="9"/>
        <v>SHORT</v>
      </c>
      <c r="X32">
        <f t="shared" ca="1" si="10"/>
        <v>-1</v>
      </c>
      <c r="Y32">
        <f t="shared" ca="1" si="11"/>
        <v>1</v>
      </c>
      <c r="Z32" t="str">
        <f ca="1">IF(V32="","",IF(V32=1,"LONG"&amp;COUNTIF($V$2:V32,1),"SELL"&amp;COUNTIF($V$2:V32,0)))</f>
        <v/>
      </c>
      <c r="AA32" t="str">
        <f ca="1">IF(U32="","",IF(U32=-1,"SHORT"&amp;COUNTIF($U$2:U32,-1),"COVER"&amp;COUNTIF($U$2:U32,0)))</f>
        <v>SHORT3</v>
      </c>
      <c r="AB32" t="str">
        <f t="shared" ca="1" si="12"/>
        <v/>
      </c>
      <c r="AC32" t="str">
        <f t="shared" ca="1" si="13"/>
        <v/>
      </c>
      <c r="AD32" t="str">
        <f t="shared" ca="1" si="14"/>
        <v>SHORT</v>
      </c>
      <c r="AE32" t="str">
        <f t="shared" ca="1" si="15"/>
        <v/>
      </c>
      <c r="AF32" t="str">
        <f t="shared" ca="1" si="16"/>
        <v>SHORT</v>
      </c>
      <c r="AG32" t="str">
        <f t="shared" ca="1" si="17"/>
        <v/>
      </c>
      <c r="AH32">
        <f ca="1">IF(AF32="","",COUNTIF($AJ$2:AJ32,1))</f>
        <v>5</v>
      </c>
      <c r="AI32" t="str">
        <f ca="1">IF(AG32="","",COUNTIF($AK$2:AK32,1))</f>
        <v/>
      </c>
      <c r="AJ32">
        <f t="shared" ca="1" si="18"/>
        <v>1</v>
      </c>
      <c r="AK32">
        <f t="shared" ca="1" si="19"/>
        <v>0</v>
      </c>
      <c r="AL32" t="str">
        <f t="shared" ca="1" si="26"/>
        <v>SHORT</v>
      </c>
      <c r="AM32" t="str">
        <f t="shared" ca="1" si="20"/>
        <v/>
      </c>
    </row>
    <row r="33" spans="1:39" x14ac:dyDescent="0.3">
      <c r="A33" t="str">
        <f ca="1">IF(Y33="","",Y33&amp;"-"&amp;COUNTIF($Y$2:Y33,Y33))</f>
        <v/>
      </c>
      <c r="B33" t="str">
        <f ca="1">IF(V33="","",V33&amp;"-"&amp;COUNTIF($V$2:V33,V33))</f>
        <v/>
      </c>
      <c r="C33" t="str">
        <f ca="1">IF(U33="","",U33&amp;"-"&amp;COUNTIF($U$2:U33,U33))</f>
        <v/>
      </c>
      <c r="D33" t="str">
        <f ca="1">IF(AF33="","",COUNTIF($AJ$2:AJ33,1))</f>
        <v/>
      </c>
      <c r="E33" t="str">
        <f ca="1">IF(AG33="","",COUNTIF($AK$2:AK33,1))</f>
        <v/>
      </c>
      <c r="F33">
        <f t="shared" si="21"/>
        <v>32</v>
      </c>
      <c r="G33" s="12">
        <f>HDFCBANK!C33</f>
        <v>41318</v>
      </c>
      <c r="H33" s="13">
        <f>HDFCBANK!I33</f>
        <v>664.2</v>
      </c>
      <c r="I33" s="13">
        <f>HDFC!I33</f>
        <v>815</v>
      </c>
      <c r="J33" s="7">
        <f t="shared" si="0"/>
        <v>0.81496932515337428</v>
      </c>
      <c r="K33" s="7">
        <f t="shared" ca="1" si="22"/>
        <v>0.81124393562050567</v>
      </c>
      <c r="L33" s="7">
        <f t="shared" ca="1" si="23"/>
        <v>1.3014193138423665E-2</v>
      </c>
      <c r="M33" s="36">
        <f t="shared" ca="1" si="1"/>
        <v>0.82425812875892934</v>
      </c>
      <c r="N33" s="37">
        <f t="shared" ca="1" si="2"/>
        <v>0.79822974248208201</v>
      </c>
      <c r="O33" t="str">
        <f t="shared" ca="1" si="3"/>
        <v>SHORT</v>
      </c>
      <c r="P33" t="str">
        <f t="shared" ca="1" si="27"/>
        <v/>
      </c>
      <c r="Q33" t="str">
        <f t="shared" ca="1" si="5"/>
        <v/>
      </c>
      <c r="R33" t="str">
        <f t="shared" ca="1" si="6"/>
        <v>SHORT</v>
      </c>
      <c r="S33">
        <f t="shared" ca="1" si="7"/>
        <v>-1</v>
      </c>
      <c r="T33">
        <f t="shared" ca="1" si="8"/>
        <v>0</v>
      </c>
      <c r="U33" t="str">
        <f t="shared" ca="1" si="24"/>
        <v/>
      </c>
      <c r="V33" t="str">
        <f t="shared" ca="1" si="25"/>
        <v/>
      </c>
      <c r="W33" t="str">
        <f t="shared" ca="1" si="9"/>
        <v/>
      </c>
      <c r="X33">
        <f t="shared" ca="1" si="10"/>
        <v>0</v>
      </c>
      <c r="Y33" t="str">
        <f t="shared" ca="1" si="11"/>
        <v/>
      </c>
      <c r="Z33" t="str">
        <f ca="1">IF(V33="","",IF(V33=1,"LONG"&amp;COUNTIF($V$2:V33,1),"SELL"&amp;COUNTIF($V$2:V33,0)))</f>
        <v/>
      </c>
      <c r="AA33" t="str">
        <f ca="1">IF(U33="","",IF(U33=-1,"SHORT"&amp;COUNTIF($U$2:U33,-1),"COVER"&amp;COUNTIF($U$2:U33,0)))</f>
        <v/>
      </c>
      <c r="AB33" t="str">
        <f t="shared" ca="1" si="12"/>
        <v/>
      </c>
      <c r="AC33" t="str">
        <f t="shared" ca="1" si="13"/>
        <v/>
      </c>
      <c r="AD33" t="str">
        <f t="shared" ca="1" si="14"/>
        <v/>
      </c>
      <c r="AE33" t="str">
        <f t="shared" ca="1" si="15"/>
        <v/>
      </c>
      <c r="AF33" t="str">
        <f t="shared" ca="1" si="16"/>
        <v/>
      </c>
      <c r="AG33" t="str">
        <f t="shared" ca="1" si="17"/>
        <v/>
      </c>
      <c r="AH33" t="str">
        <f ca="1">IF(AF33="","",COUNTIF($AJ$2:AJ33,1))</f>
        <v/>
      </c>
      <c r="AI33" t="str">
        <f ca="1">IF(AG33="","",COUNTIF($AK$2:AK33,1))</f>
        <v/>
      </c>
      <c r="AJ33">
        <f t="shared" ca="1" si="18"/>
        <v>0</v>
      </c>
      <c r="AK33">
        <f t="shared" ca="1" si="19"/>
        <v>0</v>
      </c>
      <c r="AL33" t="str">
        <f t="shared" ca="1" si="26"/>
        <v/>
      </c>
      <c r="AM33" t="str">
        <f t="shared" ca="1" si="20"/>
        <v/>
      </c>
    </row>
    <row r="34" spans="1:39" x14ac:dyDescent="0.3">
      <c r="A34" t="str">
        <f ca="1">IF(Y34="","",Y34&amp;"-"&amp;COUNTIF($Y$2:Y34,Y34))</f>
        <v/>
      </c>
      <c r="B34" t="str">
        <f ca="1">IF(V34="","",V34&amp;"-"&amp;COUNTIF($V$2:V34,V34))</f>
        <v/>
      </c>
      <c r="C34" t="str">
        <f ca="1">IF(U34="","",U34&amp;"-"&amp;COUNTIF($U$2:U34,U34))</f>
        <v/>
      </c>
      <c r="D34" t="str">
        <f ca="1">IF(AF34="","",COUNTIF($AJ$2:AJ34,1))</f>
        <v/>
      </c>
      <c r="E34" t="str">
        <f ca="1">IF(AG34="","",COUNTIF($AK$2:AK34,1))</f>
        <v/>
      </c>
      <c r="F34">
        <f t="shared" si="21"/>
        <v>33</v>
      </c>
      <c r="G34" s="12">
        <f>HDFCBANK!C34</f>
        <v>41319</v>
      </c>
      <c r="H34" s="13">
        <f>HDFCBANK!I34</f>
        <v>674.8</v>
      </c>
      <c r="I34" s="13">
        <f>HDFC!I34</f>
        <v>816.2</v>
      </c>
      <c r="J34" s="7">
        <f t="shared" si="0"/>
        <v>0.82675814751286436</v>
      </c>
      <c r="K34" s="7">
        <f t="shared" ca="1" si="22"/>
        <v>0.8121639815077657</v>
      </c>
      <c r="L34" s="7">
        <f t="shared" ca="1" si="23"/>
        <v>1.3810967688751306E-2</v>
      </c>
      <c r="M34" s="36">
        <f t="shared" ca="1" si="1"/>
        <v>0.82597494919651704</v>
      </c>
      <c r="N34" s="37">
        <f t="shared" ca="1" si="2"/>
        <v>0.79835301381901436</v>
      </c>
      <c r="O34" t="str">
        <f t="shared" ca="1" si="3"/>
        <v>SHORT</v>
      </c>
      <c r="P34" t="str">
        <f t="shared" ca="1" si="27"/>
        <v/>
      </c>
      <c r="Q34" t="str">
        <f t="shared" ca="1" si="5"/>
        <v/>
      </c>
      <c r="R34" t="str">
        <f t="shared" ca="1" si="6"/>
        <v>SHORT</v>
      </c>
      <c r="S34">
        <f t="shared" ca="1" si="7"/>
        <v>-1</v>
      </c>
      <c r="T34">
        <f t="shared" ca="1" si="8"/>
        <v>0</v>
      </c>
      <c r="U34" t="str">
        <f t="shared" ca="1" si="24"/>
        <v/>
      </c>
      <c r="V34" t="str">
        <f t="shared" ca="1" si="25"/>
        <v/>
      </c>
      <c r="W34" t="str">
        <f t="shared" ca="1" si="9"/>
        <v/>
      </c>
      <c r="X34">
        <f t="shared" ca="1" si="10"/>
        <v>0</v>
      </c>
      <c r="Y34" t="str">
        <f t="shared" ca="1" si="11"/>
        <v/>
      </c>
      <c r="Z34" t="str">
        <f ca="1">IF(V34="","",IF(V34=1,"LONG"&amp;COUNTIF($V$2:V34,1),"SELL"&amp;COUNTIF($V$2:V34,0)))</f>
        <v/>
      </c>
      <c r="AA34" t="str">
        <f ca="1">IF(U34="","",IF(U34=-1,"SHORT"&amp;COUNTIF($U$2:U34,-1),"COVER"&amp;COUNTIF($U$2:U34,0)))</f>
        <v/>
      </c>
      <c r="AB34" t="str">
        <f t="shared" ca="1" si="12"/>
        <v/>
      </c>
      <c r="AC34" t="str">
        <f t="shared" ca="1" si="13"/>
        <v/>
      </c>
      <c r="AD34" t="str">
        <f t="shared" ca="1" si="14"/>
        <v/>
      </c>
      <c r="AE34" t="str">
        <f t="shared" ca="1" si="15"/>
        <v/>
      </c>
      <c r="AF34" t="str">
        <f t="shared" ca="1" si="16"/>
        <v/>
      </c>
      <c r="AG34" t="str">
        <f t="shared" ca="1" si="17"/>
        <v/>
      </c>
      <c r="AH34" t="str">
        <f ca="1">IF(AF34="","",COUNTIF($AJ$2:AJ34,1))</f>
        <v/>
      </c>
      <c r="AI34" t="str">
        <f ca="1">IF(AG34="","",COUNTIF($AK$2:AK34,1))</f>
        <v/>
      </c>
      <c r="AJ34">
        <f t="shared" ca="1" si="18"/>
        <v>0</v>
      </c>
      <c r="AK34">
        <f t="shared" ca="1" si="19"/>
        <v>0</v>
      </c>
      <c r="AL34" t="str">
        <f t="shared" ca="1" si="26"/>
        <v/>
      </c>
      <c r="AM34" t="str">
        <f t="shared" ca="1" si="20"/>
        <v/>
      </c>
    </row>
    <row r="35" spans="1:39" x14ac:dyDescent="0.3">
      <c r="A35" t="str">
        <f ca="1">IF(Y35="","",Y35&amp;"-"&amp;COUNTIF($Y$2:Y35,Y35))</f>
        <v/>
      </c>
      <c r="B35" t="str">
        <f ca="1">IF(V35="","",V35&amp;"-"&amp;COUNTIF($V$2:V35,V35))</f>
        <v/>
      </c>
      <c r="C35" t="str">
        <f ca="1">IF(U35="","",U35&amp;"-"&amp;COUNTIF($U$2:U35,U35))</f>
        <v/>
      </c>
      <c r="D35" t="str">
        <f ca="1">IF(AF35="","",COUNTIF($AJ$2:AJ35,1))</f>
        <v/>
      </c>
      <c r="E35" t="str">
        <f ca="1">IF(AG35="","",COUNTIF($AK$2:AK35,1))</f>
        <v/>
      </c>
      <c r="F35">
        <f t="shared" si="21"/>
        <v>34</v>
      </c>
      <c r="G35" s="12">
        <f>HDFCBANK!C35</f>
        <v>41320</v>
      </c>
      <c r="H35" s="13">
        <f>HDFCBANK!I35</f>
        <v>676.75</v>
      </c>
      <c r="I35" s="13">
        <f>HDFC!I35</f>
        <v>812.1</v>
      </c>
      <c r="J35" s="7">
        <f t="shared" si="0"/>
        <v>0.83333333333333326</v>
      </c>
      <c r="K35" s="7">
        <f t="shared" ca="1" si="22"/>
        <v>0.81321053548509925</v>
      </c>
      <c r="L35" s="7">
        <f t="shared" ca="1" si="23"/>
        <v>1.5052879268646497E-2</v>
      </c>
      <c r="M35" s="36">
        <f t="shared" ca="1" si="1"/>
        <v>0.82826341475374576</v>
      </c>
      <c r="N35" s="37">
        <f t="shared" ca="1" si="2"/>
        <v>0.79815765621645274</v>
      </c>
      <c r="O35" t="str">
        <f t="shared" ca="1" si="3"/>
        <v>SHORT</v>
      </c>
      <c r="P35" t="str">
        <f t="shared" ca="1" si="27"/>
        <v/>
      </c>
      <c r="Q35" t="str">
        <f t="shared" ca="1" si="5"/>
        <v/>
      </c>
      <c r="R35" t="str">
        <f t="shared" ca="1" si="6"/>
        <v>SHORT</v>
      </c>
      <c r="S35">
        <f t="shared" ca="1" si="7"/>
        <v>-1</v>
      </c>
      <c r="T35">
        <f t="shared" ca="1" si="8"/>
        <v>0</v>
      </c>
      <c r="U35" t="str">
        <f t="shared" ca="1" si="24"/>
        <v/>
      </c>
      <c r="V35" t="str">
        <f t="shared" ca="1" si="25"/>
        <v/>
      </c>
      <c r="W35" t="str">
        <f t="shared" ca="1" si="9"/>
        <v/>
      </c>
      <c r="X35">
        <f t="shared" ca="1" si="10"/>
        <v>0</v>
      </c>
      <c r="Y35" t="str">
        <f t="shared" ca="1" si="11"/>
        <v/>
      </c>
      <c r="Z35" t="str">
        <f ca="1">IF(V35="","",IF(V35=1,"LONG"&amp;COUNTIF($V$2:V35,1),"SELL"&amp;COUNTIF($V$2:V35,0)))</f>
        <v/>
      </c>
      <c r="AA35" t="str">
        <f ca="1">IF(U35="","",IF(U35=-1,"SHORT"&amp;COUNTIF($U$2:U35,-1),"COVER"&amp;COUNTIF($U$2:U35,0)))</f>
        <v/>
      </c>
      <c r="AB35" t="str">
        <f t="shared" ca="1" si="12"/>
        <v/>
      </c>
      <c r="AC35" t="str">
        <f t="shared" ca="1" si="13"/>
        <v/>
      </c>
      <c r="AD35" t="str">
        <f t="shared" ca="1" si="14"/>
        <v/>
      </c>
      <c r="AE35" t="str">
        <f t="shared" ca="1" si="15"/>
        <v/>
      </c>
      <c r="AF35" t="str">
        <f t="shared" ca="1" si="16"/>
        <v/>
      </c>
      <c r="AG35" t="str">
        <f t="shared" ca="1" si="17"/>
        <v/>
      </c>
      <c r="AH35" t="str">
        <f ca="1">IF(AF35="","",COUNTIF($AJ$2:AJ35,1))</f>
        <v/>
      </c>
      <c r="AI35" t="str">
        <f ca="1">IF(AG35="","",COUNTIF($AK$2:AK35,1))</f>
        <v/>
      </c>
      <c r="AJ35">
        <f t="shared" ca="1" si="18"/>
        <v>0</v>
      </c>
      <c r="AK35">
        <f t="shared" ca="1" si="19"/>
        <v>0</v>
      </c>
      <c r="AL35" t="str">
        <f t="shared" ca="1" si="26"/>
        <v/>
      </c>
      <c r="AM35" t="str">
        <f t="shared" ca="1" si="20"/>
        <v/>
      </c>
    </row>
    <row r="36" spans="1:39" x14ac:dyDescent="0.3">
      <c r="A36" t="str">
        <f ca="1">IF(Y36="","",Y36&amp;"-"&amp;COUNTIF($Y$2:Y36,Y36))</f>
        <v/>
      </c>
      <c r="B36" t="str">
        <f ca="1">IF(V36="","",V36&amp;"-"&amp;COUNTIF($V$2:V36,V36))</f>
        <v/>
      </c>
      <c r="C36" t="str">
        <f ca="1">IF(U36="","",U36&amp;"-"&amp;COUNTIF($U$2:U36,U36))</f>
        <v/>
      </c>
      <c r="D36" t="str">
        <f ca="1">IF(AF36="","",COUNTIF($AJ$2:AJ36,1))</f>
        <v/>
      </c>
      <c r="E36" t="str">
        <f ca="1">IF(AG36="","",COUNTIF($AK$2:AK36,1))</f>
        <v/>
      </c>
      <c r="F36">
        <f t="shared" si="21"/>
        <v>35</v>
      </c>
      <c r="G36" s="12">
        <f>HDFCBANK!C36</f>
        <v>41323</v>
      </c>
      <c r="H36" s="13">
        <f>HDFCBANK!I36</f>
        <v>676</v>
      </c>
      <c r="I36" s="13">
        <f>HDFC!I36</f>
        <v>824.45</v>
      </c>
      <c r="J36" s="7">
        <f t="shared" si="0"/>
        <v>0.81994056643823154</v>
      </c>
      <c r="K36" s="7">
        <f t="shared" ca="1" si="22"/>
        <v>0.81416481762218884</v>
      </c>
      <c r="L36" s="7">
        <f t="shared" ca="1" si="23"/>
        <v>1.5156874315754458E-2</v>
      </c>
      <c r="M36" s="36">
        <f t="shared" ca="1" si="1"/>
        <v>0.82932169193794325</v>
      </c>
      <c r="N36" s="37">
        <f t="shared" ca="1" si="2"/>
        <v>0.79900794330643443</v>
      </c>
      <c r="O36" t="str">
        <f t="shared" ca="1" si="3"/>
        <v>SHORT</v>
      </c>
      <c r="P36" t="str">
        <f t="shared" ca="1" si="27"/>
        <v/>
      </c>
      <c r="Q36" t="str">
        <f t="shared" ca="1" si="5"/>
        <v/>
      </c>
      <c r="R36" t="str">
        <f t="shared" ca="1" si="6"/>
        <v>SHORT</v>
      </c>
      <c r="S36">
        <f t="shared" ca="1" si="7"/>
        <v>-1</v>
      </c>
      <c r="T36">
        <f t="shared" ca="1" si="8"/>
        <v>0</v>
      </c>
      <c r="U36" t="str">
        <f t="shared" ca="1" si="24"/>
        <v/>
      </c>
      <c r="V36" t="str">
        <f t="shared" ca="1" si="25"/>
        <v/>
      </c>
      <c r="W36" t="str">
        <f t="shared" ca="1" si="9"/>
        <v/>
      </c>
      <c r="X36">
        <f t="shared" ca="1" si="10"/>
        <v>0</v>
      </c>
      <c r="Y36" t="str">
        <f t="shared" ca="1" si="11"/>
        <v/>
      </c>
      <c r="Z36" t="str">
        <f ca="1">IF(V36="","",IF(V36=1,"LONG"&amp;COUNTIF($V$2:V36,1),"SELL"&amp;COUNTIF($V$2:V36,0)))</f>
        <v/>
      </c>
      <c r="AA36" t="str">
        <f ca="1">IF(U36="","",IF(U36=-1,"SHORT"&amp;COUNTIF($U$2:U36,-1),"COVER"&amp;COUNTIF($U$2:U36,0)))</f>
        <v/>
      </c>
      <c r="AB36" t="str">
        <f t="shared" ca="1" si="12"/>
        <v/>
      </c>
      <c r="AC36" t="str">
        <f t="shared" ca="1" si="13"/>
        <v/>
      </c>
      <c r="AD36" t="str">
        <f t="shared" ca="1" si="14"/>
        <v/>
      </c>
      <c r="AE36" t="str">
        <f t="shared" ca="1" si="15"/>
        <v/>
      </c>
      <c r="AF36" t="str">
        <f t="shared" ca="1" si="16"/>
        <v/>
      </c>
      <c r="AG36" t="str">
        <f t="shared" ca="1" si="17"/>
        <v/>
      </c>
      <c r="AH36" t="str">
        <f ca="1">IF(AF36="","",COUNTIF($AJ$2:AJ36,1))</f>
        <v/>
      </c>
      <c r="AI36" t="str">
        <f ca="1">IF(AG36="","",COUNTIF($AK$2:AK36,1))</f>
        <v/>
      </c>
      <c r="AJ36">
        <f t="shared" ca="1" si="18"/>
        <v>0</v>
      </c>
      <c r="AK36">
        <f t="shared" ca="1" si="19"/>
        <v>0</v>
      </c>
      <c r="AL36" t="str">
        <f t="shared" ca="1" si="26"/>
        <v/>
      </c>
      <c r="AM36" t="str">
        <f t="shared" ca="1" si="20"/>
        <v/>
      </c>
    </row>
    <row r="37" spans="1:39" x14ac:dyDescent="0.3">
      <c r="A37" t="str">
        <f ca="1">IF(Y37="","",Y37&amp;"-"&amp;COUNTIF($Y$2:Y37,Y37))</f>
        <v/>
      </c>
      <c r="B37" t="str">
        <f ca="1">IF(V37="","",V37&amp;"-"&amp;COUNTIF($V$2:V37,V37))</f>
        <v/>
      </c>
      <c r="C37" t="str">
        <f ca="1">IF(U37="","",U37&amp;"-"&amp;COUNTIF($U$2:U37,U37))</f>
        <v/>
      </c>
      <c r="D37" t="str">
        <f ca="1">IF(AF37="","",COUNTIF($AJ$2:AJ37,1))</f>
        <v/>
      </c>
      <c r="E37" t="str">
        <f ca="1">IF(AG37="","",COUNTIF($AK$2:AK37,1))</f>
        <v/>
      </c>
      <c r="F37">
        <f t="shared" si="21"/>
        <v>36</v>
      </c>
      <c r="G37" s="12">
        <f>HDFCBANK!C37</f>
        <v>41324</v>
      </c>
      <c r="H37" s="13">
        <f>HDFCBANK!I37</f>
        <v>674.8</v>
      </c>
      <c r="I37" s="13">
        <f>HDFC!I37</f>
        <v>823.45</v>
      </c>
      <c r="J37" s="7">
        <f t="shared" si="0"/>
        <v>0.81947902119132909</v>
      </c>
      <c r="K37" s="7">
        <f t="shared" ca="1" si="22"/>
        <v>0.81533143055145474</v>
      </c>
      <c r="L37" s="7">
        <f t="shared" ca="1" si="23"/>
        <v>1.5062320512981547E-2</v>
      </c>
      <c r="M37" s="36">
        <f t="shared" ca="1" si="1"/>
        <v>0.83039375106443625</v>
      </c>
      <c r="N37" s="37">
        <f t="shared" ca="1" si="2"/>
        <v>0.80026911003847323</v>
      </c>
      <c r="O37" t="str">
        <f t="shared" ca="1" si="3"/>
        <v>SHORT</v>
      </c>
      <c r="P37" t="str">
        <f t="shared" ca="1" si="27"/>
        <v/>
      </c>
      <c r="Q37" t="str">
        <f t="shared" ca="1" si="5"/>
        <v/>
      </c>
      <c r="R37" t="str">
        <f t="shared" ca="1" si="6"/>
        <v>SHORT</v>
      </c>
      <c r="S37">
        <f t="shared" ca="1" si="7"/>
        <v>-1</v>
      </c>
      <c r="T37">
        <f t="shared" ca="1" si="8"/>
        <v>0</v>
      </c>
      <c r="U37" t="str">
        <f t="shared" ca="1" si="24"/>
        <v/>
      </c>
      <c r="V37" t="str">
        <f t="shared" ca="1" si="25"/>
        <v/>
      </c>
      <c r="W37" t="str">
        <f t="shared" ca="1" si="9"/>
        <v/>
      </c>
      <c r="X37">
        <f t="shared" ca="1" si="10"/>
        <v>0</v>
      </c>
      <c r="Y37" t="str">
        <f t="shared" ca="1" si="11"/>
        <v/>
      </c>
      <c r="Z37" t="str">
        <f ca="1">IF(V37="","",IF(V37=1,"LONG"&amp;COUNTIF($V$2:V37,1),"SELL"&amp;COUNTIF($V$2:V37,0)))</f>
        <v/>
      </c>
      <c r="AA37" t="str">
        <f ca="1">IF(U37="","",IF(U37=-1,"SHORT"&amp;COUNTIF($U$2:U37,-1),"COVER"&amp;COUNTIF($U$2:U37,0)))</f>
        <v/>
      </c>
      <c r="AB37" t="str">
        <f t="shared" ca="1" si="12"/>
        <v/>
      </c>
      <c r="AC37" t="str">
        <f t="shared" ca="1" si="13"/>
        <v/>
      </c>
      <c r="AD37" t="str">
        <f t="shared" ca="1" si="14"/>
        <v/>
      </c>
      <c r="AE37" t="str">
        <f t="shared" ca="1" si="15"/>
        <v/>
      </c>
      <c r="AF37" t="str">
        <f t="shared" ca="1" si="16"/>
        <v/>
      </c>
      <c r="AG37" t="str">
        <f t="shared" ca="1" si="17"/>
        <v/>
      </c>
      <c r="AH37" t="str">
        <f ca="1">IF(AF37="","",COUNTIF($AJ$2:AJ37,1))</f>
        <v/>
      </c>
      <c r="AI37" t="str">
        <f ca="1">IF(AG37="","",COUNTIF($AK$2:AK37,1))</f>
        <v/>
      </c>
      <c r="AJ37">
        <f t="shared" ca="1" si="18"/>
        <v>0</v>
      </c>
      <c r="AK37">
        <f t="shared" ca="1" si="19"/>
        <v>0</v>
      </c>
      <c r="AL37" t="str">
        <f t="shared" ca="1" si="26"/>
        <v/>
      </c>
      <c r="AM37" t="str">
        <f t="shared" ca="1" si="20"/>
        <v/>
      </c>
    </row>
    <row r="38" spans="1:39" x14ac:dyDescent="0.3">
      <c r="A38" t="str">
        <f ca="1">IF(Y38="","",Y38&amp;"-"&amp;COUNTIF($Y$2:Y38,Y38))</f>
        <v/>
      </c>
      <c r="B38" t="str">
        <f ca="1">IF(V38="","",V38&amp;"-"&amp;COUNTIF($V$2:V38,V38))</f>
        <v/>
      </c>
      <c r="C38" t="str">
        <f ca="1">IF(U38="","",U38&amp;"-"&amp;COUNTIF($U$2:U38,U38))</f>
        <v/>
      </c>
      <c r="D38" t="str">
        <f ca="1">IF(AF38="","",COUNTIF($AJ$2:AJ38,1))</f>
        <v/>
      </c>
      <c r="E38" t="str">
        <f ca="1">IF(AG38="","",COUNTIF($AK$2:AK38,1))</f>
        <v/>
      </c>
      <c r="F38">
        <f t="shared" si="21"/>
        <v>37</v>
      </c>
      <c r="G38" s="12">
        <f>HDFCBANK!C38</f>
        <v>41325</v>
      </c>
      <c r="H38" s="13">
        <f>HDFCBANK!I38</f>
        <v>676.95</v>
      </c>
      <c r="I38" s="13">
        <f>HDFC!I38</f>
        <v>819.6</v>
      </c>
      <c r="J38" s="7">
        <f t="shared" si="0"/>
        <v>0.82595168374816985</v>
      </c>
      <c r="K38" s="7">
        <f t="shared" ca="1" si="22"/>
        <v>0.81875606348832675</v>
      </c>
      <c r="L38" s="7">
        <f t="shared" ca="1" si="23"/>
        <v>1.2820030717054103E-2</v>
      </c>
      <c r="M38" s="36">
        <f t="shared" ca="1" si="1"/>
        <v>0.83157609420538081</v>
      </c>
      <c r="N38" s="37">
        <f t="shared" ca="1" si="2"/>
        <v>0.80593603277127268</v>
      </c>
      <c r="O38" t="str">
        <f t="shared" ca="1" si="3"/>
        <v>SHORT</v>
      </c>
      <c r="P38" t="str">
        <f t="shared" ca="1" si="27"/>
        <v/>
      </c>
      <c r="Q38" t="str">
        <f t="shared" ca="1" si="5"/>
        <v/>
      </c>
      <c r="R38" t="str">
        <f t="shared" ca="1" si="6"/>
        <v>SHORT</v>
      </c>
      <c r="S38">
        <f t="shared" ca="1" si="7"/>
        <v>-1</v>
      </c>
      <c r="T38">
        <f t="shared" ca="1" si="8"/>
        <v>0</v>
      </c>
      <c r="U38" t="str">
        <f t="shared" ca="1" si="24"/>
        <v/>
      </c>
      <c r="V38" t="str">
        <f t="shared" ca="1" si="25"/>
        <v/>
      </c>
      <c r="W38" t="str">
        <f t="shared" ca="1" si="9"/>
        <v/>
      </c>
      <c r="X38">
        <f t="shared" ca="1" si="10"/>
        <v>0</v>
      </c>
      <c r="Y38" t="str">
        <f t="shared" ca="1" si="11"/>
        <v/>
      </c>
      <c r="Z38" t="str">
        <f ca="1">IF(V38="","",IF(V38=1,"LONG"&amp;COUNTIF($V$2:V38,1),"SELL"&amp;COUNTIF($V$2:V38,0)))</f>
        <v/>
      </c>
      <c r="AA38" t="str">
        <f ca="1">IF(U38="","",IF(U38=-1,"SHORT"&amp;COUNTIF($U$2:U38,-1),"COVER"&amp;COUNTIF($U$2:U38,0)))</f>
        <v/>
      </c>
      <c r="AB38" t="str">
        <f t="shared" ca="1" si="12"/>
        <v/>
      </c>
      <c r="AC38" t="str">
        <f t="shared" ca="1" si="13"/>
        <v/>
      </c>
      <c r="AD38" t="str">
        <f t="shared" ca="1" si="14"/>
        <v/>
      </c>
      <c r="AE38" t="str">
        <f t="shared" ca="1" si="15"/>
        <v/>
      </c>
      <c r="AF38" t="str">
        <f t="shared" ca="1" si="16"/>
        <v/>
      </c>
      <c r="AG38" t="str">
        <f t="shared" ca="1" si="17"/>
        <v/>
      </c>
      <c r="AH38" t="str">
        <f ca="1">IF(AF38="","",COUNTIF($AJ$2:AJ38,1))</f>
        <v/>
      </c>
      <c r="AI38" t="str">
        <f ca="1">IF(AG38="","",COUNTIF($AK$2:AK38,1))</f>
        <v/>
      </c>
      <c r="AJ38">
        <f t="shared" ca="1" si="18"/>
        <v>0</v>
      </c>
      <c r="AK38">
        <f t="shared" ca="1" si="19"/>
        <v>0</v>
      </c>
      <c r="AL38" t="str">
        <f t="shared" ca="1" si="26"/>
        <v/>
      </c>
      <c r="AM38" t="str">
        <f t="shared" ca="1" si="20"/>
        <v/>
      </c>
    </row>
    <row r="39" spans="1:39" x14ac:dyDescent="0.3">
      <c r="A39" t="str">
        <f ca="1">IF(Y39="","",Y39&amp;"-"&amp;COUNTIF($Y$2:Y39,Y39))</f>
        <v>0-5</v>
      </c>
      <c r="B39" t="str">
        <f ca="1">IF(V39="","",V39&amp;"-"&amp;COUNTIF($V$2:V39,V39))</f>
        <v/>
      </c>
      <c r="C39" t="str">
        <f ca="1">IF(U39="","",U39&amp;"-"&amp;COUNTIF($U$2:U39,U39))</f>
        <v>0-3</v>
      </c>
      <c r="D39" t="str">
        <f ca="1">IF(AF39="","",COUNTIF($AJ$2:AJ39,1))</f>
        <v/>
      </c>
      <c r="E39">
        <f ca="1">IF(AG39="","",COUNTIF($AK$2:AK39,1))</f>
        <v>5</v>
      </c>
      <c r="F39">
        <f t="shared" si="21"/>
        <v>38</v>
      </c>
      <c r="G39" s="12">
        <f>HDFCBANK!C39</f>
        <v>41326</v>
      </c>
      <c r="H39" s="13">
        <f>HDFCBANK!I39</f>
        <v>666.25</v>
      </c>
      <c r="I39" s="13">
        <f>HDFC!I39</f>
        <v>815.05</v>
      </c>
      <c r="J39" s="7">
        <f t="shared" si="0"/>
        <v>0.8174345132200479</v>
      </c>
      <c r="K39" s="7">
        <f t="shared" ca="1" si="22"/>
        <v>0.82136548656139541</v>
      </c>
      <c r="L39" s="7">
        <f t="shared" ca="1" si="23"/>
        <v>8.5713297805439809E-3</v>
      </c>
      <c r="M39" s="36">
        <f t="shared" ca="1" si="1"/>
        <v>0.82993681634193939</v>
      </c>
      <c r="N39" s="37">
        <f t="shared" ca="1" si="2"/>
        <v>0.81279415678085143</v>
      </c>
      <c r="O39" t="str">
        <f t="shared" ca="1" si="3"/>
        <v/>
      </c>
      <c r="P39" t="str">
        <f t="shared" ca="1" si="27"/>
        <v>NO</v>
      </c>
      <c r="Q39" t="str">
        <f t="shared" ca="1" si="5"/>
        <v/>
      </c>
      <c r="R39" t="str">
        <f t="shared" ca="1" si="6"/>
        <v/>
      </c>
      <c r="S39">
        <f t="shared" ca="1" si="7"/>
        <v>0</v>
      </c>
      <c r="T39">
        <f t="shared" ca="1" si="8"/>
        <v>0</v>
      </c>
      <c r="U39">
        <f t="shared" ca="1" si="24"/>
        <v>0</v>
      </c>
      <c r="V39" t="str">
        <f t="shared" ca="1" si="25"/>
        <v/>
      </c>
      <c r="W39" t="str">
        <f t="shared" ca="1" si="9"/>
        <v/>
      </c>
      <c r="X39">
        <f t="shared" ca="1" si="10"/>
        <v>0</v>
      </c>
      <c r="Y39">
        <f t="shared" ca="1" si="11"/>
        <v>0</v>
      </c>
      <c r="Z39" t="str">
        <f ca="1">IF(V39="","",IF(V39=1,"LONG"&amp;COUNTIF($V$2:V39,1),"SELL"&amp;COUNTIF($V$2:V39,0)))</f>
        <v/>
      </c>
      <c r="AA39" t="str">
        <f ca="1">IF(U39="","",IF(U39=-1,"SHORT"&amp;COUNTIF($U$2:U39,-1),"COVER"&amp;COUNTIF($U$2:U39,0)))</f>
        <v>COVER3</v>
      </c>
      <c r="AB39" t="str">
        <f t="shared" ca="1" si="12"/>
        <v/>
      </c>
      <c r="AC39" t="str">
        <f t="shared" ca="1" si="13"/>
        <v/>
      </c>
      <c r="AD39" t="str">
        <f t="shared" ca="1" si="14"/>
        <v/>
      </c>
      <c r="AE39" t="str">
        <f t="shared" ca="1" si="15"/>
        <v>COVER</v>
      </c>
      <c r="AF39" t="str">
        <f t="shared" ca="1" si="16"/>
        <v/>
      </c>
      <c r="AG39" t="str">
        <f t="shared" ca="1" si="17"/>
        <v>COVER</v>
      </c>
      <c r="AH39" t="str">
        <f ca="1">IF(AF39="","",COUNTIF($AJ$2:AJ39,1))</f>
        <v/>
      </c>
      <c r="AI39">
        <f ca="1">IF(AG39="","",COUNTIF($AK$2:AK39,1))</f>
        <v>5</v>
      </c>
      <c r="AJ39">
        <f t="shared" ca="1" si="18"/>
        <v>0</v>
      </c>
      <c r="AK39">
        <f t="shared" ca="1" si="19"/>
        <v>1</v>
      </c>
      <c r="AL39" t="str">
        <f t="shared" ca="1" si="26"/>
        <v/>
      </c>
      <c r="AM39" t="str">
        <f t="shared" ca="1" si="20"/>
        <v>SHORT</v>
      </c>
    </row>
    <row r="40" spans="1:39" x14ac:dyDescent="0.3">
      <c r="A40" t="str">
        <f ca="1">IF(Y40="","",Y40&amp;"-"&amp;COUNTIF($Y$2:Y40,Y40))</f>
        <v/>
      </c>
      <c r="B40" t="str">
        <f ca="1">IF(V40="","",V40&amp;"-"&amp;COUNTIF($V$2:V40,V40))</f>
        <v/>
      </c>
      <c r="C40" t="str">
        <f ca="1">IF(U40="","",U40&amp;"-"&amp;COUNTIF($U$2:U40,U40))</f>
        <v/>
      </c>
      <c r="D40" t="str">
        <f ca="1">IF(AF40="","",COUNTIF($AJ$2:AJ40,1))</f>
        <v/>
      </c>
      <c r="E40" t="str">
        <f ca="1">IF(AG40="","",COUNTIF($AK$2:AK40,1))</f>
        <v/>
      </c>
      <c r="F40">
        <f t="shared" si="21"/>
        <v>39</v>
      </c>
      <c r="G40" s="12">
        <f>HDFCBANK!C40</f>
        <v>41327</v>
      </c>
      <c r="H40" s="13">
        <f>HDFCBANK!I40</f>
        <v>659.3</v>
      </c>
      <c r="I40" s="13">
        <f>HDFC!I40</f>
        <v>799.85</v>
      </c>
      <c r="J40" s="7">
        <f t="shared" si="0"/>
        <v>0.82427955241607798</v>
      </c>
      <c r="K40" s="7">
        <f t="shared" ca="1" si="22"/>
        <v>0.82342128552209348</v>
      </c>
      <c r="L40" s="7">
        <f t="shared" ca="1" si="23"/>
        <v>5.9266806207381867E-3</v>
      </c>
      <c r="M40" s="36">
        <f t="shared" ca="1" si="1"/>
        <v>0.82934796614283168</v>
      </c>
      <c r="N40" s="37">
        <f t="shared" ca="1" si="2"/>
        <v>0.81749460490135528</v>
      </c>
      <c r="O40" t="str">
        <f t="shared" ca="1" si="3"/>
        <v/>
      </c>
      <c r="P40" t="str">
        <f t="shared" ca="1" si="27"/>
        <v/>
      </c>
      <c r="Q40" t="str">
        <f t="shared" ca="1" si="5"/>
        <v/>
      </c>
      <c r="R40" t="str">
        <f t="shared" ca="1" si="6"/>
        <v/>
      </c>
      <c r="S40">
        <f t="shared" ca="1" si="7"/>
        <v>0</v>
      </c>
      <c r="T40">
        <f t="shared" ca="1" si="8"/>
        <v>0</v>
      </c>
      <c r="U40" t="str">
        <f t="shared" ca="1" si="24"/>
        <v/>
      </c>
      <c r="V40" t="str">
        <f t="shared" ca="1" si="25"/>
        <v/>
      </c>
      <c r="W40" t="str">
        <f t="shared" ca="1" si="9"/>
        <v/>
      </c>
      <c r="X40">
        <f t="shared" ca="1" si="10"/>
        <v>0</v>
      </c>
      <c r="Y40" t="str">
        <f t="shared" ca="1" si="11"/>
        <v/>
      </c>
      <c r="Z40" t="str">
        <f ca="1">IF(V40="","",IF(V40=1,"LONG"&amp;COUNTIF($V$2:V40,1),"SELL"&amp;COUNTIF($V$2:V40,0)))</f>
        <v/>
      </c>
      <c r="AA40" t="str">
        <f ca="1">IF(U40="","",IF(U40=-1,"SHORT"&amp;COUNTIF($U$2:U40,-1),"COVER"&amp;COUNTIF($U$2:U40,0)))</f>
        <v/>
      </c>
      <c r="AB40" t="str">
        <f t="shared" ca="1" si="12"/>
        <v/>
      </c>
      <c r="AC40" t="str">
        <f t="shared" ca="1" si="13"/>
        <v/>
      </c>
      <c r="AD40" t="str">
        <f t="shared" ca="1" si="14"/>
        <v/>
      </c>
      <c r="AE40" t="str">
        <f t="shared" ca="1" si="15"/>
        <v/>
      </c>
      <c r="AF40" t="str">
        <f t="shared" ca="1" si="16"/>
        <v/>
      </c>
      <c r="AG40" t="str">
        <f t="shared" ca="1" si="17"/>
        <v/>
      </c>
      <c r="AH40" t="str">
        <f ca="1">IF(AF40="","",COUNTIF($AJ$2:AJ40,1))</f>
        <v/>
      </c>
      <c r="AI40" t="str">
        <f ca="1">IF(AG40="","",COUNTIF($AK$2:AK40,1))</f>
        <v/>
      </c>
      <c r="AJ40">
        <f t="shared" ca="1" si="18"/>
        <v>0</v>
      </c>
      <c r="AK40">
        <f t="shared" ca="1" si="19"/>
        <v>0</v>
      </c>
      <c r="AL40" t="str">
        <f t="shared" ca="1" si="26"/>
        <v/>
      </c>
      <c r="AM40" t="str">
        <f t="shared" ca="1" si="20"/>
        <v/>
      </c>
    </row>
    <row r="41" spans="1:39" x14ac:dyDescent="0.3">
      <c r="A41" t="str">
        <f ca="1">IF(Y41="","",Y41&amp;"-"&amp;COUNTIF($Y$2:Y41,Y41))</f>
        <v/>
      </c>
      <c r="B41" t="str">
        <f ca="1">IF(V41="","",V41&amp;"-"&amp;COUNTIF($V$2:V41,V41))</f>
        <v/>
      </c>
      <c r="C41" t="str">
        <f ca="1">IF(U41="","",U41&amp;"-"&amp;COUNTIF($U$2:U41,U41))</f>
        <v/>
      </c>
      <c r="D41" t="str">
        <f ca="1">IF(AF41="","",COUNTIF($AJ$2:AJ41,1))</f>
        <v/>
      </c>
      <c r="E41" t="str">
        <f ca="1">IF(AG41="","",COUNTIF($AK$2:AK41,1))</f>
        <v/>
      </c>
      <c r="F41">
        <f t="shared" si="21"/>
        <v>40</v>
      </c>
      <c r="G41" s="12">
        <f>HDFCBANK!C41</f>
        <v>41330</v>
      </c>
      <c r="H41" s="13">
        <f>HDFCBANK!I41</f>
        <v>656.45</v>
      </c>
      <c r="I41" s="13">
        <f>HDFC!I41</f>
        <v>802.05</v>
      </c>
      <c r="J41" s="7">
        <f t="shared" si="0"/>
        <v>0.8184651829686429</v>
      </c>
      <c r="K41" s="7">
        <f t="shared" ca="1" si="22"/>
        <v>0.82316957837531857</v>
      </c>
      <c r="L41" s="7">
        <f t="shared" ca="1" si="23"/>
        <v>6.0928957139353207E-3</v>
      </c>
      <c r="M41" s="36">
        <f t="shared" ca="1" si="1"/>
        <v>0.82926247408925391</v>
      </c>
      <c r="N41" s="37">
        <f t="shared" ca="1" si="2"/>
        <v>0.81707668266138322</v>
      </c>
      <c r="O41" t="str">
        <f t="shared" ca="1" si="3"/>
        <v/>
      </c>
      <c r="P41" t="str">
        <f t="shared" ca="1" si="27"/>
        <v/>
      </c>
      <c r="Q41" t="str">
        <f t="shared" ca="1" si="5"/>
        <v/>
      </c>
      <c r="R41" t="str">
        <f t="shared" ca="1" si="6"/>
        <v/>
      </c>
      <c r="S41">
        <f t="shared" ca="1" si="7"/>
        <v>0</v>
      </c>
      <c r="T41">
        <f t="shared" ca="1" si="8"/>
        <v>0</v>
      </c>
      <c r="U41" t="str">
        <f t="shared" ca="1" si="24"/>
        <v/>
      </c>
      <c r="V41" t="str">
        <f t="shared" ca="1" si="25"/>
        <v/>
      </c>
      <c r="W41" t="str">
        <f t="shared" ca="1" si="9"/>
        <v/>
      </c>
      <c r="X41">
        <f t="shared" ca="1" si="10"/>
        <v>0</v>
      </c>
      <c r="Y41" t="str">
        <f t="shared" ca="1" si="11"/>
        <v/>
      </c>
      <c r="Z41" t="str">
        <f ca="1">IF(V41="","",IF(V41=1,"LONG"&amp;COUNTIF($V$2:V41,1),"SELL"&amp;COUNTIF($V$2:V41,0)))</f>
        <v/>
      </c>
      <c r="AA41" t="str">
        <f ca="1">IF(U41="","",IF(U41=-1,"SHORT"&amp;COUNTIF($U$2:U41,-1),"COVER"&amp;COUNTIF($U$2:U41,0)))</f>
        <v/>
      </c>
      <c r="AB41" t="str">
        <f t="shared" ca="1" si="12"/>
        <v/>
      </c>
      <c r="AC41" t="str">
        <f t="shared" ca="1" si="13"/>
        <v/>
      </c>
      <c r="AD41" t="str">
        <f t="shared" ca="1" si="14"/>
        <v/>
      </c>
      <c r="AE41" t="str">
        <f t="shared" ca="1" si="15"/>
        <v/>
      </c>
      <c r="AF41" t="str">
        <f t="shared" ca="1" si="16"/>
        <v/>
      </c>
      <c r="AG41" t="str">
        <f t="shared" ca="1" si="17"/>
        <v/>
      </c>
      <c r="AH41" t="str">
        <f ca="1">IF(AF41="","",COUNTIF($AJ$2:AJ41,1))</f>
        <v/>
      </c>
      <c r="AI41" t="str">
        <f ca="1">IF(AG41="","",COUNTIF($AK$2:AK41,1))</f>
        <v/>
      </c>
      <c r="AJ41">
        <f t="shared" ca="1" si="18"/>
        <v>0</v>
      </c>
      <c r="AK41">
        <f t="shared" ca="1" si="19"/>
        <v>0</v>
      </c>
      <c r="AL41" t="str">
        <f t="shared" ca="1" si="26"/>
        <v/>
      </c>
      <c r="AM41" t="str">
        <f t="shared" ca="1" si="20"/>
        <v/>
      </c>
    </row>
    <row r="42" spans="1:39" x14ac:dyDescent="0.3">
      <c r="A42" t="str">
        <f ca="1">IF(Y42="","",Y42&amp;"-"&amp;COUNTIF($Y$2:Y42,Y42))</f>
        <v>1-6</v>
      </c>
      <c r="B42" t="str">
        <f ca="1">IF(V42="","",V42&amp;"-"&amp;COUNTIF($V$2:V42,V42))</f>
        <v/>
      </c>
      <c r="C42" t="str">
        <f ca="1">IF(U42="","",U42&amp;"-"&amp;COUNTIF($U$2:U42,U42))</f>
        <v>-1-4</v>
      </c>
      <c r="D42">
        <f ca="1">IF(AF42="","",COUNTIF($AJ$2:AJ42,1))</f>
        <v>6</v>
      </c>
      <c r="E42" t="str">
        <f ca="1">IF(AG42="","",COUNTIF($AK$2:AK42,1))</f>
        <v/>
      </c>
      <c r="F42">
        <f t="shared" si="21"/>
        <v>41</v>
      </c>
      <c r="G42" s="12">
        <f>HDFCBANK!C42</f>
        <v>41331</v>
      </c>
      <c r="H42" s="13">
        <f>HDFCBANK!I42</f>
        <v>651.25</v>
      </c>
      <c r="I42" s="13">
        <f>HDFC!I42</f>
        <v>771.55</v>
      </c>
      <c r="J42" s="7">
        <f t="shared" si="0"/>
        <v>0.84408009850301347</v>
      </c>
      <c r="K42" s="7">
        <f t="shared" ca="1" si="22"/>
        <v>0.82446914244850844</v>
      </c>
      <c r="L42" s="7">
        <f t="shared" ca="1" si="23"/>
        <v>8.7675301981896166E-3</v>
      </c>
      <c r="M42" s="36">
        <f t="shared" ca="1" si="1"/>
        <v>0.8332366726466981</v>
      </c>
      <c r="N42" s="37">
        <f t="shared" ca="1" si="2"/>
        <v>0.81570161225031879</v>
      </c>
      <c r="O42" t="str">
        <f t="shared" ca="1" si="3"/>
        <v>SHORT</v>
      </c>
      <c r="P42" t="str">
        <f t="shared" ca="1" si="27"/>
        <v>SIGNAL</v>
      </c>
      <c r="Q42" t="str">
        <f t="shared" ca="1" si="5"/>
        <v/>
      </c>
      <c r="R42" t="str">
        <f t="shared" ca="1" si="6"/>
        <v>SHORT</v>
      </c>
      <c r="S42">
        <f t="shared" ca="1" si="7"/>
        <v>-1</v>
      </c>
      <c r="T42">
        <f t="shared" ca="1" si="8"/>
        <v>0</v>
      </c>
      <c r="U42">
        <f t="shared" ca="1" si="24"/>
        <v>-1</v>
      </c>
      <c r="V42" t="str">
        <f t="shared" ca="1" si="25"/>
        <v/>
      </c>
      <c r="W42" t="str">
        <f t="shared" ca="1" si="9"/>
        <v>SHORT</v>
      </c>
      <c r="X42">
        <f t="shared" ca="1" si="10"/>
        <v>-1</v>
      </c>
      <c r="Y42">
        <f t="shared" ca="1" si="11"/>
        <v>1</v>
      </c>
      <c r="Z42" t="str">
        <f ca="1">IF(V42="","",IF(V42=1,"LONG"&amp;COUNTIF($V$2:V42,1),"SELL"&amp;COUNTIF($V$2:V42,0)))</f>
        <v/>
      </c>
      <c r="AA42" t="str">
        <f ca="1">IF(U42="","",IF(U42=-1,"SHORT"&amp;COUNTIF($U$2:U42,-1),"COVER"&amp;COUNTIF($U$2:U42,0)))</f>
        <v>SHORT4</v>
      </c>
      <c r="AB42" t="str">
        <f t="shared" ca="1" si="12"/>
        <v/>
      </c>
      <c r="AC42" t="str">
        <f t="shared" ca="1" si="13"/>
        <v/>
      </c>
      <c r="AD42" t="str">
        <f t="shared" ca="1" si="14"/>
        <v>SHORT</v>
      </c>
      <c r="AE42" t="str">
        <f t="shared" ca="1" si="15"/>
        <v/>
      </c>
      <c r="AF42" t="str">
        <f t="shared" ca="1" si="16"/>
        <v>SHORT</v>
      </c>
      <c r="AG42" t="str">
        <f t="shared" ca="1" si="17"/>
        <v/>
      </c>
      <c r="AH42">
        <f ca="1">IF(AF42="","",COUNTIF($AJ$2:AJ42,1))</f>
        <v>6</v>
      </c>
      <c r="AI42" t="str">
        <f ca="1">IF(AG42="","",COUNTIF($AK$2:AK42,1))</f>
        <v/>
      </c>
      <c r="AJ42">
        <f t="shared" ca="1" si="18"/>
        <v>1</v>
      </c>
      <c r="AK42">
        <f t="shared" ca="1" si="19"/>
        <v>0</v>
      </c>
      <c r="AL42" t="str">
        <f t="shared" ca="1" si="26"/>
        <v>SHORT</v>
      </c>
      <c r="AM42" t="str">
        <f t="shared" ca="1" si="20"/>
        <v/>
      </c>
    </row>
    <row r="43" spans="1:39" x14ac:dyDescent="0.3">
      <c r="A43" t="str">
        <f ca="1">IF(Y43="","",Y43&amp;"-"&amp;COUNTIF($Y$2:Y43,Y43))</f>
        <v>0-6</v>
      </c>
      <c r="B43" t="str">
        <f ca="1">IF(V43="","",V43&amp;"-"&amp;COUNTIF($V$2:V43,V43))</f>
        <v/>
      </c>
      <c r="C43" t="str">
        <f ca="1">IF(U43="","",U43&amp;"-"&amp;COUNTIF($U$2:U43,U43))</f>
        <v>0-4</v>
      </c>
      <c r="D43" t="str">
        <f ca="1">IF(AF43="","",COUNTIF($AJ$2:AJ43,1))</f>
        <v/>
      </c>
      <c r="E43">
        <f ca="1">IF(AG43="","",COUNTIF($AK$2:AK43,1))</f>
        <v>6</v>
      </c>
      <c r="F43">
        <f t="shared" si="21"/>
        <v>42</v>
      </c>
      <c r="G43" s="12">
        <f>HDFCBANK!C43</f>
        <v>41332</v>
      </c>
      <c r="H43" s="13">
        <f>HDFCBANK!I43</f>
        <v>642.75</v>
      </c>
      <c r="I43" s="13">
        <f>HDFC!I43</f>
        <v>779.35</v>
      </c>
      <c r="J43" s="7">
        <f t="shared" si="0"/>
        <v>0.82472573298261365</v>
      </c>
      <c r="K43" s="7">
        <f t="shared" ca="1" si="22"/>
        <v>0.82544478323143244</v>
      </c>
      <c r="L43" s="7">
        <f t="shared" ca="1" si="23"/>
        <v>8.1112187923320089E-3</v>
      </c>
      <c r="M43" s="36">
        <f t="shared" ca="1" si="1"/>
        <v>0.83355600202376445</v>
      </c>
      <c r="N43" s="37">
        <f t="shared" ca="1" si="2"/>
        <v>0.81733356443910044</v>
      </c>
      <c r="O43" t="str">
        <f t="shared" ca="1" si="3"/>
        <v/>
      </c>
      <c r="P43" t="str">
        <f t="shared" ca="1" si="27"/>
        <v>NO</v>
      </c>
      <c r="Q43" t="str">
        <f t="shared" ca="1" si="5"/>
        <v/>
      </c>
      <c r="R43" t="str">
        <f t="shared" ca="1" si="6"/>
        <v/>
      </c>
      <c r="S43">
        <f t="shared" ca="1" si="7"/>
        <v>0</v>
      </c>
      <c r="T43">
        <f t="shared" ca="1" si="8"/>
        <v>0</v>
      </c>
      <c r="U43">
        <f t="shared" ca="1" si="24"/>
        <v>0</v>
      </c>
      <c r="V43" t="str">
        <f t="shared" ca="1" si="25"/>
        <v/>
      </c>
      <c r="W43" t="str">
        <f t="shared" ca="1" si="9"/>
        <v/>
      </c>
      <c r="X43">
        <f t="shared" ca="1" si="10"/>
        <v>0</v>
      </c>
      <c r="Y43">
        <f t="shared" ca="1" si="11"/>
        <v>0</v>
      </c>
      <c r="Z43" t="str">
        <f ca="1">IF(V43="","",IF(V43=1,"LONG"&amp;COUNTIF($V$2:V43,1),"SELL"&amp;COUNTIF($V$2:V43,0)))</f>
        <v/>
      </c>
      <c r="AA43" t="str">
        <f ca="1">IF(U43="","",IF(U43=-1,"SHORT"&amp;COUNTIF($U$2:U43,-1),"COVER"&amp;COUNTIF($U$2:U43,0)))</f>
        <v>COVER4</v>
      </c>
      <c r="AB43" t="str">
        <f t="shared" ca="1" si="12"/>
        <v/>
      </c>
      <c r="AC43" t="str">
        <f t="shared" ca="1" si="13"/>
        <v/>
      </c>
      <c r="AD43" t="str">
        <f t="shared" ca="1" si="14"/>
        <v/>
      </c>
      <c r="AE43" t="str">
        <f t="shared" ca="1" si="15"/>
        <v>COVER</v>
      </c>
      <c r="AF43" t="str">
        <f t="shared" ca="1" si="16"/>
        <v/>
      </c>
      <c r="AG43" t="str">
        <f t="shared" ca="1" si="17"/>
        <v>COVER</v>
      </c>
      <c r="AH43" t="str">
        <f ca="1">IF(AF43="","",COUNTIF($AJ$2:AJ43,1))</f>
        <v/>
      </c>
      <c r="AI43">
        <f ca="1">IF(AG43="","",COUNTIF($AK$2:AK43,1))</f>
        <v>6</v>
      </c>
      <c r="AJ43">
        <f t="shared" ca="1" si="18"/>
        <v>0</v>
      </c>
      <c r="AK43">
        <f t="shared" ca="1" si="19"/>
        <v>1</v>
      </c>
      <c r="AL43" t="str">
        <f t="shared" ca="1" si="26"/>
        <v/>
      </c>
      <c r="AM43" t="str">
        <f t="shared" ca="1" si="20"/>
        <v>SHORT</v>
      </c>
    </row>
    <row r="44" spans="1:39" x14ac:dyDescent="0.3">
      <c r="A44" t="str">
        <f ca="1">IF(Y44="","",Y44&amp;"-"&amp;COUNTIF($Y$2:Y44,Y44))</f>
        <v/>
      </c>
      <c r="B44" t="str">
        <f ca="1">IF(V44="","",V44&amp;"-"&amp;COUNTIF($V$2:V44,V44))</f>
        <v/>
      </c>
      <c r="C44" t="str">
        <f ca="1">IF(U44="","",U44&amp;"-"&amp;COUNTIF($U$2:U44,U44))</f>
        <v/>
      </c>
      <c r="D44" t="str">
        <f ca="1">IF(AF44="","",COUNTIF($AJ$2:AJ44,1))</f>
        <v/>
      </c>
      <c r="E44" t="str">
        <f ca="1">IF(AG44="","",COUNTIF($AK$2:AK44,1))</f>
        <v/>
      </c>
      <c r="F44">
        <f t="shared" si="21"/>
        <v>43</v>
      </c>
      <c r="G44" s="12">
        <f>HDFCBANK!C44</f>
        <v>41333</v>
      </c>
      <c r="H44" s="13">
        <f>HDFCBANK!I44</f>
        <v>625.35</v>
      </c>
      <c r="I44" s="13">
        <f>HDFC!I44</f>
        <v>757.65</v>
      </c>
      <c r="J44" s="7">
        <f t="shared" si="0"/>
        <v>0.82538111265096026</v>
      </c>
      <c r="K44" s="7">
        <f t="shared" ca="1" si="22"/>
        <v>0.82530707974524198</v>
      </c>
      <c r="L44" s="7">
        <f t="shared" ca="1" si="23"/>
        <v>8.0981228166347695E-3</v>
      </c>
      <c r="M44" s="36">
        <f t="shared" ca="1" si="1"/>
        <v>0.83340520256187678</v>
      </c>
      <c r="N44" s="37">
        <f t="shared" ca="1" si="2"/>
        <v>0.81720895692860718</v>
      </c>
      <c r="O44" t="str">
        <f t="shared" ca="1" si="3"/>
        <v/>
      </c>
      <c r="P44" t="str">
        <f t="shared" ca="1" si="27"/>
        <v/>
      </c>
      <c r="Q44" t="str">
        <f t="shared" ca="1" si="5"/>
        <v/>
      </c>
      <c r="R44" t="str">
        <f t="shared" ca="1" si="6"/>
        <v/>
      </c>
      <c r="S44">
        <f t="shared" ca="1" si="7"/>
        <v>0</v>
      </c>
      <c r="T44">
        <f t="shared" ca="1" si="8"/>
        <v>0</v>
      </c>
      <c r="U44" t="str">
        <f t="shared" ca="1" si="24"/>
        <v/>
      </c>
      <c r="V44" t="str">
        <f t="shared" ca="1" si="25"/>
        <v/>
      </c>
      <c r="W44" t="str">
        <f t="shared" ca="1" si="9"/>
        <v/>
      </c>
      <c r="X44">
        <f t="shared" ca="1" si="10"/>
        <v>0</v>
      </c>
      <c r="Y44" t="str">
        <f t="shared" ca="1" si="11"/>
        <v/>
      </c>
      <c r="Z44" t="str">
        <f ca="1">IF(V44="","",IF(V44=1,"LONG"&amp;COUNTIF($V$2:V44,1),"SELL"&amp;COUNTIF($V$2:V44,0)))</f>
        <v/>
      </c>
      <c r="AA44" t="str">
        <f ca="1">IF(U44="","",IF(U44=-1,"SHORT"&amp;COUNTIF($U$2:U44,-1),"COVER"&amp;COUNTIF($U$2:U44,0)))</f>
        <v/>
      </c>
      <c r="AB44" t="str">
        <f t="shared" ca="1" si="12"/>
        <v/>
      </c>
      <c r="AC44" t="str">
        <f t="shared" ca="1" si="13"/>
        <v/>
      </c>
      <c r="AD44" t="str">
        <f t="shared" ca="1" si="14"/>
        <v/>
      </c>
      <c r="AE44" t="str">
        <f t="shared" ca="1" si="15"/>
        <v/>
      </c>
      <c r="AF44" t="str">
        <f t="shared" ca="1" si="16"/>
        <v/>
      </c>
      <c r="AG44" t="str">
        <f t="shared" ca="1" si="17"/>
        <v/>
      </c>
      <c r="AH44" t="str">
        <f ca="1">IF(AF44="","",COUNTIF($AJ$2:AJ44,1))</f>
        <v/>
      </c>
      <c r="AI44" t="str">
        <f ca="1">IF(AG44="","",COUNTIF($AK$2:AK44,1))</f>
        <v/>
      </c>
      <c r="AJ44">
        <f t="shared" ca="1" si="18"/>
        <v>0</v>
      </c>
      <c r="AK44">
        <f t="shared" ca="1" si="19"/>
        <v>0</v>
      </c>
      <c r="AL44" t="str">
        <f t="shared" ca="1" si="26"/>
        <v/>
      </c>
      <c r="AM44" t="str">
        <f t="shared" ca="1" si="20"/>
        <v/>
      </c>
    </row>
    <row r="45" spans="1:39" x14ac:dyDescent="0.3">
      <c r="A45" t="str">
        <f ca="1">IF(Y45="","",Y45&amp;"-"&amp;COUNTIF($Y$2:Y45,Y45))</f>
        <v>1-7</v>
      </c>
      <c r="B45" t="str">
        <f ca="1">IF(V45="","",V45&amp;"-"&amp;COUNTIF($V$2:V45,V45))</f>
        <v>1-3</v>
      </c>
      <c r="C45" t="str">
        <f ca="1">IF(U45="","",U45&amp;"-"&amp;COUNTIF($U$2:U45,U45))</f>
        <v/>
      </c>
      <c r="D45">
        <f ca="1">IF(AF45="","",COUNTIF($AJ$2:AJ45,1))</f>
        <v>7</v>
      </c>
      <c r="E45" t="str">
        <f ca="1">IF(AG45="","",COUNTIF($AK$2:AK45,1))</f>
        <v/>
      </c>
      <c r="F45">
        <f t="shared" si="21"/>
        <v>44</v>
      </c>
      <c r="G45" s="12">
        <f>HDFCBANK!C45</f>
        <v>41334</v>
      </c>
      <c r="H45" s="13">
        <f>HDFCBANK!I45</f>
        <v>622.5</v>
      </c>
      <c r="I45" s="13">
        <f>HDFC!I45</f>
        <v>777.5</v>
      </c>
      <c r="J45" s="7">
        <f t="shared" si="0"/>
        <v>0.80064308681672025</v>
      </c>
      <c r="K45" s="7">
        <f t="shared" ca="1" si="22"/>
        <v>0.82203805509358074</v>
      </c>
      <c r="L45" s="7">
        <f t="shared" ca="1" si="23"/>
        <v>1.0683543508935368E-2</v>
      </c>
      <c r="M45" s="36">
        <f t="shared" ca="1" si="1"/>
        <v>0.83272159860251616</v>
      </c>
      <c r="N45" s="37">
        <f t="shared" ca="1" si="2"/>
        <v>0.81135451158464533</v>
      </c>
      <c r="O45" t="str">
        <f t="shared" ca="1" si="3"/>
        <v>LONG</v>
      </c>
      <c r="P45" t="str">
        <f t="shared" ca="1" si="27"/>
        <v>SIGNAL</v>
      </c>
      <c r="Q45" t="str">
        <f t="shared" ca="1" si="5"/>
        <v>LONG</v>
      </c>
      <c r="R45" t="str">
        <f t="shared" ca="1" si="6"/>
        <v/>
      </c>
      <c r="S45">
        <f t="shared" ca="1" si="7"/>
        <v>0</v>
      </c>
      <c r="T45">
        <f t="shared" ca="1" si="8"/>
        <v>1</v>
      </c>
      <c r="U45" t="str">
        <f t="shared" ca="1" si="24"/>
        <v/>
      </c>
      <c r="V45">
        <f t="shared" ca="1" si="25"/>
        <v>1</v>
      </c>
      <c r="W45" t="str">
        <f t="shared" ca="1" si="9"/>
        <v>LONG</v>
      </c>
      <c r="X45">
        <f t="shared" ca="1" si="10"/>
        <v>1</v>
      </c>
      <c r="Y45">
        <f t="shared" ca="1" si="11"/>
        <v>1</v>
      </c>
      <c r="Z45" t="str">
        <f ca="1">IF(V45="","",IF(V45=1,"LONG"&amp;COUNTIF($V$2:V45,1),"SELL"&amp;COUNTIF($V$2:V45,0)))</f>
        <v>LONG3</v>
      </c>
      <c r="AA45" t="str">
        <f ca="1">IF(U45="","",IF(U45=-1,"SHORT"&amp;COUNTIF($U$2:U45,-1),"COVER"&amp;COUNTIF($U$2:U45,0)))</f>
        <v/>
      </c>
      <c r="AB45" t="str">
        <f t="shared" ca="1" si="12"/>
        <v>BUY</v>
      </c>
      <c r="AC45" t="str">
        <f t="shared" ca="1" si="13"/>
        <v/>
      </c>
      <c r="AD45" t="str">
        <f t="shared" ca="1" si="14"/>
        <v/>
      </c>
      <c r="AE45" t="str">
        <f t="shared" ca="1" si="15"/>
        <v/>
      </c>
      <c r="AF45" t="str">
        <f t="shared" ca="1" si="16"/>
        <v>BUY</v>
      </c>
      <c r="AG45" t="str">
        <f t="shared" ca="1" si="17"/>
        <v/>
      </c>
      <c r="AH45">
        <f ca="1">IF(AF45="","",COUNTIF($AJ$2:AJ45,1))</f>
        <v>7</v>
      </c>
      <c r="AI45" t="str">
        <f ca="1">IF(AG45="","",COUNTIF($AK$2:AK45,1))</f>
        <v/>
      </c>
      <c r="AJ45">
        <f t="shared" ca="1" si="18"/>
        <v>1</v>
      </c>
      <c r="AK45">
        <f t="shared" ca="1" si="19"/>
        <v>0</v>
      </c>
      <c r="AL45" t="str">
        <f t="shared" ca="1" si="26"/>
        <v>LONG</v>
      </c>
      <c r="AM45" t="str">
        <f t="shared" ca="1" si="20"/>
        <v/>
      </c>
    </row>
    <row r="46" spans="1:39" x14ac:dyDescent="0.3">
      <c r="A46" t="str">
        <f ca="1">IF(Y46="","",Y46&amp;"-"&amp;COUNTIF($Y$2:Y46,Y46))</f>
        <v/>
      </c>
      <c r="B46" t="str">
        <f ca="1">IF(V46="","",V46&amp;"-"&amp;COUNTIF($V$2:V46,V46))</f>
        <v/>
      </c>
      <c r="C46" t="str">
        <f ca="1">IF(U46="","",U46&amp;"-"&amp;COUNTIF($U$2:U46,U46))</f>
        <v/>
      </c>
      <c r="D46" t="str">
        <f ca="1">IF(AF46="","",COUNTIF($AJ$2:AJ46,1))</f>
        <v/>
      </c>
      <c r="E46" t="str">
        <f ca="1">IF(AG46="","",COUNTIF($AK$2:AK46,1))</f>
        <v/>
      </c>
      <c r="F46">
        <f t="shared" si="21"/>
        <v>45</v>
      </c>
      <c r="G46" s="12">
        <f>HDFCBANK!C46</f>
        <v>41337</v>
      </c>
      <c r="H46" s="13">
        <f>HDFCBANK!I46</f>
        <v>627.65</v>
      </c>
      <c r="I46" s="13">
        <f>HDFC!I46</f>
        <v>773.8</v>
      </c>
      <c r="J46" s="7">
        <f t="shared" si="0"/>
        <v>0.81112690617730676</v>
      </c>
      <c r="K46" s="7">
        <f t="shared" ca="1" si="22"/>
        <v>0.82115668906748829</v>
      </c>
      <c r="L46" s="7">
        <f t="shared" ca="1" si="23"/>
        <v>1.1225608463885511E-2</v>
      </c>
      <c r="M46" s="36">
        <f t="shared" ca="1" si="1"/>
        <v>0.83238229753137383</v>
      </c>
      <c r="N46" s="37">
        <f t="shared" ca="1" si="2"/>
        <v>0.80993108060360275</v>
      </c>
      <c r="O46" t="str">
        <f t="shared" ca="1" si="3"/>
        <v>LONG</v>
      </c>
      <c r="P46" t="str">
        <f t="shared" ca="1" si="27"/>
        <v/>
      </c>
      <c r="Q46" t="str">
        <f t="shared" ca="1" si="5"/>
        <v>LONG</v>
      </c>
      <c r="R46" t="str">
        <f t="shared" ca="1" si="6"/>
        <v/>
      </c>
      <c r="S46">
        <f t="shared" ca="1" si="7"/>
        <v>0</v>
      </c>
      <c r="T46">
        <f t="shared" ca="1" si="8"/>
        <v>1</v>
      </c>
      <c r="U46" t="str">
        <f t="shared" ca="1" si="24"/>
        <v/>
      </c>
      <c r="V46" t="str">
        <f t="shared" ca="1" si="25"/>
        <v/>
      </c>
      <c r="W46" t="str">
        <f t="shared" ca="1" si="9"/>
        <v/>
      </c>
      <c r="X46">
        <f t="shared" ca="1" si="10"/>
        <v>0</v>
      </c>
      <c r="Y46" t="str">
        <f t="shared" ca="1" si="11"/>
        <v/>
      </c>
      <c r="Z46" t="str">
        <f ca="1">IF(V46="","",IF(V46=1,"LONG"&amp;COUNTIF($V$2:V46,1),"SELL"&amp;COUNTIF($V$2:V46,0)))</f>
        <v/>
      </c>
      <c r="AA46" t="str">
        <f ca="1">IF(U46="","",IF(U46=-1,"SHORT"&amp;COUNTIF($U$2:U46,-1),"COVER"&amp;COUNTIF($U$2:U46,0)))</f>
        <v/>
      </c>
      <c r="AB46" t="str">
        <f t="shared" ca="1" si="12"/>
        <v/>
      </c>
      <c r="AC46" t="str">
        <f t="shared" ca="1" si="13"/>
        <v/>
      </c>
      <c r="AD46" t="str">
        <f t="shared" ca="1" si="14"/>
        <v/>
      </c>
      <c r="AE46" t="str">
        <f t="shared" ca="1" si="15"/>
        <v/>
      </c>
      <c r="AF46" t="str">
        <f t="shared" ca="1" si="16"/>
        <v/>
      </c>
      <c r="AG46" t="str">
        <f t="shared" ca="1" si="17"/>
        <v/>
      </c>
      <c r="AH46" t="str">
        <f ca="1">IF(AF46="","",COUNTIF($AJ$2:AJ46,1))</f>
        <v/>
      </c>
      <c r="AI46" t="str">
        <f ca="1">IF(AG46="","",COUNTIF($AK$2:AK46,1))</f>
        <v/>
      </c>
      <c r="AJ46">
        <f t="shared" ca="1" si="18"/>
        <v>0</v>
      </c>
      <c r="AK46">
        <f t="shared" ca="1" si="19"/>
        <v>0</v>
      </c>
      <c r="AL46" t="str">
        <f t="shared" ca="1" si="26"/>
        <v/>
      </c>
      <c r="AM46" t="str">
        <f t="shared" ca="1" si="20"/>
        <v/>
      </c>
    </row>
    <row r="47" spans="1:39" x14ac:dyDescent="0.3">
      <c r="A47" t="str">
        <f ca="1">IF(Y47="","",Y47&amp;"-"&amp;COUNTIF($Y$2:Y47,Y47))</f>
        <v/>
      </c>
      <c r="B47" t="str">
        <f ca="1">IF(V47="","",V47&amp;"-"&amp;COUNTIF($V$2:V47,V47))</f>
        <v/>
      </c>
      <c r="C47" t="str">
        <f ca="1">IF(U47="","",U47&amp;"-"&amp;COUNTIF($U$2:U47,U47))</f>
        <v/>
      </c>
      <c r="D47" t="str">
        <f ca="1">IF(AF47="","",COUNTIF($AJ$2:AJ47,1))</f>
        <v/>
      </c>
      <c r="E47" t="str">
        <f ca="1">IF(AG47="","",COUNTIF($AK$2:AK47,1))</f>
        <v/>
      </c>
      <c r="F47">
        <f t="shared" si="21"/>
        <v>46</v>
      </c>
      <c r="G47" s="12">
        <f>HDFCBANK!C47</f>
        <v>41338</v>
      </c>
      <c r="H47" s="13">
        <f>HDFCBANK!I47</f>
        <v>632.95000000000005</v>
      </c>
      <c r="I47" s="13">
        <f>HDFC!I47</f>
        <v>773.1</v>
      </c>
      <c r="J47" s="7">
        <f t="shared" si="0"/>
        <v>0.81871685422325702</v>
      </c>
      <c r="K47" s="7">
        <f t="shared" ca="1" si="22"/>
        <v>0.82108047237068116</v>
      </c>
      <c r="L47" s="7">
        <f t="shared" ca="1" si="23"/>
        <v>1.1240841720044458E-2</v>
      </c>
      <c r="M47" s="36">
        <f t="shared" ca="1" si="1"/>
        <v>0.83232131409072563</v>
      </c>
      <c r="N47" s="37">
        <f t="shared" ca="1" si="2"/>
        <v>0.80983963065063669</v>
      </c>
      <c r="O47" t="str">
        <f t="shared" ca="1" si="3"/>
        <v>LONG</v>
      </c>
      <c r="P47" t="str">
        <f t="shared" ca="1" si="27"/>
        <v/>
      </c>
      <c r="Q47" t="str">
        <f t="shared" ca="1" si="5"/>
        <v>LONG</v>
      </c>
      <c r="R47" t="str">
        <f t="shared" ca="1" si="6"/>
        <v/>
      </c>
      <c r="S47">
        <f t="shared" ca="1" si="7"/>
        <v>0</v>
      </c>
      <c r="T47">
        <f t="shared" ca="1" si="8"/>
        <v>1</v>
      </c>
      <c r="U47" t="str">
        <f t="shared" ca="1" si="24"/>
        <v/>
      </c>
      <c r="V47" t="str">
        <f t="shared" ca="1" si="25"/>
        <v/>
      </c>
      <c r="W47" t="str">
        <f t="shared" ca="1" si="9"/>
        <v/>
      </c>
      <c r="X47">
        <f t="shared" ca="1" si="10"/>
        <v>0</v>
      </c>
      <c r="Y47" t="str">
        <f t="shared" ca="1" si="11"/>
        <v/>
      </c>
      <c r="Z47" t="str">
        <f ca="1">IF(V47="","",IF(V47=1,"LONG"&amp;COUNTIF($V$2:V47,1),"SELL"&amp;COUNTIF($V$2:V47,0)))</f>
        <v/>
      </c>
      <c r="AA47" t="str">
        <f ca="1">IF(U47="","",IF(U47=-1,"SHORT"&amp;COUNTIF($U$2:U47,-1),"COVER"&amp;COUNTIF($U$2:U47,0)))</f>
        <v/>
      </c>
      <c r="AB47" t="str">
        <f t="shared" ca="1" si="12"/>
        <v/>
      </c>
      <c r="AC47" t="str">
        <f t="shared" ca="1" si="13"/>
        <v/>
      </c>
      <c r="AD47" t="str">
        <f t="shared" ca="1" si="14"/>
        <v/>
      </c>
      <c r="AE47" t="str">
        <f t="shared" ca="1" si="15"/>
        <v/>
      </c>
      <c r="AF47" t="str">
        <f t="shared" ca="1" si="16"/>
        <v/>
      </c>
      <c r="AG47" t="str">
        <f t="shared" ca="1" si="17"/>
        <v/>
      </c>
      <c r="AH47" t="str">
        <f ca="1">IF(AF47="","",COUNTIF($AJ$2:AJ47,1))</f>
        <v/>
      </c>
      <c r="AI47" t="str">
        <f ca="1">IF(AG47="","",COUNTIF($AK$2:AK47,1))</f>
        <v/>
      </c>
      <c r="AJ47">
        <f t="shared" ca="1" si="18"/>
        <v>0</v>
      </c>
      <c r="AK47">
        <f t="shared" ca="1" si="19"/>
        <v>0</v>
      </c>
      <c r="AL47" t="str">
        <f t="shared" ca="1" si="26"/>
        <v/>
      </c>
      <c r="AM47" t="str">
        <f t="shared" ca="1" si="20"/>
        <v/>
      </c>
    </row>
    <row r="48" spans="1:39" x14ac:dyDescent="0.3">
      <c r="A48" t="str">
        <f ca="1">IF(Y48="","",Y48&amp;"-"&amp;COUNTIF($Y$2:Y48,Y48))</f>
        <v/>
      </c>
      <c r="B48" t="str">
        <f ca="1">IF(V48="","",V48&amp;"-"&amp;COUNTIF($V$2:V48,V48))</f>
        <v/>
      </c>
      <c r="C48" t="str">
        <f ca="1">IF(U48="","",U48&amp;"-"&amp;COUNTIF($U$2:U48,U48))</f>
        <v/>
      </c>
      <c r="D48" t="str">
        <f ca="1">IF(AF48="","",COUNTIF($AJ$2:AJ48,1))</f>
        <v/>
      </c>
      <c r="E48" t="str">
        <f ca="1">IF(AG48="","",COUNTIF($AK$2:AK48,1))</f>
        <v/>
      </c>
      <c r="F48">
        <f t="shared" si="21"/>
        <v>47</v>
      </c>
      <c r="G48" s="12">
        <f>HDFCBANK!C48</f>
        <v>41339</v>
      </c>
      <c r="H48" s="13">
        <f>HDFCBANK!I48</f>
        <v>630.5</v>
      </c>
      <c r="I48" s="13">
        <f>HDFC!I48</f>
        <v>774.3</v>
      </c>
      <c r="J48" s="7">
        <f t="shared" si="0"/>
        <v>0.81428386930130447</v>
      </c>
      <c r="K48" s="7">
        <f t="shared" ca="1" si="22"/>
        <v>0.81991369092599464</v>
      </c>
      <c r="L48" s="7">
        <f t="shared" ca="1" si="23"/>
        <v>1.1284502779267496E-2</v>
      </c>
      <c r="M48" s="36">
        <f t="shared" ca="1" si="1"/>
        <v>0.83119819370526216</v>
      </c>
      <c r="N48" s="37">
        <f t="shared" ca="1" si="2"/>
        <v>0.80862918814672713</v>
      </c>
      <c r="O48" t="str">
        <f t="shared" ca="1" si="3"/>
        <v>LONG</v>
      </c>
      <c r="P48" t="str">
        <f t="shared" ca="1" si="27"/>
        <v/>
      </c>
      <c r="Q48" t="str">
        <f t="shared" ca="1" si="5"/>
        <v>LONG</v>
      </c>
      <c r="R48" t="str">
        <f t="shared" ca="1" si="6"/>
        <v/>
      </c>
      <c r="S48">
        <f t="shared" ca="1" si="7"/>
        <v>0</v>
      </c>
      <c r="T48">
        <f t="shared" ca="1" si="8"/>
        <v>1</v>
      </c>
      <c r="U48" t="str">
        <f t="shared" ca="1" si="24"/>
        <v/>
      </c>
      <c r="V48" t="str">
        <f t="shared" ca="1" si="25"/>
        <v/>
      </c>
      <c r="W48" t="str">
        <f t="shared" ca="1" si="9"/>
        <v/>
      </c>
      <c r="X48">
        <f t="shared" ca="1" si="10"/>
        <v>0</v>
      </c>
      <c r="Y48" t="str">
        <f t="shared" ca="1" si="11"/>
        <v/>
      </c>
      <c r="Z48" t="str">
        <f ca="1">IF(V48="","",IF(V48=1,"LONG"&amp;COUNTIF($V$2:V48,1),"SELL"&amp;COUNTIF($V$2:V48,0)))</f>
        <v/>
      </c>
      <c r="AA48" t="str">
        <f ca="1">IF(U48="","",IF(U48=-1,"SHORT"&amp;COUNTIF($U$2:U48,-1),"COVER"&amp;COUNTIF($U$2:U48,0)))</f>
        <v/>
      </c>
      <c r="AB48" t="str">
        <f t="shared" ca="1" si="12"/>
        <v/>
      </c>
      <c r="AC48" t="str">
        <f t="shared" ca="1" si="13"/>
        <v/>
      </c>
      <c r="AD48" t="str">
        <f t="shared" ca="1" si="14"/>
        <v/>
      </c>
      <c r="AE48" t="str">
        <f t="shared" ca="1" si="15"/>
        <v/>
      </c>
      <c r="AF48" t="str">
        <f t="shared" ca="1" si="16"/>
        <v/>
      </c>
      <c r="AG48" t="str">
        <f t="shared" ca="1" si="17"/>
        <v/>
      </c>
      <c r="AH48" t="str">
        <f ca="1">IF(AF48="","",COUNTIF($AJ$2:AJ48,1))</f>
        <v/>
      </c>
      <c r="AI48" t="str">
        <f ca="1">IF(AG48="","",COUNTIF($AK$2:AK48,1))</f>
        <v/>
      </c>
      <c r="AJ48">
        <f t="shared" ca="1" si="18"/>
        <v>0</v>
      </c>
      <c r="AK48">
        <f t="shared" ca="1" si="19"/>
        <v>0</v>
      </c>
      <c r="AL48" t="str">
        <f t="shared" ca="1" si="26"/>
        <v/>
      </c>
      <c r="AM48" t="str">
        <f t="shared" ca="1" si="20"/>
        <v/>
      </c>
    </row>
    <row r="49" spans="1:39" x14ac:dyDescent="0.3">
      <c r="A49" t="str">
        <f ca="1">IF(Y49="","",Y49&amp;"-"&amp;COUNTIF($Y$2:Y49,Y49))</f>
        <v>0-7</v>
      </c>
      <c r="B49" t="str">
        <f ca="1">IF(V49="","",V49&amp;"-"&amp;COUNTIF($V$2:V49,V49))</f>
        <v>0-3</v>
      </c>
      <c r="C49" t="str">
        <f ca="1">IF(U49="","",U49&amp;"-"&amp;COUNTIF($U$2:U49,U49))</f>
        <v/>
      </c>
      <c r="D49" t="str">
        <f ca="1">IF(AF49="","",COUNTIF($AJ$2:AJ49,1))</f>
        <v/>
      </c>
      <c r="E49">
        <f ca="1">IF(AG49="","",COUNTIF($AK$2:AK49,1))</f>
        <v>7</v>
      </c>
      <c r="F49">
        <f t="shared" si="21"/>
        <v>48</v>
      </c>
      <c r="G49" s="12">
        <f>HDFCBANK!C49</f>
        <v>41340</v>
      </c>
      <c r="H49" s="13">
        <f>HDFCBANK!I49</f>
        <v>641.79999999999995</v>
      </c>
      <c r="I49" s="13">
        <f>HDFC!I49</f>
        <v>782.05</v>
      </c>
      <c r="J49" s="7">
        <f t="shared" si="0"/>
        <v>0.82066364043219742</v>
      </c>
      <c r="K49" s="7">
        <f t="shared" ca="1" si="22"/>
        <v>0.82023660364720929</v>
      </c>
      <c r="L49" s="7">
        <f t="shared" ca="1" si="23"/>
        <v>1.1251831469126502E-2</v>
      </c>
      <c r="M49" s="36">
        <f t="shared" ca="1" si="1"/>
        <v>0.83148843511633574</v>
      </c>
      <c r="N49" s="37">
        <f t="shared" ca="1" si="2"/>
        <v>0.80898477217808284</v>
      </c>
      <c r="O49" t="str">
        <f t="shared" ca="1" si="3"/>
        <v/>
      </c>
      <c r="P49" t="str">
        <f t="shared" ca="1" si="27"/>
        <v>NO</v>
      </c>
      <c r="Q49" t="str">
        <f t="shared" ca="1" si="5"/>
        <v/>
      </c>
      <c r="R49" t="str">
        <f t="shared" ca="1" si="6"/>
        <v/>
      </c>
      <c r="S49">
        <f t="shared" ca="1" si="7"/>
        <v>0</v>
      </c>
      <c r="T49">
        <f t="shared" ca="1" si="8"/>
        <v>0</v>
      </c>
      <c r="U49" t="str">
        <f t="shared" ca="1" si="24"/>
        <v/>
      </c>
      <c r="V49">
        <f t="shared" ca="1" si="25"/>
        <v>0</v>
      </c>
      <c r="W49" t="str">
        <f t="shared" ca="1" si="9"/>
        <v/>
      </c>
      <c r="X49">
        <f t="shared" ca="1" si="10"/>
        <v>0</v>
      </c>
      <c r="Y49">
        <f t="shared" ca="1" si="11"/>
        <v>0</v>
      </c>
      <c r="Z49" t="str">
        <f ca="1">IF(V49="","",IF(V49=1,"LONG"&amp;COUNTIF($V$2:V49,1),"SELL"&amp;COUNTIF($V$2:V49,0)))</f>
        <v>SELL3</v>
      </c>
      <c r="AA49" t="str">
        <f ca="1">IF(U49="","",IF(U49=-1,"SHORT"&amp;COUNTIF($U$2:U49,-1),"COVER"&amp;COUNTIF($U$2:U49,0)))</f>
        <v/>
      </c>
      <c r="AB49" t="str">
        <f t="shared" ca="1" si="12"/>
        <v/>
      </c>
      <c r="AC49" t="str">
        <f t="shared" ca="1" si="13"/>
        <v>SELL</v>
      </c>
      <c r="AD49" t="str">
        <f t="shared" ca="1" si="14"/>
        <v/>
      </c>
      <c r="AE49" t="str">
        <f t="shared" ca="1" si="15"/>
        <v/>
      </c>
      <c r="AF49" t="str">
        <f t="shared" ca="1" si="16"/>
        <v/>
      </c>
      <c r="AG49" t="str">
        <f t="shared" ca="1" si="17"/>
        <v>SELL</v>
      </c>
      <c r="AH49" t="str">
        <f ca="1">IF(AF49="","",COUNTIF($AJ$2:AJ49,1))</f>
        <v/>
      </c>
      <c r="AI49">
        <f ca="1">IF(AG49="","",COUNTIF($AK$2:AK49,1))</f>
        <v>7</v>
      </c>
      <c r="AJ49">
        <f t="shared" ca="1" si="18"/>
        <v>0</v>
      </c>
      <c r="AK49">
        <f t="shared" ca="1" si="19"/>
        <v>1</v>
      </c>
      <c r="AL49" t="str">
        <f t="shared" ca="1" si="26"/>
        <v/>
      </c>
      <c r="AM49" t="str">
        <f t="shared" ca="1" si="20"/>
        <v>LONG</v>
      </c>
    </row>
    <row r="50" spans="1:39" x14ac:dyDescent="0.3">
      <c r="A50" t="str">
        <f ca="1">IF(Y50="","",Y50&amp;"-"&amp;COUNTIF($Y$2:Y50,Y50))</f>
        <v/>
      </c>
      <c r="B50" t="str">
        <f ca="1">IF(V50="","",V50&amp;"-"&amp;COUNTIF($V$2:V50,V50))</f>
        <v/>
      </c>
      <c r="C50" t="str">
        <f ca="1">IF(U50="","",U50&amp;"-"&amp;COUNTIF($U$2:U50,U50))</f>
        <v/>
      </c>
      <c r="D50" t="str">
        <f ca="1">IF(AF50="","",COUNTIF($AJ$2:AJ50,1))</f>
        <v/>
      </c>
      <c r="E50" t="str">
        <f ca="1">IF(AG50="","",COUNTIF($AK$2:AK50,1))</f>
        <v/>
      </c>
      <c r="F50">
        <f t="shared" si="21"/>
        <v>49</v>
      </c>
      <c r="G50" s="12">
        <f>HDFCBANK!C50</f>
        <v>41341</v>
      </c>
      <c r="H50" s="13">
        <f>HDFCBANK!I50</f>
        <v>657.3</v>
      </c>
      <c r="I50" s="13">
        <f>HDFC!I50</f>
        <v>813.25</v>
      </c>
      <c r="J50" s="7">
        <f t="shared" si="0"/>
        <v>0.80823854903166303</v>
      </c>
      <c r="K50" s="7">
        <f t="shared" ca="1" si="22"/>
        <v>0.8186325033087678</v>
      </c>
      <c r="L50" s="7">
        <f t="shared" ca="1" si="23"/>
        <v>1.1744076064783025E-2</v>
      </c>
      <c r="M50" s="36">
        <f t="shared" ca="1" si="1"/>
        <v>0.8303765793735508</v>
      </c>
      <c r="N50" s="37">
        <f t="shared" ca="1" si="2"/>
        <v>0.8068884272439848</v>
      </c>
      <c r="O50" t="str">
        <f t="shared" ca="1" si="3"/>
        <v/>
      </c>
      <c r="P50" t="str">
        <f t="shared" ca="1" si="27"/>
        <v/>
      </c>
      <c r="Q50" t="str">
        <f t="shared" ca="1" si="5"/>
        <v/>
      </c>
      <c r="R50" t="str">
        <f t="shared" ca="1" si="6"/>
        <v/>
      </c>
      <c r="S50">
        <f t="shared" ca="1" si="7"/>
        <v>0</v>
      </c>
      <c r="T50">
        <f t="shared" ca="1" si="8"/>
        <v>0</v>
      </c>
      <c r="U50" t="str">
        <f t="shared" ca="1" si="24"/>
        <v/>
      </c>
      <c r="V50" t="str">
        <f t="shared" ca="1" si="25"/>
        <v/>
      </c>
      <c r="W50" t="str">
        <f t="shared" ca="1" si="9"/>
        <v/>
      </c>
      <c r="X50">
        <f t="shared" ca="1" si="10"/>
        <v>0</v>
      </c>
      <c r="Y50" t="str">
        <f t="shared" ca="1" si="11"/>
        <v/>
      </c>
      <c r="Z50" t="str">
        <f ca="1">IF(V50="","",IF(V50=1,"LONG"&amp;COUNTIF($V$2:V50,1),"SELL"&amp;COUNTIF($V$2:V50,0)))</f>
        <v/>
      </c>
      <c r="AA50" t="str">
        <f ca="1">IF(U50="","",IF(U50=-1,"SHORT"&amp;COUNTIF($U$2:U50,-1),"COVER"&amp;COUNTIF($U$2:U50,0)))</f>
        <v/>
      </c>
      <c r="AB50" t="str">
        <f t="shared" ca="1" si="12"/>
        <v/>
      </c>
      <c r="AC50" t="str">
        <f t="shared" ca="1" si="13"/>
        <v/>
      </c>
      <c r="AD50" t="str">
        <f t="shared" ca="1" si="14"/>
        <v/>
      </c>
      <c r="AE50" t="str">
        <f t="shared" ca="1" si="15"/>
        <v/>
      </c>
      <c r="AF50" t="str">
        <f t="shared" ca="1" si="16"/>
        <v/>
      </c>
      <c r="AG50" t="str">
        <f t="shared" ca="1" si="17"/>
        <v/>
      </c>
      <c r="AH50" t="str">
        <f ca="1">IF(AF50="","",COUNTIF($AJ$2:AJ50,1))</f>
        <v/>
      </c>
      <c r="AI50" t="str">
        <f ca="1">IF(AG50="","",COUNTIF($AK$2:AK50,1))</f>
        <v/>
      </c>
      <c r="AJ50">
        <f t="shared" ca="1" si="18"/>
        <v>0</v>
      </c>
      <c r="AK50">
        <f t="shared" ca="1" si="19"/>
        <v>0</v>
      </c>
      <c r="AL50" t="str">
        <f t="shared" ca="1" si="26"/>
        <v/>
      </c>
      <c r="AM50" t="str">
        <f t="shared" ca="1" si="20"/>
        <v/>
      </c>
    </row>
    <row r="51" spans="1:39" x14ac:dyDescent="0.3">
      <c r="A51" t="str">
        <f ca="1">IF(Y51="","",Y51&amp;"-"&amp;COUNTIF($Y$2:Y51,Y51))</f>
        <v>1-8</v>
      </c>
      <c r="B51" t="str">
        <f ca="1">IF(V51="","",V51&amp;"-"&amp;COUNTIF($V$2:V51,V51))</f>
        <v>1-4</v>
      </c>
      <c r="C51" t="str">
        <f ca="1">IF(U51="","",U51&amp;"-"&amp;COUNTIF($U$2:U51,U51))</f>
        <v/>
      </c>
      <c r="D51">
        <f ca="1">IF(AF51="","",COUNTIF($AJ$2:AJ51,1))</f>
        <v>8</v>
      </c>
      <c r="E51" t="str">
        <f ca="1">IF(AG51="","",COUNTIF($AK$2:AK51,1))</f>
        <v/>
      </c>
      <c r="F51">
        <f t="shared" si="21"/>
        <v>50</v>
      </c>
      <c r="G51" s="12">
        <f>HDFCBANK!C51</f>
        <v>41344</v>
      </c>
      <c r="H51" s="13">
        <f>HDFCBANK!I51</f>
        <v>655.25</v>
      </c>
      <c r="I51" s="13">
        <f>HDFC!I51</f>
        <v>831.65</v>
      </c>
      <c r="J51" s="7">
        <f t="shared" si="0"/>
        <v>0.78789154091264357</v>
      </c>
      <c r="K51" s="7">
        <f t="shared" ca="1" si="22"/>
        <v>0.81557513910316781</v>
      </c>
      <c r="L51" s="7">
        <f t="shared" ca="1" si="23"/>
        <v>1.5249094390690004E-2</v>
      </c>
      <c r="M51" s="36">
        <f t="shared" ca="1" si="1"/>
        <v>0.83082423349385781</v>
      </c>
      <c r="N51" s="37">
        <f t="shared" ca="1" si="2"/>
        <v>0.80032604471247781</v>
      </c>
      <c r="O51" t="str">
        <f t="shared" ca="1" si="3"/>
        <v>LONG</v>
      </c>
      <c r="P51" t="str">
        <f t="shared" ca="1" si="27"/>
        <v>SIGNAL</v>
      </c>
      <c r="Q51" t="str">
        <f t="shared" ca="1" si="5"/>
        <v>LONG</v>
      </c>
      <c r="R51" t="str">
        <f t="shared" ca="1" si="6"/>
        <v/>
      </c>
      <c r="S51">
        <f t="shared" ca="1" si="7"/>
        <v>0</v>
      </c>
      <c r="T51">
        <f t="shared" ca="1" si="8"/>
        <v>1</v>
      </c>
      <c r="U51" t="str">
        <f t="shared" ca="1" si="24"/>
        <v/>
      </c>
      <c r="V51">
        <f t="shared" ca="1" si="25"/>
        <v>1</v>
      </c>
      <c r="W51" t="str">
        <f t="shared" ca="1" si="9"/>
        <v>LONG</v>
      </c>
      <c r="X51">
        <f t="shared" ca="1" si="10"/>
        <v>1</v>
      </c>
      <c r="Y51">
        <f t="shared" ca="1" si="11"/>
        <v>1</v>
      </c>
      <c r="Z51" t="str">
        <f ca="1">IF(V51="","",IF(V51=1,"LONG"&amp;COUNTIF($V$2:V51,1),"SELL"&amp;COUNTIF($V$2:V51,0)))</f>
        <v>LONG4</v>
      </c>
      <c r="AA51" t="str">
        <f ca="1">IF(U51="","",IF(U51=-1,"SHORT"&amp;COUNTIF($U$2:U51,-1),"COVER"&amp;COUNTIF($U$2:U51,0)))</f>
        <v/>
      </c>
      <c r="AB51" t="str">
        <f t="shared" ca="1" si="12"/>
        <v>BUY</v>
      </c>
      <c r="AC51" t="str">
        <f t="shared" ca="1" si="13"/>
        <v/>
      </c>
      <c r="AD51" t="str">
        <f t="shared" ca="1" si="14"/>
        <v/>
      </c>
      <c r="AE51" t="str">
        <f t="shared" ca="1" si="15"/>
        <v/>
      </c>
      <c r="AF51" t="str">
        <f t="shared" ca="1" si="16"/>
        <v>BUY</v>
      </c>
      <c r="AG51" t="str">
        <f t="shared" ca="1" si="17"/>
        <v/>
      </c>
      <c r="AH51">
        <f ca="1">IF(AF51="","",COUNTIF($AJ$2:AJ51,1))</f>
        <v>8</v>
      </c>
      <c r="AI51" t="str">
        <f ca="1">IF(AG51="","",COUNTIF($AK$2:AK51,1))</f>
        <v/>
      </c>
      <c r="AJ51">
        <f t="shared" ca="1" si="18"/>
        <v>1</v>
      </c>
      <c r="AK51">
        <f t="shared" ca="1" si="19"/>
        <v>0</v>
      </c>
      <c r="AL51" t="str">
        <f t="shared" ca="1" si="26"/>
        <v>LONG</v>
      </c>
      <c r="AM51" t="str">
        <f t="shared" ca="1" si="20"/>
        <v/>
      </c>
    </row>
    <row r="52" spans="1:39" x14ac:dyDescent="0.3">
      <c r="A52" t="str">
        <f ca="1">IF(Y52="","",Y52&amp;"-"&amp;COUNTIF($Y$2:Y52,Y52))</f>
        <v/>
      </c>
      <c r="B52" t="str">
        <f ca="1">IF(V52="","",V52&amp;"-"&amp;COUNTIF($V$2:V52,V52))</f>
        <v/>
      </c>
      <c r="C52" t="str">
        <f ca="1">IF(U52="","",U52&amp;"-"&amp;COUNTIF($U$2:U52,U52))</f>
        <v/>
      </c>
      <c r="D52" t="str">
        <f ca="1">IF(AF52="","",COUNTIF($AJ$2:AJ52,1))</f>
        <v/>
      </c>
      <c r="E52" t="str">
        <f ca="1">IF(AG52="","",COUNTIF($AK$2:AK52,1))</f>
        <v/>
      </c>
      <c r="F52">
        <f t="shared" si="21"/>
        <v>51</v>
      </c>
      <c r="G52" s="12">
        <f>HDFCBANK!C52</f>
        <v>41345</v>
      </c>
      <c r="H52" s="13">
        <f>HDFCBANK!I52</f>
        <v>644</v>
      </c>
      <c r="I52" s="13">
        <f>HDFC!I52</f>
        <v>823.8</v>
      </c>
      <c r="J52" s="7">
        <f t="shared" si="0"/>
        <v>0.78174314153920854</v>
      </c>
      <c r="K52" s="7">
        <f t="shared" ca="1" si="22"/>
        <v>0.8093414434067876</v>
      </c>
      <c r="L52" s="7">
        <f t="shared" ca="1" si="23"/>
        <v>1.5041777547350333E-2</v>
      </c>
      <c r="M52" s="36">
        <f t="shared" ca="1" si="1"/>
        <v>0.82438322095413796</v>
      </c>
      <c r="N52" s="37">
        <f t="shared" ca="1" si="2"/>
        <v>0.79429966585943723</v>
      </c>
      <c r="O52" t="str">
        <f t="shared" ca="1" si="3"/>
        <v>LONG</v>
      </c>
      <c r="P52" t="str">
        <f t="shared" ca="1" si="27"/>
        <v/>
      </c>
      <c r="Q52" t="str">
        <f t="shared" ca="1" si="5"/>
        <v>LONG</v>
      </c>
      <c r="R52" t="str">
        <f t="shared" ca="1" si="6"/>
        <v/>
      </c>
      <c r="S52">
        <f t="shared" ca="1" si="7"/>
        <v>0</v>
      </c>
      <c r="T52">
        <f t="shared" ca="1" si="8"/>
        <v>1</v>
      </c>
      <c r="U52" t="str">
        <f t="shared" ca="1" si="24"/>
        <v/>
      </c>
      <c r="V52" t="str">
        <f t="shared" ca="1" si="25"/>
        <v/>
      </c>
      <c r="W52" t="str">
        <f t="shared" ca="1" si="9"/>
        <v/>
      </c>
      <c r="X52">
        <f t="shared" ca="1" si="10"/>
        <v>0</v>
      </c>
      <c r="Y52" t="str">
        <f t="shared" ca="1" si="11"/>
        <v/>
      </c>
      <c r="Z52" t="str">
        <f ca="1">IF(V52="","",IF(V52=1,"LONG"&amp;COUNTIF($V$2:V52,1),"SELL"&amp;COUNTIF($V$2:V52,0)))</f>
        <v/>
      </c>
      <c r="AA52" t="str">
        <f ca="1">IF(U52="","",IF(U52=-1,"SHORT"&amp;COUNTIF($U$2:U52,-1),"COVER"&amp;COUNTIF($U$2:U52,0)))</f>
        <v/>
      </c>
      <c r="AB52" t="str">
        <f t="shared" ca="1" si="12"/>
        <v/>
      </c>
      <c r="AC52" t="str">
        <f t="shared" ca="1" si="13"/>
        <v/>
      </c>
      <c r="AD52" t="str">
        <f t="shared" ca="1" si="14"/>
        <v/>
      </c>
      <c r="AE52" t="str">
        <f t="shared" ca="1" si="15"/>
        <v/>
      </c>
      <c r="AF52" t="str">
        <f t="shared" ca="1" si="16"/>
        <v/>
      </c>
      <c r="AG52" t="str">
        <f t="shared" ca="1" si="17"/>
        <v/>
      </c>
      <c r="AH52" t="str">
        <f ca="1">IF(AF52="","",COUNTIF($AJ$2:AJ52,1))</f>
        <v/>
      </c>
      <c r="AI52" t="str">
        <f ca="1">IF(AG52="","",COUNTIF($AK$2:AK52,1))</f>
        <v/>
      </c>
      <c r="AJ52">
        <f t="shared" ca="1" si="18"/>
        <v>0</v>
      </c>
      <c r="AK52">
        <f t="shared" ca="1" si="19"/>
        <v>0</v>
      </c>
      <c r="AL52" t="str">
        <f t="shared" ca="1" si="26"/>
        <v/>
      </c>
      <c r="AM52" t="str">
        <f t="shared" ca="1" si="20"/>
        <v/>
      </c>
    </row>
    <row r="53" spans="1:39" x14ac:dyDescent="0.3">
      <c r="A53" t="str">
        <f ca="1">IF(Y53="","",Y53&amp;"-"&amp;COUNTIF($Y$2:Y53,Y53))</f>
        <v/>
      </c>
      <c r="B53" t="str">
        <f ca="1">IF(V53="","",V53&amp;"-"&amp;COUNTIF($V$2:V53,V53))</f>
        <v/>
      </c>
      <c r="C53" t="str">
        <f ca="1">IF(U53="","",U53&amp;"-"&amp;COUNTIF($U$2:U53,U53))</f>
        <v/>
      </c>
      <c r="D53" t="str">
        <f ca="1">IF(AF53="","",COUNTIF($AJ$2:AJ53,1))</f>
        <v/>
      </c>
      <c r="E53" t="str">
        <f ca="1">IF(AG53="","",COUNTIF($AK$2:AK53,1))</f>
        <v/>
      </c>
      <c r="F53">
        <f t="shared" si="21"/>
        <v>52</v>
      </c>
      <c r="G53" s="12">
        <f>HDFCBANK!C53</f>
        <v>41346</v>
      </c>
      <c r="H53" s="13">
        <f>HDFCBANK!I53</f>
        <v>634.9</v>
      </c>
      <c r="I53" s="13">
        <f>HDFC!I53</f>
        <v>809.2</v>
      </c>
      <c r="J53" s="7">
        <f t="shared" si="0"/>
        <v>0.78460207612456745</v>
      </c>
      <c r="K53" s="7">
        <f t="shared" ca="1" si="22"/>
        <v>0.80532907772098272</v>
      </c>
      <c r="L53" s="7">
        <f t="shared" ca="1" si="23"/>
        <v>1.5813723961804103E-2</v>
      </c>
      <c r="M53" s="36">
        <f t="shared" ca="1" si="1"/>
        <v>0.82114280168278686</v>
      </c>
      <c r="N53" s="37">
        <f t="shared" ca="1" si="2"/>
        <v>0.78951535375917858</v>
      </c>
      <c r="O53" t="str">
        <f t="shared" ca="1" si="3"/>
        <v>LONG</v>
      </c>
      <c r="P53" t="str">
        <f t="shared" ca="1" si="27"/>
        <v/>
      </c>
      <c r="Q53" t="str">
        <f t="shared" ca="1" si="5"/>
        <v>LONG</v>
      </c>
      <c r="R53" t="str">
        <f t="shared" ca="1" si="6"/>
        <v/>
      </c>
      <c r="S53">
        <f t="shared" ca="1" si="7"/>
        <v>0</v>
      </c>
      <c r="T53">
        <f t="shared" ca="1" si="8"/>
        <v>1</v>
      </c>
      <c r="U53" t="str">
        <f t="shared" ca="1" si="24"/>
        <v/>
      </c>
      <c r="V53" t="str">
        <f t="shared" ca="1" si="25"/>
        <v/>
      </c>
      <c r="W53" t="str">
        <f t="shared" ca="1" si="9"/>
        <v/>
      </c>
      <c r="X53">
        <f t="shared" ca="1" si="10"/>
        <v>0</v>
      </c>
      <c r="Y53" t="str">
        <f t="shared" ca="1" si="11"/>
        <v/>
      </c>
      <c r="Z53" t="str">
        <f ca="1">IF(V53="","",IF(V53=1,"LONG"&amp;COUNTIF($V$2:V53,1),"SELL"&amp;COUNTIF($V$2:V53,0)))</f>
        <v/>
      </c>
      <c r="AA53" t="str">
        <f ca="1">IF(U53="","",IF(U53=-1,"SHORT"&amp;COUNTIF($U$2:U53,-1),"COVER"&amp;COUNTIF($U$2:U53,0)))</f>
        <v/>
      </c>
      <c r="AB53" t="str">
        <f t="shared" ca="1" si="12"/>
        <v/>
      </c>
      <c r="AC53" t="str">
        <f t="shared" ca="1" si="13"/>
        <v/>
      </c>
      <c r="AD53" t="str">
        <f t="shared" ca="1" si="14"/>
        <v/>
      </c>
      <c r="AE53" t="str">
        <f t="shared" ca="1" si="15"/>
        <v/>
      </c>
      <c r="AF53" t="str">
        <f t="shared" ca="1" si="16"/>
        <v/>
      </c>
      <c r="AG53" t="str">
        <f t="shared" ca="1" si="17"/>
        <v/>
      </c>
      <c r="AH53" t="str">
        <f ca="1">IF(AF53="","",COUNTIF($AJ$2:AJ53,1))</f>
        <v/>
      </c>
      <c r="AI53" t="str">
        <f ca="1">IF(AG53="","",COUNTIF($AK$2:AK53,1))</f>
        <v/>
      </c>
      <c r="AJ53">
        <f t="shared" ca="1" si="18"/>
        <v>0</v>
      </c>
      <c r="AK53">
        <f t="shared" ca="1" si="19"/>
        <v>0</v>
      </c>
      <c r="AL53" t="str">
        <f t="shared" ca="1" si="26"/>
        <v/>
      </c>
      <c r="AM53" t="str">
        <f t="shared" ca="1" si="20"/>
        <v/>
      </c>
    </row>
    <row r="54" spans="1:39" x14ac:dyDescent="0.3">
      <c r="A54" t="str">
        <f ca="1">IF(Y54="","",Y54&amp;"-"&amp;COUNTIF($Y$2:Y54,Y54))</f>
        <v/>
      </c>
      <c r="B54" t="str">
        <f ca="1">IF(V54="","",V54&amp;"-"&amp;COUNTIF($V$2:V54,V54))</f>
        <v/>
      </c>
      <c r="C54" t="str">
        <f ca="1">IF(U54="","",U54&amp;"-"&amp;COUNTIF($U$2:U54,U54))</f>
        <v/>
      </c>
      <c r="D54" t="str">
        <f ca="1">IF(AF54="","",COUNTIF($AJ$2:AJ54,1))</f>
        <v/>
      </c>
      <c r="E54" t="str">
        <f ca="1">IF(AG54="","",COUNTIF($AK$2:AK54,1))</f>
        <v/>
      </c>
      <c r="F54">
        <f t="shared" si="21"/>
        <v>53</v>
      </c>
      <c r="G54" s="12">
        <f>HDFCBANK!C54</f>
        <v>41347</v>
      </c>
      <c r="H54" s="13">
        <f>HDFCBANK!I54</f>
        <v>649.25</v>
      </c>
      <c r="I54" s="13">
        <f>HDFC!I54</f>
        <v>814.1</v>
      </c>
      <c r="J54" s="7">
        <f t="shared" si="0"/>
        <v>0.79750644883920896</v>
      </c>
      <c r="K54" s="7">
        <f t="shared" ca="1" si="22"/>
        <v>0.80254161133980784</v>
      </c>
      <c r="L54" s="7">
        <f t="shared" ca="1" si="23"/>
        <v>1.4267579874933049E-2</v>
      </c>
      <c r="M54" s="36">
        <f t="shared" ca="1" si="1"/>
        <v>0.81680919121474094</v>
      </c>
      <c r="N54" s="37">
        <f t="shared" ca="1" si="2"/>
        <v>0.78827403146487474</v>
      </c>
      <c r="O54" t="str">
        <f t="shared" ca="1" si="3"/>
        <v>LONG</v>
      </c>
      <c r="P54" t="str">
        <f t="shared" ca="1" si="27"/>
        <v/>
      </c>
      <c r="Q54" t="str">
        <f t="shared" ca="1" si="5"/>
        <v>LONG</v>
      </c>
      <c r="R54" t="str">
        <f t="shared" ca="1" si="6"/>
        <v/>
      </c>
      <c r="S54">
        <f t="shared" ca="1" si="7"/>
        <v>0</v>
      </c>
      <c r="T54">
        <f t="shared" ca="1" si="8"/>
        <v>1</v>
      </c>
      <c r="U54" t="str">
        <f t="shared" ca="1" si="24"/>
        <v/>
      </c>
      <c r="V54" t="str">
        <f t="shared" ca="1" si="25"/>
        <v/>
      </c>
      <c r="W54" t="str">
        <f t="shared" ca="1" si="9"/>
        <v/>
      </c>
      <c r="X54">
        <f t="shared" ca="1" si="10"/>
        <v>0</v>
      </c>
      <c r="Y54" t="str">
        <f t="shared" ca="1" si="11"/>
        <v/>
      </c>
      <c r="Z54" t="str">
        <f ca="1">IF(V54="","",IF(V54=1,"LONG"&amp;COUNTIF($V$2:V54,1),"SELL"&amp;COUNTIF($V$2:V54,0)))</f>
        <v/>
      </c>
      <c r="AA54" t="str">
        <f ca="1">IF(U54="","",IF(U54=-1,"SHORT"&amp;COUNTIF($U$2:U54,-1),"COVER"&amp;COUNTIF($U$2:U54,0)))</f>
        <v/>
      </c>
      <c r="AB54" t="str">
        <f t="shared" ca="1" si="12"/>
        <v/>
      </c>
      <c r="AC54" t="str">
        <f t="shared" ca="1" si="13"/>
        <v/>
      </c>
      <c r="AD54" t="str">
        <f t="shared" ca="1" si="14"/>
        <v/>
      </c>
      <c r="AE54" t="str">
        <f t="shared" ca="1" si="15"/>
        <v/>
      </c>
      <c r="AF54" t="str">
        <f t="shared" ca="1" si="16"/>
        <v/>
      </c>
      <c r="AG54" t="str">
        <f t="shared" ca="1" si="17"/>
        <v/>
      </c>
      <c r="AH54" t="str">
        <f ca="1">IF(AF54="","",COUNTIF($AJ$2:AJ54,1))</f>
        <v/>
      </c>
      <c r="AI54" t="str">
        <f ca="1">IF(AG54="","",COUNTIF($AK$2:AK54,1))</f>
        <v/>
      </c>
      <c r="AJ54">
        <f t="shared" ca="1" si="18"/>
        <v>0</v>
      </c>
      <c r="AK54">
        <f t="shared" ca="1" si="19"/>
        <v>0</v>
      </c>
      <c r="AL54" t="str">
        <f t="shared" ca="1" si="26"/>
        <v/>
      </c>
      <c r="AM54" t="str">
        <f t="shared" ca="1" si="20"/>
        <v/>
      </c>
    </row>
    <row r="55" spans="1:39" x14ac:dyDescent="0.3">
      <c r="A55" t="str">
        <f ca="1">IF(Y55="","",Y55&amp;"-"&amp;COUNTIF($Y$2:Y55,Y55))</f>
        <v/>
      </c>
      <c r="B55" t="str">
        <f ca="1">IF(V55="","",V55&amp;"-"&amp;COUNTIF($V$2:V55,V55))</f>
        <v/>
      </c>
      <c r="C55" t="str">
        <f ca="1">IF(U55="","",U55&amp;"-"&amp;COUNTIF($U$2:U55,U55))</f>
        <v/>
      </c>
      <c r="D55" t="str">
        <f ca="1">IF(AF55="","",COUNTIF($AJ$2:AJ55,1))</f>
        <v/>
      </c>
      <c r="E55" t="str">
        <f ca="1">IF(AG55="","",COUNTIF($AK$2:AK55,1))</f>
        <v/>
      </c>
      <c r="F55">
        <f t="shared" si="21"/>
        <v>54</v>
      </c>
      <c r="G55" s="12">
        <f>HDFCBANK!C55</f>
        <v>41348</v>
      </c>
      <c r="H55" s="13">
        <f>HDFCBANK!I55</f>
        <v>639.4</v>
      </c>
      <c r="I55" s="13">
        <f>HDFC!I55</f>
        <v>817.3</v>
      </c>
      <c r="J55" s="7">
        <f t="shared" si="0"/>
        <v>0.78233206900770835</v>
      </c>
      <c r="K55" s="7">
        <f t="shared" ca="1" si="22"/>
        <v>0.80071050955890666</v>
      </c>
      <c r="L55" s="7">
        <f t="shared" ca="1" si="23"/>
        <v>1.5646676565741466E-2</v>
      </c>
      <c r="M55" s="36">
        <f t="shared" ca="1" si="1"/>
        <v>0.81635718612464814</v>
      </c>
      <c r="N55" s="37">
        <f t="shared" ca="1" si="2"/>
        <v>0.78506383299316518</v>
      </c>
      <c r="O55" t="str">
        <f t="shared" ca="1" si="3"/>
        <v>LONG</v>
      </c>
      <c r="P55" t="str">
        <f t="shared" ca="1" si="27"/>
        <v/>
      </c>
      <c r="Q55" t="str">
        <f t="shared" ca="1" si="5"/>
        <v>LONG</v>
      </c>
      <c r="R55" t="str">
        <f t="shared" ca="1" si="6"/>
        <v/>
      </c>
      <c r="S55">
        <f t="shared" ca="1" si="7"/>
        <v>0</v>
      </c>
      <c r="T55">
        <f t="shared" ca="1" si="8"/>
        <v>1</v>
      </c>
      <c r="U55" t="str">
        <f t="shared" ca="1" si="24"/>
        <v/>
      </c>
      <c r="V55" t="str">
        <f t="shared" ca="1" si="25"/>
        <v/>
      </c>
      <c r="W55" t="str">
        <f t="shared" ca="1" si="9"/>
        <v/>
      </c>
      <c r="X55">
        <f t="shared" ca="1" si="10"/>
        <v>0</v>
      </c>
      <c r="Y55" t="str">
        <f t="shared" ca="1" si="11"/>
        <v/>
      </c>
      <c r="Z55" t="str">
        <f ca="1">IF(V55="","",IF(V55=1,"LONG"&amp;COUNTIF($V$2:V55,1),"SELL"&amp;COUNTIF($V$2:V55,0)))</f>
        <v/>
      </c>
      <c r="AA55" t="str">
        <f ca="1">IF(U55="","",IF(U55=-1,"SHORT"&amp;COUNTIF($U$2:U55,-1),"COVER"&amp;COUNTIF($U$2:U55,0)))</f>
        <v/>
      </c>
      <c r="AB55" t="str">
        <f t="shared" ca="1" si="12"/>
        <v/>
      </c>
      <c r="AC55" t="str">
        <f t="shared" ca="1" si="13"/>
        <v/>
      </c>
      <c r="AD55" t="str">
        <f t="shared" ca="1" si="14"/>
        <v/>
      </c>
      <c r="AE55" t="str">
        <f t="shared" ca="1" si="15"/>
        <v/>
      </c>
      <c r="AF55" t="str">
        <f t="shared" ca="1" si="16"/>
        <v/>
      </c>
      <c r="AG55" t="str">
        <f t="shared" ca="1" si="17"/>
        <v/>
      </c>
      <c r="AH55" t="str">
        <f ca="1">IF(AF55="","",COUNTIF($AJ$2:AJ55,1))</f>
        <v/>
      </c>
      <c r="AI55" t="str">
        <f ca="1">IF(AG55="","",COUNTIF($AK$2:AK55,1))</f>
        <v/>
      </c>
      <c r="AJ55">
        <f t="shared" ca="1" si="18"/>
        <v>0</v>
      </c>
      <c r="AK55">
        <f t="shared" ca="1" si="19"/>
        <v>0</v>
      </c>
      <c r="AL55" t="str">
        <f t="shared" ca="1" si="26"/>
        <v/>
      </c>
      <c r="AM55" t="str">
        <f t="shared" ca="1" si="20"/>
        <v/>
      </c>
    </row>
    <row r="56" spans="1:39" x14ac:dyDescent="0.3">
      <c r="A56" t="str">
        <f ca="1">IF(Y56="","",Y56&amp;"-"&amp;COUNTIF($Y$2:Y56,Y56))</f>
        <v/>
      </c>
      <c r="B56" t="str">
        <f ca="1">IF(V56="","",V56&amp;"-"&amp;COUNTIF($V$2:V56,V56))</f>
        <v/>
      </c>
      <c r="C56" t="str">
        <f ca="1">IF(U56="","",U56&amp;"-"&amp;COUNTIF($U$2:U56,U56))</f>
        <v/>
      </c>
      <c r="D56" t="str">
        <f ca="1">IF(AF56="","",COUNTIF($AJ$2:AJ56,1))</f>
        <v/>
      </c>
      <c r="E56" t="str">
        <f ca="1">IF(AG56="","",COUNTIF($AK$2:AK56,1))</f>
        <v/>
      </c>
      <c r="F56">
        <f t="shared" si="21"/>
        <v>55</v>
      </c>
      <c r="G56" s="12">
        <f>HDFCBANK!C56</f>
        <v>41351</v>
      </c>
      <c r="H56" s="13">
        <f>HDFCBANK!I56</f>
        <v>643.29999999999995</v>
      </c>
      <c r="I56" s="13">
        <f>HDFC!I56</f>
        <v>810.1</v>
      </c>
      <c r="J56" s="7">
        <f t="shared" si="0"/>
        <v>0.79409949388964318</v>
      </c>
      <c r="K56" s="7">
        <f t="shared" ca="1" si="22"/>
        <v>0.7990077683301402</v>
      </c>
      <c r="L56" s="7">
        <f t="shared" ca="1" si="23"/>
        <v>1.5310045071137401E-2</v>
      </c>
      <c r="M56" s="36">
        <f t="shared" ca="1" si="1"/>
        <v>0.81431781340127762</v>
      </c>
      <c r="N56" s="37">
        <f t="shared" ca="1" si="2"/>
        <v>0.78369772325900278</v>
      </c>
      <c r="O56" t="str">
        <f t="shared" ca="1" si="3"/>
        <v>LONG</v>
      </c>
      <c r="P56" t="str">
        <f t="shared" ca="1" si="27"/>
        <v/>
      </c>
      <c r="Q56" t="str">
        <f t="shared" ca="1" si="5"/>
        <v>LONG</v>
      </c>
      <c r="R56" t="str">
        <f t="shared" ca="1" si="6"/>
        <v/>
      </c>
      <c r="S56">
        <f t="shared" ca="1" si="7"/>
        <v>0</v>
      </c>
      <c r="T56">
        <f t="shared" ca="1" si="8"/>
        <v>1</v>
      </c>
      <c r="U56" t="str">
        <f t="shared" ca="1" si="24"/>
        <v/>
      </c>
      <c r="V56" t="str">
        <f t="shared" ca="1" si="25"/>
        <v/>
      </c>
      <c r="W56" t="str">
        <f t="shared" ca="1" si="9"/>
        <v/>
      </c>
      <c r="X56">
        <f t="shared" ca="1" si="10"/>
        <v>0</v>
      </c>
      <c r="Y56" t="str">
        <f t="shared" ca="1" si="11"/>
        <v/>
      </c>
      <c r="Z56" t="str">
        <f ca="1">IF(V56="","",IF(V56=1,"LONG"&amp;COUNTIF($V$2:V56,1),"SELL"&amp;COUNTIF($V$2:V56,0)))</f>
        <v/>
      </c>
      <c r="AA56" t="str">
        <f ca="1">IF(U56="","",IF(U56=-1,"SHORT"&amp;COUNTIF($U$2:U56,-1),"COVER"&amp;COUNTIF($U$2:U56,0)))</f>
        <v/>
      </c>
      <c r="AB56" t="str">
        <f t="shared" ca="1" si="12"/>
        <v/>
      </c>
      <c r="AC56" t="str">
        <f t="shared" ca="1" si="13"/>
        <v/>
      </c>
      <c r="AD56" t="str">
        <f t="shared" ca="1" si="14"/>
        <v/>
      </c>
      <c r="AE56" t="str">
        <f t="shared" ca="1" si="15"/>
        <v/>
      </c>
      <c r="AF56" t="str">
        <f t="shared" ca="1" si="16"/>
        <v/>
      </c>
      <c r="AG56" t="str">
        <f t="shared" ca="1" si="17"/>
        <v/>
      </c>
      <c r="AH56" t="str">
        <f ca="1">IF(AF56="","",COUNTIF($AJ$2:AJ56,1))</f>
        <v/>
      </c>
      <c r="AI56" t="str">
        <f ca="1">IF(AG56="","",COUNTIF($AK$2:AK56,1))</f>
        <v/>
      </c>
      <c r="AJ56">
        <f t="shared" ca="1" si="18"/>
        <v>0</v>
      </c>
      <c r="AK56">
        <f t="shared" ca="1" si="19"/>
        <v>0</v>
      </c>
      <c r="AL56" t="str">
        <f t="shared" ca="1" si="26"/>
        <v/>
      </c>
      <c r="AM56" t="str">
        <f t="shared" ca="1" si="20"/>
        <v/>
      </c>
    </row>
    <row r="57" spans="1:39" x14ac:dyDescent="0.3">
      <c r="A57" t="str">
        <f ca="1">IF(Y57="","",Y57&amp;"-"&amp;COUNTIF($Y$2:Y57,Y57))</f>
        <v>0-8</v>
      </c>
      <c r="B57" t="str">
        <f ca="1">IF(V57="","",V57&amp;"-"&amp;COUNTIF($V$2:V57,V57))</f>
        <v>0-4</v>
      </c>
      <c r="C57" t="str">
        <f ca="1">IF(U57="","",U57&amp;"-"&amp;COUNTIF($U$2:U57,U57))</f>
        <v/>
      </c>
      <c r="D57" t="str">
        <f ca="1">IF(AF57="","",COUNTIF($AJ$2:AJ57,1))</f>
        <v/>
      </c>
      <c r="E57">
        <f ca="1">IF(AG57="","",COUNTIF($AK$2:AK57,1))</f>
        <v>8</v>
      </c>
      <c r="F57">
        <f t="shared" si="21"/>
        <v>56</v>
      </c>
      <c r="G57" s="12">
        <f>HDFCBANK!C57</f>
        <v>41352</v>
      </c>
      <c r="H57" s="13">
        <f>HDFCBANK!I57</f>
        <v>631.54999999999995</v>
      </c>
      <c r="I57" s="13">
        <f>HDFC!I57</f>
        <v>784.55</v>
      </c>
      <c r="J57" s="7">
        <f t="shared" si="0"/>
        <v>0.80498374864572042</v>
      </c>
      <c r="K57" s="7">
        <f t="shared" ca="1" si="22"/>
        <v>0.79763445777238651</v>
      </c>
      <c r="L57" s="7">
        <f t="shared" ca="1" si="23"/>
        <v>1.3896369533210612E-2</v>
      </c>
      <c r="M57" s="36">
        <f t="shared" ca="1" si="1"/>
        <v>0.81153082730559711</v>
      </c>
      <c r="N57" s="37">
        <f t="shared" ca="1" si="2"/>
        <v>0.7837380882391759</v>
      </c>
      <c r="O57" t="str">
        <f t="shared" ca="1" si="3"/>
        <v/>
      </c>
      <c r="P57" t="str">
        <f t="shared" ca="1" si="27"/>
        <v>NO</v>
      </c>
      <c r="Q57" t="str">
        <f t="shared" ca="1" si="5"/>
        <v/>
      </c>
      <c r="R57" t="str">
        <f t="shared" ca="1" si="6"/>
        <v/>
      </c>
      <c r="S57">
        <f t="shared" ca="1" si="7"/>
        <v>0</v>
      </c>
      <c r="T57">
        <f t="shared" ca="1" si="8"/>
        <v>0</v>
      </c>
      <c r="U57" t="str">
        <f t="shared" ca="1" si="24"/>
        <v/>
      </c>
      <c r="V57">
        <f t="shared" ca="1" si="25"/>
        <v>0</v>
      </c>
      <c r="W57" t="str">
        <f t="shared" ca="1" si="9"/>
        <v/>
      </c>
      <c r="X57">
        <f t="shared" ca="1" si="10"/>
        <v>0</v>
      </c>
      <c r="Y57">
        <f t="shared" ca="1" si="11"/>
        <v>0</v>
      </c>
      <c r="Z57" t="str">
        <f ca="1">IF(V57="","",IF(V57=1,"LONG"&amp;COUNTIF($V$2:V57,1),"SELL"&amp;COUNTIF($V$2:V57,0)))</f>
        <v>SELL4</v>
      </c>
      <c r="AA57" t="str">
        <f ca="1">IF(U57="","",IF(U57=-1,"SHORT"&amp;COUNTIF($U$2:U57,-1),"COVER"&amp;COUNTIF($U$2:U57,0)))</f>
        <v/>
      </c>
      <c r="AB57" t="str">
        <f t="shared" ca="1" si="12"/>
        <v/>
      </c>
      <c r="AC57" t="str">
        <f t="shared" ca="1" si="13"/>
        <v>SELL</v>
      </c>
      <c r="AD57" t="str">
        <f t="shared" ca="1" si="14"/>
        <v/>
      </c>
      <c r="AE57" t="str">
        <f t="shared" ca="1" si="15"/>
        <v/>
      </c>
      <c r="AF57" t="str">
        <f t="shared" ca="1" si="16"/>
        <v/>
      </c>
      <c r="AG57" t="str">
        <f t="shared" ca="1" si="17"/>
        <v>SELL</v>
      </c>
      <c r="AH57" t="str">
        <f ca="1">IF(AF57="","",COUNTIF($AJ$2:AJ57,1))</f>
        <v/>
      </c>
      <c r="AI57">
        <f ca="1">IF(AG57="","",COUNTIF($AK$2:AK57,1))</f>
        <v>8</v>
      </c>
      <c r="AJ57">
        <f t="shared" ca="1" si="18"/>
        <v>0</v>
      </c>
      <c r="AK57">
        <f t="shared" ca="1" si="19"/>
        <v>1</v>
      </c>
      <c r="AL57" t="str">
        <f t="shared" ca="1" si="26"/>
        <v/>
      </c>
      <c r="AM57" t="str">
        <f t="shared" ca="1" si="20"/>
        <v>LONG</v>
      </c>
    </row>
    <row r="58" spans="1:39" x14ac:dyDescent="0.3">
      <c r="A58" t="str">
        <f ca="1">IF(Y58="","",Y58&amp;"-"&amp;COUNTIF($Y$2:Y58,Y58))</f>
        <v/>
      </c>
      <c r="B58" t="str">
        <f ca="1">IF(V58="","",V58&amp;"-"&amp;COUNTIF($V$2:V58,V58))</f>
        <v/>
      </c>
      <c r="C58" t="str">
        <f ca="1">IF(U58="","",U58&amp;"-"&amp;COUNTIF($U$2:U58,U58))</f>
        <v/>
      </c>
      <c r="D58" t="str">
        <f ca="1">IF(AF58="","",COUNTIF($AJ$2:AJ58,1))</f>
        <v/>
      </c>
      <c r="E58" t="str">
        <f ca="1">IF(AG58="","",COUNTIF($AK$2:AK58,1))</f>
        <v/>
      </c>
      <c r="F58">
        <f t="shared" si="21"/>
        <v>57</v>
      </c>
      <c r="G58" s="12">
        <f>HDFCBANK!C58</f>
        <v>41353</v>
      </c>
      <c r="H58" s="13">
        <f>HDFCBANK!I58</f>
        <v>625.5</v>
      </c>
      <c r="I58" s="13">
        <f>HDFC!I58</f>
        <v>780.4</v>
      </c>
      <c r="J58" s="7">
        <f t="shared" si="0"/>
        <v>0.80151204510507434</v>
      </c>
      <c r="K58" s="7">
        <f t="shared" ca="1" si="22"/>
        <v>0.79635727535276346</v>
      </c>
      <c r="L58" s="7">
        <f t="shared" ca="1" si="23"/>
        <v>1.2734479031202874E-2</v>
      </c>
      <c r="M58" s="36">
        <f t="shared" ca="1" si="1"/>
        <v>0.8090917543839663</v>
      </c>
      <c r="N58" s="37">
        <f t="shared" ca="1" si="2"/>
        <v>0.78362279632156062</v>
      </c>
      <c r="O58" t="str">
        <f t="shared" ca="1" si="3"/>
        <v/>
      </c>
      <c r="P58" t="str">
        <f t="shared" ca="1" si="27"/>
        <v/>
      </c>
      <c r="Q58" t="str">
        <f t="shared" ca="1" si="5"/>
        <v/>
      </c>
      <c r="R58" t="str">
        <f t="shared" ca="1" si="6"/>
        <v/>
      </c>
      <c r="S58">
        <f t="shared" ca="1" si="7"/>
        <v>0</v>
      </c>
      <c r="T58">
        <f t="shared" ca="1" si="8"/>
        <v>0</v>
      </c>
      <c r="U58" t="str">
        <f t="shared" ca="1" si="24"/>
        <v/>
      </c>
      <c r="V58" t="str">
        <f t="shared" ca="1" si="25"/>
        <v/>
      </c>
      <c r="W58" t="str">
        <f t="shared" ca="1" si="9"/>
        <v/>
      </c>
      <c r="X58">
        <f t="shared" ca="1" si="10"/>
        <v>0</v>
      </c>
      <c r="Y58" t="str">
        <f t="shared" ca="1" si="11"/>
        <v/>
      </c>
      <c r="Z58" t="str">
        <f ca="1">IF(V58="","",IF(V58=1,"LONG"&amp;COUNTIF($V$2:V58,1),"SELL"&amp;COUNTIF($V$2:V58,0)))</f>
        <v/>
      </c>
      <c r="AA58" t="str">
        <f ca="1">IF(U58="","",IF(U58=-1,"SHORT"&amp;COUNTIF($U$2:U58,-1),"COVER"&amp;COUNTIF($U$2:U58,0)))</f>
        <v/>
      </c>
      <c r="AB58" t="str">
        <f t="shared" ca="1" si="12"/>
        <v/>
      </c>
      <c r="AC58" t="str">
        <f t="shared" ca="1" si="13"/>
        <v/>
      </c>
      <c r="AD58" t="str">
        <f t="shared" ca="1" si="14"/>
        <v/>
      </c>
      <c r="AE58" t="str">
        <f t="shared" ca="1" si="15"/>
        <v/>
      </c>
      <c r="AF58" t="str">
        <f t="shared" ca="1" si="16"/>
        <v/>
      </c>
      <c r="AG58" t="str">
        <f t="shared" ca="1" si="17"/>
        <v/>
      </c>
      <c r="AH58" t="str">
        <f ca="1">IF(AF58="","",COUNTIF($AJ$2:AJ58,1))</f>
        <v/>
      </c>
      <c r="AI58" t="str">
        <f ca="1">IF(AG58="","",COUNTIF($AK$2:AK58,1))</f>
        <v/>
      </c>
      <c r="AJ58">
        <f t="shared" ca="1" si="18"/>
        <v>0</v>
      </c>
      <c r="AK58">
        <f t="shared" ca="1" si="19"/>
        <v>0</v>
      </c>
      <c r="AL58" t="str">
        <f t="shared" ca="1" si="26"/>
        <v/>
      </c>
      <c r="AM58" t="str">
        <f t="shared" ca="1" si="20"/>
        <v/>
      </c>
    </row>
    <row r="59" spans="1:39" x14ac:dyDescent="0.3">
      <c r="A59" t="str">
        <f ca="1">IF(Y59="","",Y59&amp;"-"&amp;COUNTIF($Y$2:Y59,Y59))</f>
        <v>1-9</v>
      </c>
      <c r="B59" t="str">
        <f ca="1">IF(V59="","",V59&amp;"-"&amp;COUNTIF($V$2:V59,V59))</f>
        <v>1-5</v>
      </c>
      <c r="C59" t="str">
        <f ca="1">IF(U59="","",U59&amp;"-"&amp;COUNTIF($U$2:U59,U59))</f>
        <v/>
      </c>
      <c r="D59">
        <f ca="1">IF(AF59="","",COUNTIF($AJ$2:AJ59,1))</f>
        <v>9</v>
      </c>
      <c r="E59" t="str">
        <f ca="1">IF(AG59="","",COUNTIF($AK$2:AK59,1))</f>
        <v/>
      </c>
      <c r="F59">
        <f t="shared" si="21"/>
        <v>58</v>
      </c>
      <c r="G59" s="12">
        <f>HDFCBANK!C59</f>
        <v>41354</v>
      </c>
      <c r="H59" s="13">
        <f>HDFCBANK!I59</f>
        <v>607</v>
      </c>
      <c r="I59" s="13">
        <f>HDFC!I59</f>
        <v>797.9</v>
      </c>
      <c r="J59" s="7">
        <f t="shared" si="0"/>
        <v>0.76074696077202664</v>
      </c>
      <c r="K59" s="7">
        <f t="shared" ca="1" si="22"/>
        <v>0.79036560738674644</v>
      </c>
      <c r="L59" s="7">
        <f t="shared" ca="1" si="23"/>
        <v>1.4054642873757168E-2</v>
      </c>
      <c r="M59" s="36">
        <f t="shared" ca="1" si="1"/>
        <v>0.80442025026050357</v>
      </c>
      <c r="N59" s="37">
        <f t="shared" ca="1" si="2"/>
        <v>0.77631096451298931</v>
      </c>
      <c r="O59" t="str">
        <f t="shared" ca="1" si="3"/>
        <v>LONG</v>
      </c>
      <c r="P59" t="str">
        <f t="shared" ca="1" si="27"/>
        <v>SIGNAL</v>
      </c>
      <c r="Q59" t="str">
        <f t="shared" ca="1" si="5"/>
        <v>LONG</v>
      </c>
      <c r="R59" t="str">
        <f t="shared" ca="1" si="6"/>
        <v/>
      </c>
      <c r="S59">
        <f t="shared" ca="1" si="7"/>
        <v>0</v>
      </c>
      <c r="T59">
        <f t="shared" ca="1" si="8"/>
        <v>1</v>
      </c>
      <c r="U59" t="str">
        <f t="shared" ca="1" si="24"/>
        <v/>
      </c>
      <c r="V59">
        <f t="shared" ca="1" si="25"/>
        <v>1</v>
      </c>
      <c r="W59" t="str">
        <f t="shared" ca="1" si="9"/>
        <v>LONG</v>
      </c>
      <c r="X59">
        <f t="shared" ca="1" si="10"/>
        <v>1</v>
      </c>
      <c r="Y59">
        <f t="shared" ca="1" si="11"/>
        <v>1</v>
      </c>
      <c r="Z59" t="str">
        <f ca="1">IF(V59="","",IF(V59=1,"LONG"&amp;COUNTIF($V$2:V59,1),"SELL"&amp;COUNTIF($V$2:V59,0)))</f>
        <v>LONG5</v>
      </c>
      <c r="AA59" t="str">
        <f ca="1">IF(U59="","",IF(U59=-1,"SHORT"&amp;COUNTIF($U$2:U59,-1),"COVER"&amp;COUNTIF($U$2:U59,0)))</f>
        <v/>
      </c>
      <c r="AB59" t="str">
        <f t="shared" ca="1" si="12"/>
        <v>BUY</v>
      </c>
      <c r="AC59" t="str">
        <f t="shared" ca="1" si="13"/>
        <v/>
      </c>
      <c r="AD59" t="str">
        <f t="shared" ca="1" si="14"/>
        <v/>
      </c>
      <c r="AE59" t="str">
        <f t="shared" ca="1" si="15"/>
        <v/>
      </c>
      <c r="AF59" t="str">
        <f t="shared" ca="1" si="16"/>
        <v>BUY</v>
      </c>
      <c r="AG59" t="str">
        <f t="shared" ca="1" si="17"/>
        <v/>
      </c>
      <c r="AH59">
        <f ca="1">IF(AF59="","",COUNTIF($AJ$2:AJ59,1))</f>
        <v>9</v>
      </c>
      <c r="AI59" t="str">
        <f ca="1">IF(AG59="","",COUNTIF($AK$2:AK59,1))</f>
        <v/>
      </c>
      <c r="AJ59">
        <f t="shared" ca="1" si="18"/>
        <v>1</v>
      </c>
      <c r="AK59">
        <f t="shared" ca="1" si="19"/>
        <v>0</v>
      </c>
      <c r="AL59" t="str">
        <f t="shared" ca="1" si="26"/>
        <v>LONG</v>
      </c>
      <c r="AM59" t="str">
        <f t="shared" ca="1" si="20"/>
        <v/>
      </c>
    </row>
    <row r="60" spans="1:39" x14ac:dyDescent="0.3">
      <c r="A60" t="str">
        <f ca="1">IF(Y60="","",Y60&amp;"-"&amp;COUNTIF($Y$2:Y60,Y60))</f>
        <v/>
      </c>
      <c r="B60" t="str">
        <f ca="1">IF(V60="","",V60&amp;"-"&amp;COUNTIF($V$2:V60,V60))</f>
        <v/>
      </c>
      <c r="C60" t="str">
        <f ca="1">IF(U60="","",U60&amp;"-"&amp;COUNTIF($U$2:U60,U60))</f>
        <v/>
      </c>
      <c r="D60" t="str">
        <f ca="1">IF(AF60="","",COUNTIF($AJ$2:AJ60,1))</f>
        <v/>
      </c>
      <c r="E60" t="str">
        <f ca="1">IF(AG60="","",COUNTIF($AK$2:AK60,1))</f>
        <v/>
      </c>
      <c r="F60">
        <f t="shared" si="21"/>
        <v>59</v>
      </c>
      <c r="G60" s="12">
        <f>HDFCBANK!C60</f>
        <v>41355</v>
      </c>
      <c r="H60" s="13">
        <f>HDFCBANK!I60</f>
        <v>605.25</v>
      </c>
      <c r="I60" s="13">
        <f>HDFC!I60</f>
        <v>796.4</v>
      </c>
      <c r="J60" s="7">
        <f t="shared" si="0"/>
        <v>0.75998242089402313</v>
      </c>
      <c r="K60" s="7">
        <f t="shared" ca="1" si="22"/>
        <v>0.7855399945729824</v>
      </c>
      <c r="L60" s="7">
        <f t="shared" ca="1" si="23"/>
        <v>1.5451096562686119E-2</v>
      </c>
      <c r="M60" s="36">
        <f t="shared" ca="1" si="1"/>
        <v>0.80099109113566858</v>
      </c>
      <c r="N60" s="37">
        <f t="shared" ca="1" si="2"/>
        <v>0.77008889801029623</v>
      </c>
      <c r="O60" t="str">
        <f t="shared" ca="1" si="3"/>
        <v>LONG</v>
      </c>
      <c r="P60" t="str">
        <f t="shared" ca="1" si="27"/>
        <v/>
      </c>
      <c r="Q60" t="str">
        <f t="shared" ca="1" si="5"/>
        <v>LONG</v>
      </c>
      <c r="R60" t="str">
        <f t="shared" ca="1" si="6"/>
        <v/>
      </c>
      <c r="S60">
        <f t="shared" ca="1" si="7"/>
        <v>0</v>
      </c>
      <c r="T60">
        <f t="shared" ca="1" si="8"/>
        <v>1</v>
      </c>
      <c r="U60" t="str">
        <f t="shared" ca="1" si="24"/>
        <v/>
      </c>
      <c r="V60" t="str">
        <f t="shared" ca="1" si="25"/>
        <v/>
      </c>
      <c r="W60" t="str">
        <f t="shared" ca="1" si="9"/>
        <v/>
      </c>
      <c r="X60">
        <f t="shared" ca="1" si="10"/>
        <v>0</v>
      </c>
      <c r="Y60" t="str">
        <f t="shared" ca="1" si="11"/>
        <v/>
      </c>
      <c r="Z60" t="str">
        <f ca="1">IF(V60="","",IF(V60=1,"LONG"&amp;COUNTIF($V$2:V60,1),"SELL"&amp;COUNTIF($V$2:V60,0)))</f>
        <v/>
      </c>
      <c r="AA60" t="str">
        <f ca="1">IF(U60="","",IF(U60=-1,"SHORT"&amp;COUNTIF($U$2:U60,-1),"COVER"&amp;COUNTIF($U$2:U60,0)))</f>
        <v/>
      </c>
      <c r="AB60" t="str">
        <f t="shared" ca="1" si="12"/>
        <v/>
      </c>
      <c r="AC60" t="str">
        <f t="shared" ca="1" si="13"/>
        <v/>
      </c>
      <c r="AD60" t="str">
        <f t="shared" ca="1" si="14"/>
        <v/>
      </c>
      <c r="AE60" t="str">
        <f t="shared" ca="1" si="15"/>
        <v/>
      </c>
      <c r="AF60" t="str">
        <f t="shared" ca="1" si="16"/>
        <v/>
      </c>
      <c r="AG60" t="str">
        <f t="shared" ca="1" si="17"/>
        <v/>
      </c>
      <c r="AH60" t="str">
        <f ca="1">IF(AF60="","",COUNTIF($AJ$2:AJ60,1))</f>
        <v/>
      </c>
      <c r="AI60" t="str">
        <f ca="1">IF(AG60="","",COUNTIF($AK$2:AK60,1))</f>
        <v/>
      </c>
      <c r="AJ60">
        <f t="shared" ca="1" si="18"/>
        <v>0</v>
      </c>
      <c r="AK60">
        <f t="shared" ca="1" si="19"/>
        <v>0</v>
      </c>
      <c r="AL60" t="str">
        <f t="shared" ca="1" si="26"/>
        <v/>
      </c>
      <c r="AM60" t="str">
        <f t="shared" ca="1" si="20"/>
        <v/>
      </c>
    </row>
    <row r="61" spans="1:39" x14ac:dyDescent="0.3">
      <c r="A61" t="str">
        <f ca="1">IF(Y61="","",Y61&amp;"-"&amp;COUNTIF($Y$2:Y61,Y61))</f>
        <v/>
      </c>
      <c r="B61" t="str">
        <f ca="1">IF(V61="","",V61&amp;"-"&amp;COUNTIF($V$2:V61,V61))</f>
        <v/>
      </c>
      <c r="C61" t="str">
        <f ca="1">IF(U61="","",U61&amp;"-"&amp;COUNTIF($U$2:U61,U61))</f>
        <v/>
      </c>
      <c r="D61" t="str">
        <f ca="1">IF(AF61="","",COUNTIF($AJ$2:AJ61,1))</f>
        <v/>
      </c>
      <c r="E61" t="str">
        <f ca="1">IF(AG61="","",COUNTIF($AK$2:AK61,1))</f>
        <v/>
      </c>
      <c r="F61">
        <f t="shared" si="21"/>
        <v>60</v>
      </c>
      <c r="G61" s="12">
        <f>HDFCBANK!C61</f>
        <v>41358</v>
      </c>
      <c r="H61" s="13">
        <f>HDFCBANK!I61</f>
        <v>609.4</v>
      </c>
      <c r="I61" s="13">
        <f>HDFC!I61</f>
        <v>806.2</v>
      </c>
      <c r="J61" s="7">
        <f t="shared" si="0"/>
        <v>0.75589183825353501</v>
      </c>
      <c r="K61" s="7">
        <f t="shared" ca="1" si="22"/>
        <v>0.78234002430707161</v>
      </c>
      <c r="L61" s="7">
        <f t="shared" ca="1" si="23"/>
        <v>1.8011455523986024E-2</v>
      </c>
      <c r="M61" s="36">
        <f t="shared" ca="1" si="1"/>
        <v>0.80035147983105759</v>
      </c>
      <c r="N61" s="37">
        <f t="shared" ca="1" si="2"/>
        <v>0.76432856878308564</v>
      </c>
      <c r="O61" t="str">
        <f t="shared" ca="1" si="3"/>
        <v>LONG</v>
      </c>
      <c r="P61" t="str">
        <f t="shared" ca="1" si="27"/>
        <v/>
      </c>
      <c r="Q61" t="str">
        <f t="shared" ca="1" si="5"/>
        <v>LONG</v>
      </c>
      <c r="R61" t="str">
        <f t="shared" ca="1" si="6"/>
        <v/>
      </c>
      <c r="S61">
        <f t="shared" ca="1" si="7"/>
        <v>0</v>
      </c>
      <c r="T61">
        <f t="shared" ca="1" si="8"/>
        <v>1</v>
      </c>
      <c r="U61" t="str">
        <f t="shared" ca="1" si="24"/>
        <v/>
      </c>
      <c r="V61" t="str">
        <f t="shared" ca="1" si="25"/>
        <v/>
      </c>
      <c r="W61" t="str">
        <f t="shared" ca="1" si="9"/>
        <v/>
      </c>
      <c r="X61">
        <f t="shared" ca="1" si="10"/>
        <v>0</v>
      </c>
      <c r="Y61" t="str">
        <f t="shared" ca="1" si="11"/>
        <v/>
      </c>
      <c r="Z61" t="str">
        <f ca="1">IF(V61="","",IF(V61=1,"LONG"&amp;COUNTIF($V$2:V61,1),"SELL"&amp;COUNTIF($V$2:V61,0)))</f>
        <v/>
      </c>
      <c r="AA61" t="str">
        <f ca="1">IF(U61="","",IF(U61=-1,"SHORT"&amp;COUNTIF($U$2:U61,-1),"COVER"&amp;COUNTIF($U$2:U61,0)))</f>
        <v/>
      </c>
      <c r="AB61" t="str">
        <f t="shared" ca="1" si="12"/>
        <v/>
      </c>
      <c r="AC61" t="str">
        <f t="shared" ca="1" si="13"/>
        <v/>
      </c>
      <c r="AD61" t="str">
        <f t="shared" ca="1" si="14"/>
        <v/>
      </c>
      <c r="AE61" t="str">
        <f t="shared" ca="1" si="15"/>
        <v/>
      </c>
      <c r="AF61" t="str">
        <f t="shared" ca="1" si="16"/>
        <v/>
      </c>
      <c r="AG61" t="str">
        <f t="shared" ca="1" si="17"/>
        <v/>
      </c>
      <c r="AH61" t="str">
        <f ca="1">IF(AF61="","",COUNTIF($AJ$2:AJ61,1))</f>
        <v/>
      </c>
      <c r="AI61" t="str">
        <f ca="1">IF(AG61="","",COUNTIF($AK$2:AK61,1))</f>
        <v/>
      </c>
      <c r="AJ61">
        <f t="shared" ca="1" si="18"/>
        <v>0</v>
      </c>
      <c r="AK61">
        <f t="shared" ca="1" si="19"/>
        <v>0</v>
      </c>
      <c r="AL61" t="str">
        <f t="shared" ca="1" si="26"/>
        <v/>
      </c>
      <c r="AM61" t="str">
        <f t="shared" ca="1" si="20"/>
        <v/>
      </c>
    </row>
    <row r="62" spans="1:39" x14ac:dyDescent="0.3">
      <c r="A62" t="str">
        <f ca="1">IF(Y62="","",Y62&amp;"-"&amp;COUNTIF($Y$2:Y62,Y62))</f>
        <v/>
      </c>
      <c r="B62" t="str">
        <f ca="1">IF(V62="","",V62&amp;"-"&amp;COUNTIF($V$2:V62,V62))</f>
        <v/>
      </c>
      <c r="C62" t="str">
        <f ca="1">IF(U62="","",U62&amp;"-"&amp;COUNTIF($U$2:U62,U62))</f>
        <v/>
      </c>
      <c r="D62" t="str">
        <f ca="1">IF(AF62="","",COUNTIF($AJ$2:AJ62,1))</f>
        <v/>
      </c>
      <c r="E62" t="str">
        <f ca="1">IF(AG62="","",COUNTIF($AK$2:AK62,1))</f>
        <v/>
      </c>
      <c r="F62">
        <f t="shared" si="21"/>
        <v>61</v>
      </c>
      <c r="G62" s="12">
        <f>HDFCBANK!C62</f>
        <v>41359</v>
      </c>
      <c r="H62" s="13">
        <f>HDFCBANK!I62</f>
        <v>614.5</v>
      </c>
      <c r="I62" s="13">
        <f>HDFC!I62</f>
        <v>824.2</v>
      </c>
      <c r="J62" s="7">
        <f t="shared" si="0"/>
        <v>0.74557146323707835</v>
      </c>
      <c r="K62" s="7">
        <f t="shared" ca="1" si="22"/>
        <v>0.77872285647685846</v>
      </c>
      <c r="L62" s="7">
        <f t="shared" ca="1" si="23"/>
        <v>2.1448762082467633E-2</v>
      </c>
      <c r="M62" s="36">
        <f t="shared" ca="1" si="1"/>
        <v>0.80017161855932606</v>
      </c>
      <c r="N62" s="37">
        <f t="shared" ca="1" si="2"/>
        <v>0.75727409439439086</v>
      </c>
      <c r="O62" t="str">
        <f t="shared" ca="1" si="3"/>
        <v>LONG</v>
      </c>
      <c r="P62" t="str">
        <f t="shared" ca="1" si="27"/>
        <v/>
      </c>
      <c r="Q62" t="str">
        <f t="shared" ca="1" si="5"/>
        <v>LONG</v>
      </c>
      <c r="R62" t="str">
        <f t="shared" ca="1" si="6"/>
        <v/>
      </c>
      <c r="S62">
        <f t="shared" ca="1" si="7"/>
        <v>0</v>
      </c>
      <c r="T62">
        <f t="shared" ca="1" si="8"/>
        <v>1</v>
      </c>
      <c r="U62" t="str">
        <f t="shared" ca="1" si="24"/>
        <v/>
      </c>
      <c r="V62" t="str">
        <f t="shared" ca="1" si="25"/>
        <v/>
      </c>
      <c r="W62" t="str">
        <f t="shared" ca="1" si="9"/>
        <v/>
      </c>
      <c r="X62">
        <f t="shared" ca="1" si="10"/>
        <v>0</v>
      </c>
      <c r="Y62" t="str">
        <f t="shared" ca="1" si="11"/>
        <v/>
      </c>
      <c r="Z62" t="str">
        <f ca="1">IF(V62="","",IF(V62=1,"LONG"&amp;COUNTIF($V$2:V62,1),"SELL"&amp;COUNTIF($V$2:V62,0)))</f>
        <v/>
      </c>
      <c r="AA62" t="str">
        <f ca="1">IF(U62="","",IF(U62=-1,"SHORT"&amp;COUNTIF($U$2:U62,-1),"COVER"&amp;COUNTIF($U$2:U62,0)))</f>
        <v/>
      </c>
      <c r="AB62" t="str">
        <f t="shared" ca="1" si="12"/>
        <v/>
      </c>
      <c r="AC62" t="str">
        <f t="shared" ca="1" si="13"/>
        <v/>
      </c>
      <c r="AD62" t="str">
        <f t="shared" ca="1" si="14"/>
        <v/>
      </c>
      <c r="AE62" t="str">
        <f t="shared" ca="1" si="15"/>
        <v/>
      </c>
      <c r="AF62" t="str">
        <f t="shared" ca="1" si="16"/>
        <v/>
      </c>
      <c r="AG62" t="str">
        <f t="shared" ca="1" si="17"/>
        <v/>
      </c>
      <c r="AH62" t="str">
        <f ca="1">IF(AF62="","",COUNTIF($AJ$2:AJ62,1))</f>
        <v/>
      </c>
      <c r="AI62" t="str">
        <f ca="1">IF(AG62="","",COUNTIF($AK$2:AK62,1))</f>
        <v/>
      </c>
      <c r="AJ62">
        <f t="shared" ca="1" si="18"/>
        <v>0</v>
      </c>
      <c r="AK62">
        <f t="shared" ca="1" si="19"/>
        <v>0</v>
      </c>
      <c r="AL62" t="str">
        <f t="shared" ca="1" si="26"/>
        <v/>
      </c>
      <c r="AM62" t="str">
        <f t="shared" ca="1" si="20"/>
        <v/>
      </c>
    </row>
    <row r="63" spans="1:39" x14ac:dyDescent="0.3">
      <c r="A63" t="str">
        <f ca="1">IF(Y63="","",Y63&amp;"-"&amp;COUNTIF($Y$2:Y63,Y63))</f>
        <v/>
      </c>
      <c r="B63" t="str">
        <f ca="1">IF(V63="","",V63&amp;"-"&amp;COUNTIF($V$2:V63,V63))</f>
        <v/>
      </c>
      <c r="C63" t="str">
        <f ca="1">IF(U63="","",U63&amp;"-"&amp;COUNTIF($U$2:U63,U63))</f>
        <v/>
      </c>
      <c r="D63" t="str">
        <f ca="1">IF(AF63="","",COUNTIF($AJ$2:AJ63,1))</f>
        <v/>
      </c>
      <c r="E63" t="str">
        <f ca="1">IF(AG63="","",COUNTIF($AK$2:AK63,1))</f>
        <v/>
      </c>
      <c r="F63">
        <f t="shared" si="21"/>
        <v>62</v>
      </c>
      <c r="G63" s="12">
        <f>HDFCBANK!C63</f>
        <v>41361</v>
      </c>
      <c r="H63" s="13">
        <f>HDFCBANK!I63</f>
        <v>625.35</v>
      </c>
      <c r="I63" s="13">
        <f>HDFC!I63</f>
        <v>826.25</v>
      </c>
      <c r="J63" s="7">
        <f t="shared" si="0"/>
        <v>0.7568532526475038</v>
      </c>
      <c r="K63" s="7">
        <f t="shared" ca="1" si="22"/>
        <v>0.77594797412915228</v>
      </c>
      <c r="L63" s="7">
        <f t="shared" ca="1" si="23"/>
        <v>2.2378459835256041E-2</v>
      </c>
      <c r="M63" s="36">
        <f t="shared" ca="1" si="1"/>
        <v>0.79832643396440828</v>
      </c>
      <c r="N63" s="37">
        <f t="shared" ca="1" si="2"/>
        <v>0.75356951429389629</v>
      </c>
      <c r="O63" t="str">
        <f t="shared" ca="1" si="3"/>
        <v>LONG</v>
      </c>
      <c r="P63" t="str">
        <f t="shared" ca="1" si="27"/>
        <v/>
      </c>
      <c r="Q63" t="str">
        <f t="shared" ca="1" si="5"/>
        <v>LONG</v>
      </c>
      <c r="R63" t="str">
        <f t="shared" ca="1" si="6"/>
        <v/>
      </c>
      <c r="S63">
        <f t="shared" ca="1" si="7"/>
        <v>0</v>
      </c>
      <c r="T63">
        <f t="shared" ca="1" si="8"/>
        <v>1</v>
      </c>
      <c r="U63" t="str">
        <f t="shared" ca="1" si="24"/>
        <v/>
      </c>
      <c r="V63" t="str">
        <f t="shared" ca="1" si="25"/>
        <v/>
      </c>
      <c r="W63" t="str">
        <f t="shared" ca="1" si="9"/>
        <v/>
      </c>
      <c r="X63">
        <f t="shared" ca="1" si="10"/>
        <v>0</v>
      </c>
      <c r="Y63" t="str">
        <f t="shared" ca="1" si="11"/>
        <v/>
      </c>
      <c r="Z63" t="str">
        <f ca="1">IF(V63="","",IF(V63=1,"LONG"&amp;COUNTIF($V$2:V63,1),"SELL"&amp;COUNTIF($V$2:V63,0)))</f>
        <v/>
      </c>
      <c r="AA63" t="str">
        <f ca="1">IF(U63="","",IF(U63=-1,"SHORT"&amp;COUNTIF($U$2:U63,-1),"COVER"&amp;COUNTIF($U$2:U63,0)))</f>
        <v/>
      </c>
      <c r="AB63" t="str">
        <f t="shared" ca="1" si="12"/>
        <v/>
      </c>
      <c r="AC63" t="str">
        <f t="shared" ca="1" si="13"/>
        <v/>
      </c>
      <c r="AD63" t="str">
        <f t="shared" ca="1" si="14"/>
        <v/>
      </c>
      <c r="AE63" t="str">
        <f t="shared" ca="1" si="15"/>
        <v/>
      </c>
      <c r="AF63" t="str">
        <f t="shared" ca="1" si="16"/>
        <v/>
      </c>
      <c r="AG63" t="str">
        <f t="shared" ca="1" si="17"/>
        <v/>
      </c>
      <c r="AH63" t="str">
        <f ca="1">IF(AF63="","",COUNTIF($AJ$2:AJ63,1))</f>
        <v/>
      </c>
      <c r="AI63" t="str">
        <f ca="1">IF(AG63="","",COUNTIF($AK$2:AK63,1))</f>
        <v/>
      </c>
      <c r="AJ63">
        <f t="shared" ca="1" si="18"/>
        <v>0</v>
      </c>
      <c r="AK63">
        <f t="shared" ca="1" si="19"/>
        <v>0</v>
      </c>
      <c r="AL63" t="str">
        <f t="shared" ca="1" si="26"/>
        <v/>
      </c>
      <c r="AM63" t="str">
        <f t="shared" ca="1" si="20"/>
        <v/>
      </c>
    </row>
    <row r="64" spans="1:39" x14ac:dyDescent="0.3">
      <c r="A64" t="str">
        <f ca="1">IF(Y64="","",Y64&amp;"-"&amp;COUNTIF($Y$2:Y64,Y64))</f>
        <v/>
      </c>
      <c r="B64" t="str">
        <f ca="1">IF(V64="","",V64&amp;"-"&amp;COUNTIF($V$2:V64,V64))</f>
        <v/>
      </c>
      <c r="C64" t="str">
        <f ca="1">IF(U64="","",U64&amp;"-"&amp;COUNTIF($U$2:U64,U64))</f>
        <v/>
      </c>
      <c r="D64" t="str">
        <f ca="1">IF(AF64="","",COUNTIF($AJ$2:AJ64,1))</f>
        <v/>
      </c>
      <c r="E64" t="str">
        <f ca="1">IF(AG64="","",COUNTIF($AK$2:AK64,1))</f>
        <v/>
      </c>
      <c r="F64">
        <f t="shared" si="21"/>
        <v>63</v>
      </c>
      <c r="G64" s="12">
        <f>HDFCBANK!C64</f>
        <v>41365</v>
      </c>
      <c r="H64" s="13">
        <f>HDFCBANK!I64</f>
        <v>623.85</v>
      </c>
      <c r="I64" s="13">
        <f>HDFC!I64</f>
        <v>825.2</v>
      </c>
      <c r="J64" s="7">
        <f t="shared" si="0"/>
        <v>0.75599854580707704</v>
      </c>
      <c r="K64" s="7">
        <f t="shared" ca="1" si="22"/>
        <v>0.77179718382593898</v>
      </c>
      <c r="L64" s="7">
        <f t="shared" ca="1" si="23"/>
        <v>2.1776849171449338E-2</v>
      </c>
      <c r="M64" s="36">
        <f t="shared" ca="1" si="1"/>
        <v>0.79357403299738827</v>
      </c>
      <c r="N64" s="37">
        <f t="shared" ca="1" si="2"/>
        <v>0.7500203346544897</v>
      </c>
      <c r="O64" t="str">
        <f t="shared" ca="1" si="3"/>
        <v>LONG</v>
      </c>
      <c r="P64" t="str">
        <f t="shared" ca="1" si="27"/>
        <v/>
      </c>
      <c r="Q64" t="str">
        <f t="shared" ca="1" si="5"/>
        <v>LONG</v>
      </c>
      <c r="R64" t="str">
        <f t="shared" ca="1" si="6"/>
        <v/>
      </c>
      <c r="S64">
        <f t="shared" ca="1" si="7"/>
        <v>0</v>
      </c>
      <c r="T64">
        <f t="shared" ca="1" si="8"/>
        <v>1</v>
      </c>
      <c r="U64" t="str">
        <f t="shared" ca="1" si="24"/>
        <v/>
      </c>
      <c r="V64" t="str">
        <f t="shared" ca="1" si="25"/>
        <v/>
      </c>
      <c r="W64" t="str">
        <f t="shared" ca="1" si="9"/>
        <v/>
      </c>
      <c r="X64">
        <f t="shared" ca="1" si="10"/>
        <v>0</v>
      </c>
      <c r="Y64" t="str">
        <f t="shared" ca="1" si="11"/>
        <v/>
      </c>
      <c r="Z64" t="str">
        <f ca="1">IF(V64="","",IF(V64=1,"LONG"&amp;COUNTIF($V$2:V64,1),"SELL"&amp;COUNTIF($V$2:V64,0)))</f>
        <v/>
      </c>
      <c r="AA64" t="str">
        <f ca="1">IF(U64="","",IF(U64=-1,"SHORT"&amp;COUNTIF($U$2:U64,-1),"COVER"&amp;COUNTIF($U$2:U64,0)))</f>
        <v/>
      </c>
      <c r="AB64" t="str">
        <f t="shared" ca="1" si="12"/>
        <v/>
      </c>
      <c r="AC64" t="str">
        <f t="shared" ca="1" si="13"/>
        <v/>
      </c>
      <c r="AD64" t="str">
        <f t="shared" ca="1" si="14"/>
        <v/>
      </c>
      <c r="AE64" t="str">
        <f t="shared" ca="1" si="15"/>
        <v/>
      </c>
      <c r="AF64" t="str">
        <f t="shared" ca="1" si="16"/>
        <v/>
      </c>
      <c r="AG64" t="str">
        <f t="shared" ca="1" si="17"/>
        <v/>
      </c>
      <c r="AH64" t="str">
        <f ca="1">IF(AF64="","",COUNTIF($AJ$2:AJ64,1))</f>
        <v/>
      </c>
      <c r="AI64" t="str">
        <f ca="1">IF(AG64="","",COUNTIF($AK$2:AK64,1))</f>
        <v/>
      </c>
      <c r="AJ64">
        <f t="shared" ca="1" si="18"/>
        <v>0</v>
      </c>
      <c r="AK64">
        <f t="shared" ca="1" si="19"/>
        <v>0</v>
      </c>
      <c r="AL64" t="str">
        <f t="shared" ca="1" si="26"/>
        <v/>
      </c>
      <c r="AM64" t="str">
        <f t="shared" ca="1" si="20"/>
        <v/>
      </c>
    </row>
    <row r="65" spans="1:39" x14ac:dyDescent="0.3">
      <c r="A65" t="str">
        <f ca="1">IF(Y65="","",Y65&amp;"-"&amp;COUNTIF($Y$2:Y65,Y65))</f>
        <v>0-9</v>
      </c>
      <c r="B65" t="str">
        <f ca="1">IF(V65="","",V65&amp;"-"&amp;COUNTIF($V$2:V65,V65))</f>
        <v>0-5</v>
      </c>
      <c r="C65" t="str">
        <f ca="1">IF(U65="","",U65&amp;"-"&amp;COUNTIF($U$2:U65,U65))</f>
        <v/>
      </c>
      <c r="D65" t="str">
        <f ca="1">IF(AF65="","",COUNTIF($AJ$2:AJ65,1))</f>
        <v/>
      </c>
      <c r="E65">
        <f ca="1">IF(AG65="","",COUNTIF($AK$2:AK65,1))</f>
        <v>9</v>
      </c>
      <c r="F65">
        <f t="shared" si="21"/>
        <v>64</v>
      </c>
      <c r="G65" s="12">
        <f>HDFCBANK!C65</f>
        <v>41366</v>
      </c>
      <c r="H65" s="13">
        <f>HDFCBANK!I65</f>
        <v>629.9</v>
      </c>
      <c r="I65" s="13">
        <f>HDFC!I65</f>
        <v>817.25</v>
      </c>
      <c r="J65" s="7">
        <f t="shared" si="0"/>
        <v>0.77075558274701739</v>
      </c>
      <c r="K65" s="7">
        <f t="shared" ca="1" si="22"/>
        <v>0.77063953519986972</v>
      </c>
      <c r="L65" s="7">
        <f t="shared" ca="1" si="23"/>
        <v>2.1459988770124002E-2</v>
      </c>
      <c r="M65" s="36">
        <f t="shared" ca="1" si="1"/>
        <v>0.79209952396999372</v>
      </c>
      <c r="N65" s="37">
        <f t="shared" ca="1" si="2"/>
        <v>0.74917954642974571</v>
      </c>
      <c r="O65" t="str">
        <f t="shared" ca="1" si="3"/>
        <v/>
      </c>
      <c r="P65" t="str">
        <f t="shared" ca="1" si="27"/>
        <v>NO</v>
      </c>
      <c r="Q65" t="str">
        <f t="shared" ca="1" si="5"/>
        <v/>
      </c>
      <c r="R65" t="str">
        <f t="shared" ca="1" si="6"/>
        <v/>
      </c>
      <c r="S65">
        <f t="shared" ca="1" si="7"/>
        <v>0</v>
      </c>
      <c r="T65">
        <f t="shared" ca="1" si="8"/>
        <v>0</v>
      </c>
      <c r="U65" t="str">
        <f t="shared" ca="1" si="24"/>
        <v/>
      </c>
      <c r="V65">
        <f t="shared" ca="1" si="25"/>
        <v>0</v>
      </c>
      <c r="W65" t="str">
        <f t="shared" ca="1" si="9"/>
        <v/>
      </c>
      <c r="X65">
        <f t="shared" ca="1" si="10"/>
        <v>0</v>
      </c>
      <c r="Y65">
        <f t="shared" ca="1" si="11"/>
        <v>0</v>
      </c>
      <c r="Z65" t="str">
        <f ca="1">IF(V65="","",IF(V65=1,"LONG"&amp;COUNTIF($V$2:V65,1),"SELL"&amp;COUNTIF($V$2:V65,0)))</f>
        <v>SELL5</v>
      </c>
      <c r="AA65" t="str">
        <f ca="1">IF(U65="","",IF(U65=-1,"SHORT"&amp;COUNTIF($U$2:U65,-1),"COVER"&amp;COUNTIF($U$2:U65,0)))</f>
        <v/>
      </c>
      <c r="AB65" t="str">
        <f t="shared" ca="1" si="12"/>
        <v/>
      </c>
      <c r="AC65" t="str">
        <f t="shared" ca="1" si="13"/>
        <v>SELL</v>
      </c>
      <c r="AD65" t="str">
        <f t="shared" ca="1" si="14"/>
        <v/>
      </c>
      <c r="AE65" t="str">
        <f t="shared" ca="1" si="15"/>
        <v/>
      </c>
      <c r="AF65" t="str">
        <f t="shared" ca="1" si="16"/>
        <v/>
      </c>
      <c r="AG65" t="str">
        <f t="shared" ca="1" si="17"/>
        <v>SELL</v>
      </c>
      <c r="AH65" t="str">
        <f ca="1">IF(AF65="","",COUNTIF($AJ$2:AJ65,1))</f>
        <v/>
      </c>
      <c r="AI65">
        <f ca="1">IF(AG65="","",COUNTIF($AK$2:AK65,1))</f>
        <v>9</v>
      </c>
      <c r="AJ65">
        <f t="shared" ca="1" si="18"/>
        <v>0</v>
      </c>
      <c r="AK65">
        <f t="shared" ca="1" si="19"/>
        <v>1</v>
      </c>
      <c r="AL65" t="str">
        <f t="shared" ca="1" si="26"/>
        <v/>
      </c>
      <c r="AM65" t="str">
        <f t="shared" ca="1" si="20"/>
        <v>LONG</v>
      </c>
    </row>
    <row r="66" spans="1:39" x14ac:dyDescent="0.3">
      <c r="A66" t="str">
        <f ca="1">IF(Y66="","",Y66&amp;"-"&amp;COUNTIF($Y$2:Y66,Y66))</f>
        <v/>
      </c>
      <c r="B66" t="str">
        <f ca="1">IF(V66="","",V66&amp;"-"&amp;COUNTIF($V$2:V66,V66))</f>
        <v/>
      </c>
      <c r="C66" t="str">
        <f ca="1">IF(U66="","",U66&amp;"-"&amp;COUNTIF($U$2:U66,U66))</f>
        <v/>
      </c>
      <c r="D66" t="str">
        <f ca="1">IF(AF66="","",COUNTIF($AJ$2:AJ66,1))</f>
        <v/>
      </c>
      <c r="E66" t="str">
        <f ca="1">IF(AG66="","",COUNTIF($AK$2:AK66,1))</f>
        <v/>
      </c>
      <c r="F66">
        <f t="shared" si="21"/>
        <v>65</v>
      </c>
      <c r="G66" s="12">
        <f>HDFCBANK!C66</f>
        <v>41367</v>
      </c>
      <c r="H66" s="13">
        <f>HDFCBANK!I66</f>
        <v>623.65</v>
      </c>
      <c r="I66" s="13">
        <f>HDFC!I66</f>
        <v>811.65</v>
      </c>
      <c r="J66" s="7">
        <f t="shared" si="0"/>
        <v>0.7683730672087723</v>
      </c>
      <c r="K66" s="7">
        <f t="shared" ca="1" si="22"/>
        <v>0.76806689253178284</v>
      </c>
      <c r="L66" s="7">
        <f t="shared" ca="1" si="23"/>
        <v>1.9814030872021569E-2</v>
      </c>
      <c r="M66" s="36">
        <f t="shared" ca="1" si="1"/>
        <v>0.78788092340380445</v>
      </c>
      <c r="N66" s="37">
        <f t="shared" ca="1" si="2"/>
        <v>0.74825286165976124</v>
      </c>
      <c r="O66" t="str">
        <f t="shared" ca="1" si="3"/>
        <v/>
      </c>
      <c r="P66" t="str">
        <f t="shared" ca="1" si="27"/>
        <v/>
      </c>
      <c r="Q66" t="str">
        <f t="shared" ca="1" si="5"/>
        <v/>
      </c>
      <c r="R66" t="str">
        <f t="shared" ca="1" si="6"/>
        <v/>
      </c>
      <c r="S66">
        <f t="shared" ca="1" si="7"/>
        <v>0</v>
      </c>
      <c r="T66">
        <f t="shared" ca="1" si="8"/>
        <v>0</v>
      </c>
      <c r="U66" t="str">
        <f t="shared" ca="1" si="24"/>
        <v/>
      </c>
      <c r="V66" t="str">
        <f t="shared" ca="1" si="25"/>
        <v/>
      </c>
      <c r="W66" t="str">
        <f t="shared" ca="1" si="9"/>
        <v/>
      </c>
      <c r="X66">
        <f t="shared" ca="1" si="10"/>
        <v>0</v>
      </c>
      <c r="Y66" t="str">
        <f t="shared" ca="1" si="11"/>
        <v/>
      </c>
      <c r="Z66" t="str">
        <f ca="1">IF(V66="","",IF(V66=1,"LONG"&amp;COUNTIF($V$2:V66,1),"SELL"&amp;COUNTIF($V$2:V66,0)))</f>
        <v/>
      </c>
      <c r="AA66" t="str">
        <f ca="1">IF(U66="","",IF(U66=-1,"SHORT"&amp;COUNTIF($U$2:U66,-1),"COVER"&amp;COUNTIF($U$2:U66,0)))</f>
        <v/>
      </c>
      <c r="AB66" t="str">
        <f t="shared" ca="1" si="12"/>
        <v/>
      </c>
      <c r="AC66" t="str">
        <f t="shared" ca="1" si="13"/>
        <v/>
      </c>
      <c r="AD66" t="str">
        <f t="shared" ca="1" si="14"/>
        <v/>
      </c>
      <c r="AE66" t="str">
        <f t="shared" ca="1" si="15"/>
        <v/>
      </c>
      <c r="AF66" t="str">
        <f t="shared" ca="1" si="16"/>
        <v/>
      </c>
      <c r="AG66" t="str">
        <f t="shared" ca="1" si="17"/>
        <v/>
      </c>
      <c r="AH66" t="str">
        <f ca="1">IF(AF66="","",COUNTIF($AJ$2:AJ66,1))</f>
        <v/>
      </c>
      <c r="AI66" t="str">
        <f ca="1">IF(AG66="","",COUNTIF($AK$2:AK66,1))</f>
        <v/>
      </c>
      <c r="AJ66">
        <f t="shared" ca="1" si="18"/>
        <v>0</v>
      </c>
      <c r="AK66">
        <f t="shared" ca="1" si="19"/>
        <v>0</v>
      </c>
      <c r="AL66" t="str">
        <f t="shared" ca="1" si="26"/>
        <v/>
      </c>
      <c r="AM66" t="str">
        <f t="shared" ca="1" si="20"/>
        <v/>
      </c>
    </row>
    <row r="67" spans="1:39" x14ac:dyDescent="0.3">
      <c r="A67" t="str">
        <f ca="1">IF(Y67="","",Y67&amp;"-"&amp;COUNTIF($Y$2:Y67,Y67))</f>
        <v/>
      </c>
      <c r="B67" t="str">
        <f ca="1">IF(V67="","",V67&amp;"-"&amp;COUNTIF($V$2:V67,V67))</f>
        <v/>
      </c>
      <c r="C67" t="str">
        <f ca="1">IF(U67="","",U67&amp;"-"&amp;COUNTIF($U$2:U67,U67))</f>
        <v/>
      </c>
      <c r="D67" t="str">
        <f ca="1">IF(AF67="","",COUNTIF($AJ$2:AJ67,1))</f>
        <v/>
      </c>
      <c r="E67" t="str">
        <f ca="1">IF(AG67="","",COUNTIF($AK$2:AK67,1))</f>
        <v/>
      </c>
      <c r="F67">
        <f t="shared" si="21"/>
        <v>66</v>
      </c>
      <c r="G67" s="12">
        <f>HDFCBANK!C67</f>
        <v>41368</v>
      </c>
      <c r="H67" s="13">
        <f>HDFCBANK!I67</f>
        <v>616.15</v>
      </c>
      <c r="I67" s="13">
        <f>HDFC!I67</f>
        <v>792.35</v>
      </c>
      <c r="J67" s="7">
        <f t="shared" ref="J67:J130" si="28">H67/I67</f>
        <v>0.77762352495740517</v>
      </c>
      <c r="K67" s="7">
        <f t="shared" ca="1" si="22"/>
        <v>0.76533087016295132</v>
      </c>
      <c r="L67" s="7">
        <f t="shared" ca="1" si="23"/>
        <v>1.5588382955588134E-2</v>
      </c>
      <c r="M67" s="36">
        <f t="shared" ca="1" si="1"/>
        <v>0.78091925311853949</v>
      </c>
      <c r="N67" s="37">
        <f t="shared" ca="1" si="2"/>
        <v>0.74974248720736314</v>
      </c>
      <c r="O67" t="str">
        <f t="shared" ref="O67:O130" ca="1" si="29">IF(F67&gt;$AQ$1,IF(O66="",IF(J67&gt;M67,"SHORT",IF(J67&lt;N67,"LONG","")),IF(O66="LONG",IF(J67&gt;K67,"",O66),IF(O66="SHORT",IF(J67&lt;K67,"",O66),""))),"")</f>
        <v/>
      </c>
      <c r="P67" t="str">
        <f t="shared" ca="1" si="27"/>
        <v/>
      </c>
      <c r="Q67" t="str">
        <f t="shared" ref="Q67:Q130" ca="1" si="30">IF(F67&lt;=$AQ$1,"",IF(Q66="",IF(J67&lt;N67,"LONG",IF(Q67="","","")),IF(Q66="LONG",IF(J67&gt;K67,"",Q66),"")))</f>
        <v/>
      </c>
      <c r="R67" t="str">
        <f t="shared" ref="R67:R130" ca="1" si="31">IF(F67&lt;=$AQ$1,"",IF(R66="",IF(J67&gt;M67,"SHORT",IF(M67="","","")),IF(R66="SHORT",IF(J67&lt;K67,"",R66),"")))</f>
        <v/>
      </c>
      <c r="S67">
        <f t="shared" ref="S67:S130" ca="1" si="32">IF(R67="SHORT",-1,0)</f>
        <v>0</v>
      </c>
      <c r="T67">
        <f t="shared" ref="T67:T130" ca="1" si="33">IF(Q67="LONG",1,0)</f>
        <v>0</v>
      </c>
      <c r="U67" t="str">
        <f t="shared" ca="1" si="24"/>
        <v/>
      </c>
      <c r="V67" t="str">
        <f t="shared" ca="1" si="25"/>
        <v/>
      </c>
      <c r="W67" t="str">
        <f t="shared" ref="W67:W130" ca="1" si="34">IF(V67=1,"LONG",IF(U67=-1,"SHORT",""))</f>
        <v/>
      </c>
      <c r="X67">
        <f t="shared" ref="X67:X130" ca="1" si="35">IF(U67="",0,U67)+(IF(V67="",0,V67))</f>
        <v>0</v>
      </c>
      <c r="Y67" t="str">
        <f t="shared" ref="Y67:Y130" ca="1" si="36">IF(O66="",IF(O67="LONG",1,IF(O67="SHORT",1,"")),IF(O66="LONG",IF(O67="LONG","",0),IF(O66="SHORT",IF(O67="SHORT","",0),"")))</f>
        <v/>
      </c>
      <c r="Z67" t="str">
        <f ca="1">IF(V67="","",IF(V67=1,"LONG"&amp;COUNTIF($V$2:V67,1),"SELL"&amp;COUNTIF($V$2:V67,0)))</f>
        <v/>
      </c>
      <c r="AA67" t="str">
        <f ca="1">IF(U67="","",IF(U67=-1,"SHORT"&amp;COUNTIF($U$2:U67,-1),"COVER"&amp;COUNTIF($U$2:U67,0)))</f>
        <v/>
      </c>
      <c r="AB67" t="str">
        <f t="shared" ref="AB67:AB130" ca="1" si="37">IF(V67="","",IF(V67=1,"BUY",""))</f>
        <v/>
      </c>
      <c r="AC67" t="str">
        <f t="shared" ref="AC67:AC130" ca="1" si="38">IF(V67="","",IF(V67=0,"SELL",""))</f>
        <v/>
      </c>
      <c r="AD67" t="str">
        <f t="shared" ref="AD67:AD130" ca="1" si="39">IF(U67="","",IF(U67=-1,"SHORT",""))</f>
        <v/>
      </c>
      <c r="AE67" t="str">
        <f t="shared" ref="AE67:AE130" ca="1" si="40">IF(U67="","",IF(U67=0,"COVER",""))</f>
        <v/>
      </c>
      <c r="AF67" t="str">
        <f t="shared" ref="AF67:AF130" ca="1" si="41">AB67&amp;AD67</f>
        <v/>
      </c>
      <c r="AG67" t="str">
        <f t="shared" ref="AG67:AG130" ca="1" si="42">AC67&amp;AE67</f>
        <v/>
      </c>
      <c r="AH67" t="str">
        <f ca="1">IF(AF67="","",COUNTIF($AJ$2:AJ67,1))</f>
        <v/>
      </c>
      <c r="AI67" t="str">
        <f ca="1">IF(AG67="","",COUNTIF($AK$2:AK67,1))</f>
        <v/>
      </c>
      <c r="AJ67">
        <f t="shared" ref="AJ67:AJ130" ca="1" si="43">IF(AF67="",0,1)</f>
        <v>0</v>
      </c>
      <c r="AK67">
        <f t="shared" ref="AK67:AK130" ca="1" si="44">IF(AG67="",0,1)</f>
        <v>0</v>
      </c>
      <c r="AL67" t="str">
        <f t="shared" ca="1" si="26"/>
        <v/>
      </c>
      <c r="AM67" t="str">
        <f t="shared" ref="AM67:AM130" ca="1" si="45">IF(AC67="SELL","LONG",IF(AE67="COVER","SHORT",""))</f>
        <v/>
      </c>
    </row>
    <row r="68" spans="1:39" x14ac:dyDescent="0.3">
      <c r="A68" t="str">
        <f ca="1">IF(Y68="","",Y68&amp;"-"&amp;COUNTIF($Y$2:Y68,Y68))</f>
        <v>1-10</v>
      </c>
      <c r="B68" t="str">
        <f ca="1">IF(V68="","",V68&amp;"-"&amp;COUNTIF($V$2:V68,V68))</f>
        <v/>
      </c>
      <c r="C68" t="str">
        <f ca="1">IF(U68="","",U68&amp;"-"&amp;COUNTIF($U$2:U68,U68))</f>
        <v>-1-5</v>
      </c>
      <c r="D68">
        <f ca="1">IF(AF68="","",COUNTIF($AJ$2:AJ68,1))</f>
        <v>10</v>
      </c>
      <c r="E68" t="str">
        <f ca="1">IF(AG68="","",COUNTIF($AK$2:AK68,1))</f>
        <v/>
      </c>
      <c r="F68">
        <f t="shared" ref="F68:F131" si="46">IF(F67&lt;&gt;250,F67+1,"")</f>
        <v>67</v>
      </c>
      <c r="G68" s="12">
        <f>HDFCBANK!C68</f>
        <v>41369</v>
      </c>
      <c r="H68" s="13">
        <f>HDFCBANK!I68</f>
        <v>620.95000000000005</v>
      </c>
      <c r="I68" s="13">
        <f>HDFC!I68</f>
        <v>770.8</v>
      </c>
      <c r="J68" s="7">
        <f t="shared" si="28"/>
        <v>0.80559159314997419</v>
      </c>
      <c r="K68" s="7">
        <f t="shared" ref="K68:K131" ca="1" si="47">IF(F68&gt;=$AQ$1,AVERAGE(OFFSET(J68,0,0,-$AQ$1,1)),"")</f>
        <v>0.76573882496744128</v>
      </c>
      <c r="L68" s="7">
        <f t="shared" ref="L68:L131" ca="1" si="48">IFERROR(IF(F68&gt;=$AQ$1,STDEV(OFFSET(J68,0,0,-$AQ$1,1)),""),"")</f>
        <v>1.6657208224639074E-2</v>
      </c>
      <c r="M68" s="36">
        <f t="shared" ref="M68:M131" ca="1" si="49">IFERROR(K68+(L68*$AS$1),"")</f>
        <v>0.7823960331920804</v>
      </c>
      <c r="N68" s="37">
        <f t="shared" ref="N68:N131" ca="1" si="50">IFERROR(K68-(L68*$AS$1),"")</f>
        <v>0.74908161674280216</v>
      </c>
      <c r="O68" t="str">
        <f t="shared" ca="1" si="29"/>
        <v>SHORT</v>
      </c>
      <c r="P68" t="str">
        <f t="shared" ca="1" si="27"/>
        <v>SIGNAL</v>
      </c>
      <c r="Q68" t="str">
        <f t="shared" ca="1" si="30"/>
        <v/>
      </c>
      <c r="R68" t="str">
        <f t="shared" ca="1" si="31"/>
        <v>SHORT</v>
      </c>
      <c r="S68">
        <f t="shared" ca="1" si="32"/>
        <v>-1</v>
      </c>
      <c r="T68">
        <f t="shared" ca="1" si="33"/>
        <v>0</v>
      </c>
      <c r="U68">
        <f t="shared" ref="U68:U131" ca="1" si="51">IF(R67="",IF(R68="SHORT",-1,""),IF(R67="SHORT",IF(R68="SHORT","",0)))</f>
        <v>-1</v>
      </c>
      <c r="V68" t="str">
        <f t="shared" ref="V68:V131" ca="1" si="52">IF(Q67="",IF(Q68="LONG",1,""),IF(Q67="LONG",IF(Q68="LONG","",0)))</f>
        <v/>
      </c>
      <c r="W68" t="str">
        <f t="shared" ca="1" si="34"/>
        <v>SHORT</v>
      </c>
      <c r="X68">
        <f t="shared" ca="1" si="35"/>
        <v>-1</v>
      </c>
      <c r="Y68">
        <f t="shared" ca="1" si="36"/>
        <v>1</v>
      </c>
      <c r="Z68" t="str">
        <f ca="1">IF(V68="","",IF(V68=1,"LONG"&amp;COUNTIF($V$2:V68,1),"SELL"&amp;COUNTIF($V$2:V68,0)))</f>
        <v/>
      </c>
      <c r="AA68" t="str">
        <f ca="1">IF(U68="","",IF(U68=-1,"SHORT"&amp;COUNTIF($U$2:U68,-1),"COVER"&amp;COUNTIF($U$2:U68,0)))</f>
        <v>SHORT5</v>
      </c>
      <c r="AB68" t="str">
        <f t="shared" ca="1" si="37"/>
        <v/>
      </c>
      <c r="AC68" t="str">
        <f t="shared" ca="1" si="38"/>
        <v/>
      </c>
      <c r="AD68" t="str">
        <f t="shared" ca="1" si="39"/>
        <v>SHORT</v>
      </c>
      <c r="AE68" t="str">
        <f t="shared" ca="1" si="40"/>
        <v/>
      </c>
      <c r="AF68" t="str">
        <f t="shared" ca="1" si="41"/>
        <v>SHORT</v>
      </c>
      <c r="AG68" t="str">
        <f t="shared" ca="1" si="42"/>
        <v/>
      </c>
      <c r="AH68">
        <f ca="1">IF(AF68="","",COUNTIF($AJ$2:AJ68,1))</f>
        <v>10</v>
      </c>
      <c r="AI68" t="str">
        <f ca="1">IF(AG68="","",COUNTIF($AK$2:AK68,1))</f>
        <v/>
      </c>
      <c r="AJ68">
        <f t="shared" ca="1" si="43"/>
        <v>1</v>
      </c>
      <c r="AK68">
        <f t="shared" ca="1" si="44"/>
        <v>0</v>
      </c>
      <c r="AL68" t="str">
        <f t="shared" ref="AL68:AL131" ca="1" si="53">IF(U68=-1,"SHORT",(IF(V68=1,"LONG","")))</f>
        <v>SHORT</v>
      </c>
      <c r="AM68" t="str">
        <f t="shared" ca="1" si="45"/>
        <v/>
      </c>
    </row>
    <row r="69" spans="1:39" x14ac:dyDescent="0.3">
      <c r="A69" t="str">
        <f ca="1">IF(Y69="","",Y69&amp;"-"&amp;COUNTIF($Y$2:Y69,Y69))</f>
        <v/>
      </c>
      <c r="B69" t="str">
        <f ca="1">IF(V69="","",V69&amp;"-"&amp;COUNTIF($V$2:V69,V69))</f>
        <v/>
      </c>
      <c r="C69" t="str">
        <f ca="1">IF(U69="","",U69&amp;"-"&amp;COUNTIF($U$2:U69,U69))</f>
        <v/>
      </c>
      <c r="D69" t="str">
        <f ca="1">IF(AF69="","",COUNTIF($AJ$2:AJ69,1))</f>
        <v/>
      </c>
      <c r="E69" t="str">
        <f ca="1">IF(AG69="","",COUNTIF($AK$2:AK69,1))</f>
        <v/>
      </c>
      <c r="F69">
        <f t="shared" si="46"/>
        <v>68</v>
      </c>
      <c r="G69" s="12">
        <f>HDFCBANK!C69</f>
        <v>41372</v>
      </c>
      <c r="H69" s="13">
        <f>HDFCBANK!I69</f>
        <v>624.45000000000005</v>
      </c>
      <c r="I69" s="13">
        <f>HDFC!I69</f>
        <v>758.2</v>
      </c>
      <c r="J69" s="7">
        <f t="shared" si="28"/>
        <v>0.8235953574254814</v>
      </c>
      <c r="K69" s="7">
        <f t="shared" ca="1" si="47"/>
        <v>0.77202366463278671</v>
      </c>
      <c r="L69" s="7">
        <f t="shared" ca="1" si="48"/>
        <v>2.4550697696088752E-2</v>
      </c>
      <c r="M69" s="36">
        <f t="shared" ca="1" si="49"/>
        <v>0.79657436232887546</v>
      </c>
      <c r="N69" s="37">
        <f t="shared" ca="1" si="50"/>
        <v>0.74747296693669796</v>
      </c>
      <c r="O69" t="str">
        <f t="shared" ca="1" si="29"/>
        <v>SHORT</v>
      </c>
      <c r="P69" t="str">
        <f t="shared" ca="1" si="27"/>
        <v/>
      </c>
      <c r="Q69" t="str">
        <f t="shared" ca="1" si="30"/>
        <v/>
      </c>
      <c r="R69" t="str">
        <f t="shared" ca="1" si="31"/>
        <v>SHORT</v>
      </c>
      <c r="S69">
        <f t="shared" ca="1" si="32"/>
        <v>-1</v>
      </c>
      <c r="T69">
        <f t="shared" ca="1" si="33"/>
        <v>0</v>
      </c>
      <c r="U69" t="str">
        <f t="shared" ca="1" si="51"/>
        <v/>
      </c>
      <c r="V69" t="str">
        <f t="shared" ca="1" si="52"/>
        <v/>
      </c>
      <c r="W69" t="str">
        <f t="shared" ca="1" si="34"/>
        <v/>
      </c>
      <c r="X69">
        <f t="shared" ca="1" si="35"/>
        <v>0</v>
      </c>
      <c r="Y69" t="str">
        <f t="shared" ca="1" si="36"/>
        <v/>
      </c>
      <c r="Z69" t="str">
        <f ca="1">IF(V69="","",IF(V69=1,"LONG"&amp;COUNTIF($V$2:V69,1),"SELL"&amp;COUNTIF($V$2:V69,0)))</f>
        <v/>
      </c>
      <c r="AA69" t="str">
        <f ca="1">IF(U69="","",IF(U69=-1,"SHORT"&amp;COUNTIF($U$2:U69,-1),"COVER"&amp;COUNTIF($U$2:U69,0)))</f>
        <v/>
      </c>
      <c r="AB69" t="str">
        <f t="shared" ca="1" si="37"/>
        <v/>
      </c>
      <c r="AC69" t="str">
        <f t="shared" ca="1" si="38"/>
        <v/>
      </c>
      <c r="AD69" t="str">
        <f t="shared" ca="1" si="39"/>
        <v/>
      </c>
      <c r="AE69" t="str">
        <f t="shared" ca="1" si="40"/>
        <v/>
      </c>
      <c r="AF69" t="str">
        <f t="shared" ca="1" si="41"/>
        <v/>
      </c>
      <c r="AG69" t="str">
        <f t="shared" ca="1" si="42"/>
        <v/>
      </c>
      <c r="AH69" t="str">
        <f ca="1">IF(AF69="","",COUNTIF($AJ$2:AJ69,1))</f>
        <v/>
      </c>
      <c r="AI69" t="str">
        <f ca="1">IF(AG69="","",COUNTIF($AK$2:AK69,1))</f>
        <v/>
      </c>
      <c r="AJ69">
        <f t="shared" ca="1" si="43"/>
        <v>0</v>
      </c>
      <c r="AK69">
        <f t="shared" ca="1" si="44"/>
        <v>0</v>
      </c>
      <c r="AL69" t="str">
        <f t="shared" ca="1" si="53"/>
        <v/>
      </c>
      <c r="AM69" t="str">
        <f t="shared" ca="1" si="45"/>
        <v/>
      </c>
    </row>
    <row r="70" spans="1:39" x14ac:dyDescent="0.3">
      <c r="A70" t="str">
        <f ca="1">IF(Y70="","",Y70&amp;"-"&amp;COUNTIF($Y$2:Y70,Y70))</f>
        <v/>
      </c>
      <c r="B70" t="str">
        <f ca="1">IF(V70="","",V70&amp;"-"&amp;COUNTIF($V$2:V70,V70))</f>
        <v/>
      </c>
      <c r="C70" t="str">
        <f ca="1">IF(U70="","",U70&amp;"-"&amp;COUNTIF($U$2:U70,U70))</f>
        <v/>
      </c>
      <c r="D70" t="str">
        <f ca="1">IF(AF70="","",COUNTIF($AJ$2:AJ70,1))</f>
        <v/>
      </c>
      <c r="E70" t="str">
        <f ca="1">IF(AG70="","",COUNTIF($AK$2:AK70,1))</f>
        <v/>
      </c>
      <c r="F70">
        <f t="shared" si="46"/>
        <v>69</v>
      </c>
      <c r="G70" s="12">
        <f>HDFCBANK!C70</f>
        <v>41373</v>
      </c>
      <c r="H70" s="13">
        <f>HDFCBANK!I70</f>
        <v>620.6</v>
      </c>
      <c r="I70" s="13">
        <f>HDFC!I70</f>
        <v>752.95</v>
      </c>
      <c r="J70" s="7">
        <f t="shared" si="28"/>
        <v>0.82422471611660797</v>
      </c>
      <c r="K70" s="7">
        <f t="shared" ca="1" si="47"/>
        <v>0.77844789415504523</v>
      </c>
      <c r="L70" s="7">
        <f t="shared" ca="1" si="48"/>
        <v>2.9043801771302256E-2</v>
      </c>
      <c r="M70" s="36">
        <f t="shared" ca="1" si="49"/>
        <v>0.80749169592634751</v>
      </c>
      <c r="N70" s="37">
        <f t="shared" ca="1" si="50"/>
        <v>0.74940409238374295</v>
      </c>
      <c r="O70" t="str">
        <f t="shared" ca="1" si="29"/>
        <v>SHORT</v>
      </c>
      <c r="P70" t="str">
        <f t="shared" ca="1" si="27"/>
        <v/>
      </c>
      <c r="Q70" t="str">
        <f t="shared" ca="1" si="30"/>
        <v/>
      </c>
      <c r="R70" t="str">
        <f t="shared" ca="1" si="31"/>
        <v>SHORT</v>
      </c>
      <c r="S70">
        <f t="shared" ca="1" si="32"/>
        <v>-1</v>
      </c>
      <c r="T70">
        <f t="shared" ca="1" si="33"/>
        <v>0</v>
      </c>
      <c r="U70" t="str">
        <f t="shared" ca="1" si="51"/>
        <v/>
      </c>
      <c r="V70" t="str">
        <f t="shared" ca="1" si="52"/>
        <v/>
      </c>
      <c r="W70" t="str">
        <f t="shared" ca="1" si="34"/>
        <v/>
      </c>
      <c r="X70">
        <f t="shared" ca="1" si="35"/>
        <v>0</v>
      </c>
      <c r="Y70" t="str">
        <f t="shared" ca="1" si="36"/>
        <v/>
      </c>
      <c r="Z70" t="str">
        <f ca="1">IF(V70="","",IF(V70=1,"LONG"&amp;COUNTIF($V$2:V70,1),"SELL"&amp;COUNTIF($V$2:V70,0)))</f>
        <v/>
      </c>
      <c r="AA70" t="str">
        <f ca="1">IF(U70="","",IF(U70=-1,"SHORT"&amp;COUNTIF($U$2:U70,-1),"COVER"&amp;COUNTIF($U$2:U70,0)))</f>
        <v/>
      </c>
      <c r="AB70" t="str">
        <f t="shared" ca="1" si="37"/>
        <v/>
      </c>
      <c r="AC70" t="str">
        <f t="shared" ca="1" si="38"/>
        <v/>
      </c>
      <c r="AD70" t="str">
        <f t="shared" ca="1" si="39"/>
        <v/>
      </c>
      <c r="AE70" t="str">
        <f t="shared" ca="1" si="40"/>
        <v/>
      </c>
      <c r="AF70" t="str">
        <f t="shared" ca="1" si="41"/>
        <v/>
      </c>
      <c r="AG70" t="str">
        <f t="shared" ca="1" si="42"/>
        <v/>
      </c>
      <c r="AH70" t="str">
        <f ca="1">IF(AF70="","",COUNTIF($AJ$2:AJ70,1))</f>
        <v/>
      </c>
      <c r="AI70" t="str">
        <f ca="1">IF(AG70="","",COUNTIF($AK$2:AK70,1))</f>
        <v/>
      </c>
      <c r="AJ70">
        <f t="shared" ca="1" si="43"/>
        <v>0</v>
      </c>
      <c r="AK70">
        <f t="shared" ca="1" si="44"/>
        <v>0</v>
      </c>
      <c r="AL70" t="str">
        <f t="shared" ca="1" si="53"/>
        <v/>
      </c>
      <c r="AM70" t="str">
        <f t="shared" ca="1" si="45"/>
        <v/>
      </c>
    </row>
    <row r="71" spans="1:39" x14ac:dyDescent="0.3">
      <c r="A71" t="str">
        <f ca="1">IF(Y71="","",Y71&amp;"-"&amp;COUNTIF($Y$2:Y71,Y71))</f>
        <v/>
      </c>
      <c r="B71" t="str">
        <f ca="1">IF(V71="","",V71&amp;"-"&amp;COUNTIF($V$2:V71,V71))</f>
        <v/>
      </c>
      <c r="C71" t="str">
        <f ca="1">IF(U71="","",U71&amp;"-"&amp;COUNTIF($U$2:U71,U71))</f>
        <v/>
      </c>
      <c r="D71" t="str">
        <f ca="1">IF(AF71="","",COUNTIF($AJ$2:AJ71,1))</f>
        <v/>
      </c>
      <c r="E71" t="str">
        <f ca="1">IF(AG71="","",COUNTIF($AK$2:AK71,1))</f>
        <v/>
      </c>
      <c r="F71">
        <f t="shared" si="46"/>
        <v>70</v>
      </c>
      <c r="G71" s="12">
        <f>HDFCBANK!C71</f>
        <v>41374</v>
      </c>
      <c r="H71" s="13">
        <f>HDFCBANK!I71</f>
        <v>632</v>
      </c>
      <c r="I71" s="13">
        <f>HDFC!I71</f>
        <v>783.15</v>
      </c>
      <c r="J71" s="7">
        <f t="shared" si="28"/>
        <v>0.80699738236608576</v>
      </c>
      <c r="K71" s="7">
        <f t="shared" ca="1" si="47"/>
        <v>0.78355844856630019</v>
      </c>
      <c r="L71" s="7">
        <f t="shared" ca="1" si="48"/>
        <v>2.9129980255843707E-2</v>
      </c>
      <c r="M71" s="36">
        <f t="shared" ca="1" si="49"/>
        <v>0.81268842882214387</v>
      </c>
      <c r="N71" s="37">
        <f t="shared" ca="1" si="50"/>
        <v>0.75442846831045651</v>
      </c>
      <c r="O71" t="str">
        <f t="shared" ca="1" si="29"/>
        <v>SHORT</v>
      </c>
      <c r="P71" t="str">
        <f t="shared" ca="1" si="27"/>
        <v/>
      </c>
      <c r="Q71" t="str">
        <f t="shared" ca="1" si="30"/>
        <v/>
      </c>
      <c r="R71" t="str">
        <f t="shared" ca="1" si="31"/>
        <v>SHORT</v>
      </c>
      <c r="S71">
        <f t="shared" ca="1" si="32"/>
        <v>-1</v>
      </c>
      <c r="T71">
        <f t="shared" ca="1" si="33"/>
        <v>0</v>
      </c>
      <c r="U71" t="str">
        <f t="shared" ca="1" si="51"/>
        <v/>
      </c>
      <c r="V71" t="str">
        <f t="shared" ca="1" si="52"/>
        <v/>
      </c>
      <c r="W71" t="str">
        <f t="shared" ca="1" si="34"/>
        <v/>
      </c>
      <c r="X71">
        <f t="shared" ca="1" si="35"/>
        <v>0</v>
      </c>
      <c r="Y71" t="str">
        <f t="shared" ca="1" si="36"/>
        <v/>
      </c>
      <c r="Z71" t="str">
        <f ca="1">IF(V71="","",IF(V71=1,"LONG"&amp;COUNTIF($V$2:V71,1),"SELL"&amp;COUNTIF($V$2:V71,0)))</f>
        <v/>
      </c>
      <c r="AA71" t="str">
        <f ca="1">IF(U71="","",IF(U71=-1,"SHORT"&amp;COUNTIF($U$2:U71,-1),"COVER"&amp;COUNTIF($U$2:U71,0)))</f>
        <v/>
      </c>
      <c r="AB71" t="str">
        <f t="shared" ca="1" si="37"/>
        <v/>
      </c>
      <c r="AC71" t="str">
        <f t="shared" ca="1" si="38"/>
        <v/>
      </c>
      <c r="AD71" t="str">
        <f t="shared" ca="1" si="39"/>
        <v/>
      </c>
      <c r="AE71" t="str">
        <f t="shared" ca="1" si="40"/>
        <v/>
      </c>
      <c r="AF71" t="str">
        <f t="shared" ca="1" si="41"/>
        <v/>
      </c>
      <c r="AG71" t="str">
        <f t="shared" ca="1" si="42"/>
        <v/>
      </c>
      <c r="AH71" t="str">
        <f ca="1">IF(AF71="","",COUNTIF($AJ$2:AJ71,1))</f>
        <v/>
      </c>
      <c r="AI71" t="str">
        <f ca="1">IF(AG71="","",COUNTIF($AK$2:AK71,1))</f>
        <v/>
      </c>
      <c r="AJ71">
        <f t="shared" ca="1" si="43"/>
        <v>0</v>
      </c>
      <c r="AK71">
        <f t="shared" ca="1" si="44"/>
        <v>0</v>
      </c>
      <c r="AL71" t="str">
        <f t="shared" ca="1" si="53"/>
        <v/>
      </c>
      <c r="AM71" t="str">
        <f t="shared" ca="1" si="45"/>
        <v/>
      </c>
    </row>
    <row r="72" spans="1:39" x14ac:dyDescent="0.3">
      <c r="A72" t="str">
        <f ca="1">IF(Y72="","",Y72&amp;"-"&amp;COUNTIF($Y$2:Y72,Y72))</f>
        <v/>
      </c>
      <c r="B72" t="str">
        <f ca="1">IF(V72="","",V72&amp;"-"&amp;COUNTIF($V$2:V72,V72))</f>
        <v/>
      </c>
      <c r="C72" t="str">
        <f ca="1">IF(U72="","",U72&amp;"-"&amp;COUNTIF($U$2:U72,U72))</f>
        <v/>
      </c>
      <c r="D72" t="str">
        <f ca="1">IF(AF72="","",COUNTIF($AJ$2:AJ72,1))</f>
        <v/>
      </c>
      <c r="E72" t="str">
        <f ca="1">IF(AG72="","",COUNTIF($AK$2:AK72,1))</f>
        <v/>
      </c>
      <c r="F72">
        <f t="shared" si="46"/>
        <v>71</v>
      </c>
      <c r="G72" s="12">
        <f>HDFCBANK!C72</f>
        <v>41375</v>
      </c>
      <c r="H72" s="13">
        <f>HDFCBANK!I72</f>
        <v>639.25</v>
      </c>
      <c r="I72" s="13">
        <f>HDFC!I72</f>
        <v>763.6</v>
      </c>
      <c r="J72" s="7">
        <f t="shared" si="28"/>
        <v>0.8371529596647459</v>
      </c>
      <c r="K72" s="7">
        <f t="shared" ca="1" si="47"/>
        <v>0.79271659820906692</v>
      </c>
      <c r="L72" s="7">
        <f t="shared" ca="1" si="48"/>
        <v>3.0235456125472564E-2</v>
      </c>
      <c r="M72" s="36">
        <f t="shared" ca="1" si="49"/>
        <v>0.82295205433453944</v>
      </c>
      <c r="N72" s="37">
        <f t="shared" ca="1" si="50"/>
        <v>0.76248114208359441</v>
      </c>
      <c r="O72" t="str">
        <f t="shared" ca="1" si="29"/>
        <v>SHORT</v>
      </c>
      <c r="P72" t="str">
        <f t="shared" ca="1" si="27"/>
        <v/>
      </c>
      <c r="Q72" t="str">
        <f t="shared" ca="1" si="30"/>
        <v/>
      </c>
      <c r="R72" t="str">
        <f t="shared" ca="1" si="31"/>
        <v>SHORT</v>
      </c>
      <c r="S72">
        <f t="shared" ca="1" si="32"/>
        <v>-1</v>
      </c>
      <c r="T72">
        <f t="shared" ca="1" si="33"/>
        <v>0</v>
      </c>
      <c r="U72" t="str">
        <f t="shared" ca="1" si="51"/>
        <v/>
      </c>
      <c r="V72" t="str">
        <f t="shared" ca="1" si="52"/>
        <v/>
      </c>
      <c r="W72" t="str">
        <f t="shared" ca="1" si="34"/>
        <v/>
      </c>
      <c r="X72">
        <f t="shared" ca="1" si="35"/>
        <v>0</v>
      </c>
      <c r="Y72" t="str">
        <f t="shared" ca="1" si="36"/>
        <v/>
      </c>
      <c r="Z72" t="str">
        <f ca="1">IF(V72="","",IF(V72=1,"LONG"&amp;COUNTIF($V$2:V72,1),"SELL"&amp;COUNTIF($V$2:V72,0)))</f>
        <v/>
      </c>
      <c r="AA72" t="str">
        <f ca="1">IF(U72="","",IF(U72=-1,"SHORT"&amp;COUNTIF($U$2:U72,-1),"COVER"&amp;COUNTIF($U$2:U72,0)))</f>
        <v/>
      </c>
      <c r="AB72" t="str">
        <f t="shared" ca="1" si="37"/>
        <v/>
      </c>
      <c r="AC72" t="str">
        <f t="shared" ca="1" si="38"/>
        <v/>
      </c>
      <c r="AD72" t="str">
        <f t="shared" ca="1" si="39"/>
        <v/>
      </c>
      <c r="AE72" t="str">
        <f t="shared" ca="1" si="40"/>
        <v/>
      </c>
      <c r="AF72" t="str">
        <f t="shared" ca="1" si="41"/>
        <v/>
      </c>
      <c r="AG72" t="str">
        <f t="shared" ca="1" si="42"/>
        <v/>
      </c>
      <c r="AH72" t="str">
        <f ca="1">IF(AF72="","",COUNTIF($AJ$2:AJ72,1))</f>
        <v/>
      </c>
      <c r="AI72" t="str">
        <f ca="1">IF(AG72="","",COUNTIF($AK$2:AK72,1))</f>
        <v/>
      </c>
      <c r="AJ72">
        <f t="shared" ca="1" si="43"/>
        <v>0</v>
      </c>
      <c r="AK72">
        <f t="shared" ca="1" si="44"/>
        <v>0</v>
      </c>
      <c r="AL72" t="str">
        <f t="shared" ca="1" si="53"/>
        <v/>
      </c>
      <c r="AM72" t="str">
        <f t="shared" ca="1" si="45"/>
        <v/>
      </c>
    </row>
    <row r="73" spans="1:39" x14ac:dyDescent="0.3">
      <c r="A73" t="str">
        <f ca="1">IF(Y73="","",Y73&amp;"-"&amp;COUNTIF($Y$2:Y73,Y73))</f>
        <v/>
      </c>
      <c r="B73" t="str">
        <f ca="1">IF(V73="","",V73&amp;"-"&amp;COUNTIF($V$2:V73,V73))</f>
        <v/>
      </c>
      <c r="C73" t="str">
        <f ca="1">IF(U73="","",U73&amp;"-"&amp;COUNTIF($U$2:U73,U73))</f>
        <v/>
      </c>
      <c r="D73" t="str">
        <f ca="1">IF(AF73="","",COUNTIF($AJ$2:AJ73,1))</f>
        <v/>
      </c>
      <c r="E73" t="str">
        <f ca="1">IF(AG73="","",COUNTIF($AK$2:AK73,1))</f>
        <v/>
      </c>
      <c r="F73">
        <f t="shared" si="46"/>
        <v>72</v>
      </c>
      <c r="G73" s="12">
        <f>HDFCBANK!C73</f>
        <v>41376</v>
      </c>
      <c r="H73" s="13">
        <f>HDFCBANK!I73</f>
        <v>643.70000000000005</v>
      </c>
      <c r="I73" s="13">
        <f>HDFC!I73</f>
        <v>764.8</v>
      </c>
      <c r="J73" s="7">
        <f t="shared" si="28"/>
        <v>0.84165794979079511</v>
      </c>
      <c r="K73" s="7">
        <f t="shared" ca="1" si="47"/>
        <v>0.80119706792339618</v>
      </c>
      <c r="L73" s="7">
        <f t="shared" ca="1" si="48"/>
        <v>3.0943565006960768E-2</v>
      </c>
      <c r="M73" s="36">
        <f t="shared" ca="1" si="49"/>
        <v>0.83214063293035689</v>
      </c>
      <c r="N73" s="37">
        <f t="shared" ca="1" si="50"/>
        <v>0.77025350291643546</v>
      </c>
      <c r="O73" t="str">
        <f t="shared" ca="1" si="29"/>
        <v>SHORT</v>
      </c>
      <c r="P73" t="str">
        <f t="shared" ca="1" si="27"/>
        <v/>
      </c>
      <c r="Q73" t="str">
        <f t="shared" ca="1" si="30"/>
        <v/>
      </c>
      <c r="R73" t="str">
        <f t="shared" ca="1" si="31"/>
        <v>SHORT</v>
      </c>
      <c r="S73">
        <f t="shared" ca="1" si="32"/>
        <v>-1</v>
      </c>
      <c r="T73">
        <f t="shared" ca="1" si="33"/>
        <v>0</v>
      </c>
      <c r="U73" t="str">
        <f t="shared" ca="1" si="51"/>
        <v/>
      </c>
      <c r="V73" t="str">
        <f t="shared" ca="1" si="52"/>
        <v/>
      </c>
      <c r="W73" t="str">
        <f t="shared" ca="1" si="34"/>
        <v/>
      </c>
      <c r="X73">
        <f t="shared" ca="1" si="35"/>
        <v>0</v>
      </c>
      <c r="Y73" t="str">
        <f t="shared" ca="1" si="36"/>
        <v/>
      </c>
      <c r="Z73" t="str">
        <f ca="1">IF(V73="","",IF(V73=1,"LONG"&amp;COUNTIF($V$2:V73,1),"SELL"&amp;COUNTIF($V$2:V73,0)))</f>
        <v/>
      </c>
      <c r="AA73" t="str">
        <f ca="1">IF(U73="","",IF(U73=-1,"SHORT"&amp;COUNTIF($U$2:U73,-1),"COVER"&amp;COUNTIF($U$2:U73,0)))</f>
        <v/>
      </c>
      <c r="AB73" t="str">
        <f t="shared" ca="1" si="37"/>
        <v/>
      </c>
      <c r="AC73" t="str">
        <f t="shared" ca="1" si="38"/>
        <v/>
      </c>
      <c r="AD73" t="str">
        <f t="shared" ca="1" si="39"/>
        <v/>
      </c>
      <c r="AE73" t="str">
        <f t="shared" ca="1" si="40"/>
        <v/>
      </c>
      <c r="AF73" t="str">
        <f t="shared" ca="1" si="41"/>
        <v/>
      </c>
      <c r="AG73" t="str">
        <f t="shared" ca="1" si="42"/>
        <v/>
      </c>
      <c r="AH73" t="str">
        <f ca="1">IF(AF73="","",COUNTIF($AJ$2:AJ73,1))</f>
        <v/>
      </c>
      <c r="AI73" t="str">
        <f ca="1">IF(AG73="","",COUNTIF($AK$2:AK73,1))</f>
        <v/>
      </c>
      <c r="AJ73">
        <f t="shared" ca="1" si="43"/>
        <v>0</v>
      </c>
      <c r="AK73">
        <f t="shared" ca="1" si="44"/>
        <v>0</v>
      </c>
      <c r="AL73" t="str">
        <f t="shared" ca="1" si="53"/>
        <v/>
      </c>
      <c r="AM73" t="str">
        <f t="shared" ca="1" si="45"/>
        <v/>
      </c>
    </row>
    <row r="74" spans="1:39" x14ac:dyDescent="0.3">
      <c r="A74" t="str">
        <f ca="1">IF(Y74="","",Y74&amp;"-"&amp;COUNTIF($Y$2:Y74,Y74))</f>
        <v/>
      </c>
      <c r="B74" t="str">
        <f ca="1">IF(V74="","",V74&amp;"-"&amp;COUNTIF($V$2:V74,V74))</f>
        <v/>
      </c>
      <c r="C74" t="str">
        <f ca="1">IF(U74="","",U74&amp;"-"&amp;COUNTIF($U$2:U74,U74))</f>
        <v/>
      </c>
      <c r="D74" t="str">
        <f ca="1">IF(AF74="","",COUNTIF($AJ$2:AJ74,1))</f>
        <v/>
      </c>
      <c r="E74" t="str">
        <f ca="1">IF(AG74="","",COUNTIF($AK$2:AK74,1))</f>
        <v/>
      </c>
      <c r="F74">
        <f t="shared" si="46"/>
        <v>73</v>
      </c>
      <c r="G74" s="12">
        <f>HDFCBANK!C74</f>
        <v>41379</v>
      </c>
      <c r="H74" s="13">
        <f>HDFCBANK!I74</f>
        <v>641.54999999999995</v>
      </c>
      <c r="I74" s="13">
        <f>HDFC!I74</f>
        <v>774.9</v>
      </c>
      <c r="J74" s="7">
        <f t="shared" si="28"/>
        <v>0.82791327913279134</v>
      </c>
      <c r="K74" s="7">
        <f t="shared" ca="1" si="47"/>
        <v>0.8083885412559676</v>
      </c>
      <c r="L74" s="7">
        <f t="shared" ca="1" si="48"/>
        <v>2.7429130076971526E-2</v>
      </c>
      <c r="M74" s="36">
        <f t="shared" ca="1" si="49"/>
        <v>0.83581767133293916</v>
      </c>
      <c r="N74" s="37">
        <f t="shared" ca="1" si="50"/>
        <v>0.78095941117899603</v>
      </c>
      <c r="O74" t="str">
        <f t="shared" ca="1" si="29"/>
        <v>SHORT</v>
      </c>
      <c r="P74" t="str">
        <f t="shared" ca="1" si="27"/>
        <v/>
      </c>
      <c r="Q74" t="str">
        <f t="shared" ca="1" si="30"/>
        <v/>
      </c>
      <c r="R74" t="str">
        <f t="shared" ca="1" si="31"/>
        <v>SHORT</v>
      </c>
      <c r="S74">
        <f t="shared" ca="1" si="32"/>
        <v>-1</v>
      </c>
      <c r="T74">
        <f t="shared" ca="1" si="33"/>
        <v>0</v>
      </c>
      <c r="U74" t="str">
        <f t="shared" ca="1" si="51"/>
        <v/>
      </c>
      <c r="V74" t="str">
        <f t="shared" ca="1" si="52"/>
        <v/>
      </c>
      <c r="W74" t="str">
        <f t="shared" ca="1" si="34"/>
        <v/>
      </c>
      <c r="X74">
        <f t="shared" ca="1" si="35"/>
        <v>0</v>
      </c>
      <c r="Y74" t="str">
        <f t="shared" ca="1" si="36"/>
        <v/>
      </c>
      <c r="Z74" t="str">
        <f ca="1">IF(V74="","",IF(V74=1,"LONG"&amp;COUNTIF($V$2:V74,1),"SELL"&amp;COUNTIF($V$2:V74,0)))</f>
        <v/>
      </c>
      <c r="AA74" t="str">
        <f ca="1">IF(U74="","",IF(U74=-1,"SHORT"&amp;COUNTIF($U$2:U74,-1),"COVER"&amp;COUNTIF($U$2:U74,0)))</f>
        <v/>
      </c>
      <c r="AB74" t="str">
        <f t="shared" ca="1" si="37"/>
        <v/>
      </c>
      <c r="AC74" t="str">
        <f t="shared" ca="1" si="38"/>
        <v/>
      </c>
      <c r="AD74" t="str">
        <f t="shared" ca="1" si="39"/>
        <v/>
      </c>
      <c r="AE74" t="str">
        <f t="shared" ca="1" si="40"/>
        <v/>
      </c>
      <c r="AF74" t="str">
        <f t="shared" ca="1" si="41"/>
        <v/>
      </c>
      <c r="AG74" t="str">
        <f t="shared" ca="1" si="42"/>
        <v/>
      </c>
      <c r="AH74" t="str">
        <f ca="1">IF(AF74="","",COUNTIF($AJ$2:AJ74,1))</f>
        <v/>
      </c>
      <c r="AI74" t="str">
        <f ca="1">IF(AG74="","",COUNTIF($AK$2:AK74,1))</f>
        <v/>
      </c>
      <c r="AJ74">
        <f t="shared" ca="1" si="43"/>
        <v>0</v>
      </c>
      <c r="AK74">
        <f t="shared" ca="1" si="44"/>
        <v>0</v>
      </c>
      <c r="AL74" t="str">
        <f t="shared" ca="1" si="53"/>
        <v/>
      </c>
      <c r="AM74" t="str">
        <f t="shared" ca="1" si="45"/>
        <v/>
      </c>
    </row>
    <row r="75" spans="1:39" x14ac:dyDescent="0.3">
      <c r="A75" t="str">
        <f ca="1">IF(Y75="","",Y75&amp;"-"&amp;COUNTIF($Y$2:Y75,Y75))</f>
        <v/>
      </c>
      <c r="B75" t="str">
        <f ca="1">IF(V75="","",V75&amp;"-"&amp;COUNTIF($V$2:V75,V75))</f>
        <v/>
      </c>
      <c r="C75" t="str">
        <f ca="1">IF(U75="","",U75&amp;"-"&amp;COUNTIF($U$2:U75,U75))</f>
        <v/>
      </c>
      <c r="D75" t="str">
        <f ca="1">IF(AF75="","",COUNTIF($AJ$2:AJ75,1))</f>
        <v/>
      </c>
      <c r="E75" t="str">
        <f ca="1">IF(AG75="","",COUNTIF($AK$2:AK75,1))</f>
        <v/>
      </c>
      <c r="F75">
        <f t="shared" si="46"/>
        <v>74</v>
      </c>
      <c r="G75" s="12">
        <f>HDFCBANK!C75</f>
        <v>41380</v>
      </c>
      <c r="H75" s="13">
        <f>HDFCBANK!I75</f>
        <v>663.35</v>
      </c>
      <c r="I75" s="13">
        <f>HDFC!I75</f>
        <v>803.7</v>
      </c>
      <c r="J75" s="7">
        <f t="shared" si="28"/>
        <v>0.82537016299614285</v>
      </c>
      <c r="K75" s="7">
        <f t="shared" ca="1" si="47"/>
        <v>0.8138499992808802</v>
      </c>
      <c r="L75" s="7">
        <f t="shared" ca="1" si="48"/>
        <v>2.4370007213389756E-2</v>
      </c>
      <c r="M75" s="36">
        <f t="shared" ca="1" si="49"/>
        <v>0.83822000649426998</v>
      </c>
      <c r="N75" s="37">
        <f t="shared" ca="1" si="50"/>
        <v>0.78947999206749042</v>
      </c>
      <c r="O75" t="str">
        <f t="shared" ca="1" si="29"/>
        <v>SHORT</v>
      </c>
      <c r="P75" t="str">
        <f t="shared" ca="1" si="27"/>
        <v/>
      </c>
      <c r="Q75" t="str">
        <f t="shared" ca="1" si="30"/>
        <v/>
      </c>
      <c r="R75" t="str">
        <f t="shared" ca="1" si="31"/>
        <v>SHORT</v>
      </c>
      <c r="S75">
        <f t="shared" ca="1" si="32"/>
        <v>-1</v>
      </c>
      <c r="T75">
        <f t="shared" ca="1" si="33"/>
        <v>0</v>
      </c>
      <c r="U75" t="str">
        <f t="shared" ca="1" si="51"/>
        <v/>
      </c>
      <c r="V75" t="str">
        <f t="shared" ca="1" si="52"/>
        <v/>
      </c>
      <c r="W75" t="str">
        <f t="shared" ca="1" si="34"/>
        <v/>
      </c>
      <c r="X75">
        <f t="shared" ca="1" si="35"/>
        <v>0</v>
      </c>
      <c r="Y75" t="str">
        <f t="shared" ca="1" si="36"/>
        <v/>
      </c>
      <c r="Z75" t="str">
        <f ca="1">IF(V75="","",IF(V75=1,"LONG"&amp;COUNTIF($V$2:V75,1),"SELL"&amp;COUNTIF($V$2:V75,0)))</f>
        <v/>
      </c>
      <c r="AA75" t="str">
        <f ca="1">IF(U75="","",IF(U75=-1,"SHORT"&amp;COUNTIF($U$2:U75,-1),"COVER"&amp;COUNTIF($U$2:U75,0)))</f>
        <v/>
      </c>
      <c r="AB75" t="str">
        <f t="shared" ca="1" si="37"/>
        <v/>
      </c>
      <c r="AC75" t="str">
        <f t="shared" ca="1" si="38"/>
        <v/>
      </c>
      <c r="AD75" t="str">
        <f t="shared" ca="1" si="39"/>
        <v/>
      </c>
      <c r="AE75" t="str">
        <f t="shared" ca="1" si="40"/>
        <v/>
      </c>
      <c r="AF75" t="str">
        <f t="shared" ca="1" si="41"/>
        <v/>
      </c>
      <c r="AG75" t="str">
        <f t="shared" ca="1" si="42"/>
        <v/>
      </c>
      <c r="AH75" t="str">
        <f ca="1">IF(AF75="","",COUNTIF($AJ$2:AJ75,1))</f>
        <v/>
      </c>
      <c r="AI75" t="str">
        <f ca="1">IF(AG75="","",COUNTIF($AK$2:AK75,1))</f>
        <v/>
      </c>
      <c r="AJ75">
        <f t="shared" ca="1" si="43"/>
        <v>0</v>
      </c>
      <c r="AK75">
        <f t="shared" ca="1" si="44"/>
        <v>0</v>
      </c>
      <c r="AL75" t="str">
        <f t="shared" ca="1" si="53"/>
        <v/>
      </c>
      <c r="AM75" t="str">
        <f t="shared" ca="1" si="45"/>
        <v/>
      </c>
    </row>
    <row r="76" spans="1:39" x14ac:dyDescent="0.3">
      <c r="A76" t="str">
        <f ca="1">IF(Y76="","",Y76&amp;"-"&amp;COUNTIF($Y$2:Y76,Y76))</f>
        <v/>
      </c>
      <c r="B76" t="str">
        <f ca="1">IF(V76="","",V76&amp;"-"&amp;COUNTIF($V$2:V76,V76))</f>
        <v/>
      </c>
      <c r="C76" t="str">
        <f ca="1">IF(U76="","",U76&amp;"-"&amp;COUNTIF($U$2:U76,U76))</f>
        <v/>
      </c>
      <c r="D76" t="str">
        <f ca="1">IF(AF76="","",COUNTIF($AJ$2:AJ76,1))</f>
        <v/>
      </c>
      <c r="E76" t="str">
        <f ca="1">IF(AG76="","",COUNTIF($AK$2:AK76,1))</f>
        <v/>
      </c>
      <c r="F76">
        <f t="shared" si="46"/>
        <v>75</v>
      </c>
      <c r="G76" s="12">
        <f>HDFCBANK!C76</f>
        <v>41381</v>
      </c>
      <c r="H76" s="13">
        <f>HDFCBANK!I76</f>
        <v>660.1</v>
      </c>
      <c r="I76" s="13">
        <f>HDFC!I76</f>
        <v>790.4</v>
      </c>
      <c r="J76" s="7">
        <f t="shared" si="28"/>
        <v>0.83514676113360331</v>
      </c>
      <c r="K76" s="7">
        <f t="shared" ca="1" si="47"/>
        <v>0.8205273686733634</v>
      </c>
      <c r="L76" s="7">
        <f t="shared" ca="1" si="48"/>
        <v>1.910381974286179E-2</v>
      </c>
      <c r="M76" s="36">
        <f t="shared" ca="1" si="49"/>
        <v>0.83963118841622519</v>
      </c>
      <c r="N76" s="37">
        <f t="shared" ca="1" si="50"/>
        <v>0.80142354893050161</v>
      </c>
      <c r="O76" t="str">
        <f t="shared" ca="1" si="29"/>
        <v>SHORT</v>
      </c>
      <c r="P76" t="str">
        <f t="shared" ref="P76:P139" ca="1" si="54">IF(O75="",IF(O76="LONG","SIGNAL",IF(O76="SHORT","SIGNAL","")),IF(O75="LONG",IF(O76="LONG","","NO"),IF(O75="SHORT",IF(O76="SHORT","","NO"),"")))</f>
        <v/>
      </c>
      <c r="Q76" t="str">
        <f t="shared" ca="1" si="30"/>
        <v/>
      </c>
      <c r="R76" t="str">
        <f t="shared" ca="1" si="31"/>
        <v>SHORT</v>
      </c>
      <c r="S76">
        <f t="shared" ca="1" si="32"/>
        <v>-1</v>
      </c>
      <c r="T76">
        <f t="shared" ca="1" si="33"/>
        <v>0</v>
      </c>
      <c r="U76" t="str">
        <f t="shared" ca="1" si="51"/>
        <v/>
      </c>
      <c r="V76" t="str">
        <f t="shared" ca="1" si="52"/>
        <v/>
      </c>
      <c r="W76" t="str">
        <f t="shared" ca="1" si="34"/>
        <v/>
      </c>
      <c r="X76">
        <f t="shared" ca="1" si="35"/>
        <v>0</v>
      </c>
      <c r="Y76" t="str">
        <f t="shared" ca="1" si="36"/>
        <v/>
      </c>
      <c r="Z76" t="str">
        <f ca="1">IF(V76="","",IF(V76=1,"LONG"&amp;COUNTIF($V$2:V76,1),"SELL"&amp;COUNTIF($V$2:V76,0)))</f>
        <v/>
      </c>
      <c r="AA76" t="str">
        <f ca="1">IF(U76="","",IF(U76=-1,"SHORT"&amp;COUNTIF($U$2:U76,-1),"COVER"&amp;COUNTIF($U$2:U76,0)))</f>
        <v/>
      </c>
      <c r="AB76" t="str">
        <f t="shared" ca="1" si="37"/>
        <v/>
      </c>
      <c r="AC76" t="str">
        <f t="shared" ca="1" si="38"/>
        <v/>
      </c>
      <c r="AD76" t="str">
        <f t="shared" ca="1" si="39"/>
        <v/>
      </c>
      <c r="AE76" t="str">
        <f t="shared" ca="1" si="40"/>
        <v/>
      </c>
      <c r="AF76" t="str">
        <f t="shared" ca="1" si="41"/>
        <v/>
      </c>
      <c r="AG76" t="str">
        <f t="shared" ca="1" si="42"/>
        <v/>
      </c>
      <c r="AH76" t="str">
        <f ca="1">IF(AF76="","",COUNTIF($AJ$2:AJ76,1))</f>
        <v/>
      </c>
      <c r="AI76" t="str">
        <f ca="1">IF(AG76="","",COUNTIF($AK$2:AK76,1))</f>
        <v/>
      </c>
      <c r="AJ76">
        <f t="shared" ca="1" si="43"/>
        <v>0</v>
      </c>
      <c r="AK76">
        <f t="shared" ca="1" si="44"/>
        <v>0</v>
      </c>
      <c r="AL76" t="str">
        <f t="shared" ca="1" si="53"/>
        <v/>
      </c>
      <c r="AM76" t="str">
        <f t="shared" ca="1" si="45"/>
        <v/>
      </c>
    </row>
    <row r="77" spans="1:39" x14ac:dyDescent="0.3">
      <c r="A77" t="str">
        <f ca="1">IF(Y77="","",Y77&amp;"-"&amp;COUNTIF($Y$2:Y77,Y77))</f>
        <v>0-10</v>
      </c>
      <c r="B77" t="str">
        <f ca="1">IF(V77="","",V77&amp;"-"&amp;COUNTIF($V$2:V77,V77))</f>
        <v/>
      </c>
      <c r="C77" t="str">
        <f ca="1">IF(U77="","",U77&amp;"-"&amp;COUNTIF($U$2:U77,U77))</f>
        <v>0-5</v>
      </c>
      <c r="D77" t="str">
        <f ca="1">IF(AF77="","",COUNTIF($AJ$2:AJ77,1))</f>
        <v/>
      </c>
      <c r="E77">
        <f ca="1">IF(AG77="","",COUNTIF($AK$2:AK77,1))</f>
        <v>10</v>
      </c>
      <c r="F77">
        <f t="shared" si="46"/>
        <v>76</v>
      </c>
      <c r="G77" s="12">
        <f>HDFCBANK!C77</f>
        <v>41382</v>
      </c>
      <c r="H77" s="13">
        <f>HDFCBANK!I77</f>
        <v>673.6</v>
      </c>
      <c r="I77" s="13">
        <f>HDFC!I77</f>
        <v>818.25</v>
      </c>
      <c r="J77" s="7">
        <f t="shared" si="28"/>
        <v>0.8232202871982891</v>
      </c>
      <c r="K77" s="7">
        <f t="shared" ca="1" si="47"/>
        <v>0.82508704489745166</v>
      </c>
      <c r="L77" s="7">
        <f t="shared" ca="1" si="48"/>
        <v>1.1753055823927293E-2</v>
      </c>
      <c r="M77" s="36">
        <f t="shared" ca="1" si="49"/>
        <v>0.83684010072137893</v>
      </c>
      <c r="N77" s="37">
        <f t="shared" ca="1" si="50"/>
        <v>0.81333398907352439</v>
      </c>
      <c r="O77" t="str">
        <f t="shared" ca="1" si="29"/>
        <v/>
      </c>
      <c r="P77" t="str">
        <f t="shared" ca="1" si="54"/>
        <v>NO</v>
      </c>
      <c r="Q77" t="str">
        <f t="shared" ca="1" si="30"/>
        <v/>
      </c>
      <c r="R77" t="str">
        <f t="shared" ca="1" si="31"/>
        <v/>
      </c>
      <c r="S77">
        <f t="shared" ca="1" si="32"/>
        <v>0</v>
      </c>
      <c r="T77">
        <f t="shared" ca="1" si="33"/>
        <v>0</v>
      </c>
      <c r="U77">
        <f t="shared" ca="1" si="51"/>
        <v>0</v>
      </c>
      <c r="V77" t="str">
        <f t="shared" ca="1" si="52"/>
        <v/>
      </c>
      <c r="W77" t="str">
        <f t="shared" ca="1" si="34"/>
        <v/>
      </c>
      <c r="X77">
        <f t="shared" ca="1" si="35"/>
        <v>0</v>
      </c>
      <c r="Y77">
        <f t="shared" ca="1" si="36"/>
        <v>0</v>
      </c>
      <c r="Z77" t="str">
        <f ca="1">IF(V77="","",IF(V77=1,"LONG"&amp;COUNTIF($V$2:V77,1),"SELL"&amp;COUNTIF($V$2:V77,0)))</f>
        <v/>
      </c>
      <c r="AA77" t="str">
        <f ca="1">IF(U77="","",IF(U77=-1,"SHORT"&amp;COUNTIF($U$2:U77,-1),"COVER"&amp;COUNTIF($U$2:U77,0)))</f>
        <v>COVER5</v>
      </c>
      <c r="AB77" t="str">
        <f t="shared" ca="1" si="37"/>
        <v/>
      </c>
      <c r="AC77" t="str">
        <f t="shared" ca="1" si="38"/>
        <v/>
      </c>
      <c r="AD77" t="str">
        <f t="shared" ca="1" si="39"/>
        <v/>
      </c>
      <c r="AE77" t="str">
        <f t="shared" ca="1" si="40"/>
        <v>COVER</v>
      </c>
      <c r="AF77" t="str">
        <f t="shared" ca="1" si="41"/>
        <v/>
      </c>
      <c r="AG77" t="str">
        <f t="shared" ca="1" si="42"/>
        <v>COVER</v>
      </c>
      <c r="AH77" t="str">
        <f ca="1">IF(AF77="","",COUNTIF($AJ$2:AJ77,1))</f>
        <v/>
      </c>
      <c r="AI77">
        <f ca="1">IF(AG77="","",COUNTIF($AK$2:AK77,1))</f>
        <v>10</v>
      </c>
      <c r="AJ77">
        <f t="shared" ca="1" si="43"/>
        <v>0</v>
      </c>
      <c r="AK77">
        <f t="shared" ca="1" si="44"/>
        <v>1</v>
      </c>
      <c r="AL77" t="str">
        <f t="shared" ca="1" si="53"/>
        <v/>
      </c>
      <c r="AM77" t="str">
        <f t="shared" ca="1" si="45"/>
        <v>SHORT</v>
      </c>
    </row>
    <row r="78" spans="1:39" x14ac:dyDescent="0.3">
      <c r="A78" t="str">
        <f ca="1">IF(Y78="","",Y78&amp;"-"&amp;COUNTIF($Y$2:Y78,Y78))</f>
        <v/>
      </c>
      <c r="B78" t="str">
        <f ca="1">IF(V78="","",V78&amp;"-"&amp;COUNTIF($V$2:V78,V78))</f>
        <v/>
      </c>
      <c r="C78" t="str">
        <f ca="1">IF(U78="","",U78&amp;"-"&amp;COUNTIF($U$2:U78,U78))</f>
        <v/>
      </c>
      <c r="D78" t="str">
        <f ca="1">IF(AF78="","",COUNTIF($AJ$2:AJ78,1))</f>
        <v/>
      </c>
      <c r="E78" t="str">
        <f ca="1">IF(AG78="","",COUNTIF($AK$2:AK78,1))</f>
        <v/>
      </c>
      <c r="F78">
        <f t="shared" si="46"/>
        <v>77</v>
      </c>
      <c r="G78" s="12">
        <f>HDFCBANK!C78</f>
        <v>41386</v>
      </c>
      <c r="H78" s="13">
        <f>HDFCBANK!I78</f>
        <v>698.3</v>
      </c>
      <c r="I78" s="13">
        <f>HDFC!I78</f>
        <v>835.6</v>
      </c>
      <c r="J78" s="7">
        <f t="shared" si="28"/>
        <v>0.83568693154619422</v>
      </c>
      <c r="K78" s="7">
        <f t="shared" ca="1" si="47"/>
        <v>0.82809657873707376</v>
      </c>
      <c r="L78" s="7">
        <f t="shared" ca="1" si="48"/>
        <v>9.9158734114820433E-3</v>
      </c>
      <c r="M78" s="36">
        <f t="shared" ca="1" si="49"/>
        <v>0.8380124521485558</v>
      </c>
      <c r="N78" s="37">
        <f t="shared" ca="1" si="50"/>
        <v>0.81818070532559173</v>
      </c>
      <c r="O78" t="str">
        <f t="shared" ca="1" si="29"/>
        <v/>
      </c>
      <c r="P78" t="str">
        <f t="shared" ca="1" si="54"/>
        <v/>
      </c>
      <c r="Q78" t="str">
        <f t="shared" ca="1" si="30"/>
        <v/>
      </c>
      <c r="R78" t="str">
        <f t="shared" ca="1" si="31"/>
        <v/>
      </c>
      <c r="S78">
        <f t="shared" ca="1" si="32"/>
        <v>0</v>
      </c>
      <c r="T78">
        <f t="shared" ca="1" si="33"/>
        <v>0</v>
      </c>
      <c r="U78" t="str">
        <f t="shared" ca="1" si="51"/>
        <v/>
      </c>
      <c r="V78" t="str">
        <f t="shared" ca="1" si="52"/>
        <v/>
      </c>
      <c r="W78" t="str">
        <f t="shared" ca="1" si="34"/>
        <v/>
      </c>
      <c r="X78">
        <f t="shared" ca="1" si="35"/>
        <v>0</v>
      </c>
      <c r="Y78" t="str">
        <f t="shared" ca="1" si="36"/>
        <v/>
      </c>
      <c r="Z78" t="str">
        <f ca="1">IF(V78="","",IF(V78=1,"LONG"&amp;COUNTIF($V$2:V78,1),"SELL"&amp;COUNTIF($V$2:V78,0)))</f>
        <v/>
      </c>
      <c r="AA78" t="str">
        <f ca="1">IF(U78="","",IF(U78=-1,"SHORT"&amp;COUNTIF($U$2:U78,-1),"COVER"&amp;COUNTIF($U$2:U78,0)))</f>
        <v/>
      </c>
      <c r="AB78" t="str">
        <f t="shared" ca="1" si="37"/>
        <v/>
      </c>
      <c r="AC78" t="str">
        <f t="shared" ca="1" si="38"/>
        <v/>
      </c>
      <c r="AD78" t="str">
        <f t="shared" ca="1" si="39"/>
        <v/>
      </c>
      <c r="AE78" t="str">
        <f t="shared" ca="1" si="40"/>
        <v/>
      </c>
      <c r="AF78" t="str">
        <f t="shared" ca="1" si="41"/>
        <v/>
      </c>
      <c r="AG78" t="str">
        <f t="shared" ca="1" si="42"/>
        <v/>
      </c>
      <c r="AH78" t="str">
        <f ca="1">IF(AF78="","",COUNTIF($AJ$2:AJ78,1))</f>
        <v/>
      </c>
      <c r="AI78" t="str">
        <f ca="1">IF(AG78="","",COUNTIF($AK$2:AK78,1))</f>
        <v/>
      </c>
      <c r="AJ78">
        <f t="shared" ca="1" si="43"/>
        <v>0</v>
      </c>
      <c r="AK78">
        <f t="shared" ca="1" si="44"/>
        <v>0</v>
      </c>
      <c r="AL78" t="str">
        <f t="shared" ca="1" si="53"/>
        <v/>
      </c>
      <c r="AM78" t="str">
        <f t="shared" ca="1" si="45"/>
        <v/>
      </c>
    </row>
    <row r="79" spans="1:39" x14ac:dyDescent="0.3">
      <c r="A79" t="str">
        <f ca="1">IF(Y79="","",Y79&amp;"-"&amp;COUNTIF($Y$2:Y79,Y79))</f>
        <v/>
      </c>
      <c r="B79" t="str">
        <f ca="1">IF(V79="","",V79&amp;"-"&amp;COUNTIF($V$2:V79,V79))</f>
        <v/>
      </c>
      <c r="C79" t="str">
        <f ca="1">IF(U79="","",U79&amp;"-"&amp;COUNTIF($U$2:U79,U79))</f>
        <v/>
      </c>
      <c r="D79" t="str">
        <f ca="1">IF(AF79="","",COUNTIF($AJ$2:AJ79,1))</f>
        <v/>
      </c>
      <c r="E79" t="str">
        <f ca="1">IF(AG79="","",COUNTIF($AK$2:AK79,1))</f>
        <v/>
      </c>
      <c r="F79">
        <f t="shared" si="46"/>
        <v>78</v>
      </c>
      <c r="G79" s="12">
        <f>HDFCBANK!C79</f>
        <v>41387</v>
      </c>
      <c r="H79" s="13">
        <f>HDFCBANK!I79</f>
        <v>689</v>
      </c>
      <c r="I79" s="13">
        <f>HDFC!I79</f>
        <v>838.1</v>
      </c>
      <c r="J79" s="7">
        <f t="shared" si="28"/>
        <v>0.82209760171817203</v>
      </c>
      <c r="K79" s="7">
        <f t="shared" ca="1" si="47"/>
        <v>0.82794680316634273</v>
      </c>
      <c r="L79" s="7">
        <f t="shared" ca="1" si="48"/>
        <v>1.0002351470053477E-2</v>
      </c>
      <c r="M79" s="36">
        <f t="shared" ca="1" si="49"/>
        <v>0.83794915463639619</v>
      </c>
      <c r="N79" s="37">
        <f t="shared" ca="1" si="50"/>
        <v>0.81794445169628927</v>
      </c>
      <c r="O79" t="str">
        <f t="shared" ca="1" si="29"/>
        <v/>
      </c>
      <c r="P79" t="str">
        <f t="shared" ca="1" si="54"/>
        <v/>
      </c>
      <c r="Q79" t="str">
        <f t="shared" ca="1" si="30"/>
        <v/>
      </c>
      <c r="R79" t="str">
        <f t="shared" ca="1" si="31"/>
        <v/>
      </c>
      <c r="S79">
        <f t="shared" ca="1" si="32"/>
        <v>0</v>
      </c>
      <c r="T79">
        <f t="shared" ca="1" si="33"/>
        <v>0</v>
      </c>
      <c r="U79" t="str">
        <f t="shared" ca="1" si="51"/>
        <v/>
      </c>
      <c r="V79" t="str">
        <f t="shared" ca="1" si="52"/>
        <v/>
      </c>
      <c r="W79" t="str">
        <f t="shared" ca="1" si="34"/>
        <v/>
      </c>
      <c r="X79">
        <f t="shared" ca="1" si="35"/>
        <v>0</v>
      </c>
      <c r="Y79" t="str">
        <f t="shared" ca="1" si="36"/>
        <v/>
      </c>
      <c r="Z79" t="str">
        <f ca="1">IF(V79="","",IF(V79=1,"LONG"&amp;COUNTIF($V$2:V79,1),"SELL"&amp;COUNTIF($V$2:V79,0)))</f>
        <v/>
      </c>
      <c r="AA79" t="str">
        <f ca="1">IF(U79="","",IF(U79=-1,"SHORT"&amp;COUNTIF($U$2:U79,-1),"COVER"&amp;COUNTIF($U$2:U79,0)))</f>
        <v/>
      </c>
      <c r="AB79" t="str">
        <f t="shared" ca="1" si="37"/>
        <v/>
      </c>
      <c r="AC79" t="str">
        <f t="shared" ca="1" si="38"/>
        <v/>
      </c>
      <c r="AD79" t="str">
        <f t="shared" ca="1" si="39"/>
        <v/>
      </c>
      <c r="AE79" t="str">
        <f t="shared" ca="1" si="40"/>
        <v/>
      </c>
      <c r="AF79" t="str">
        <f t="shared" ca="1" si="41"/>
        <v/>
      </c>
      <c r="AG79" t="str">
        <f t="shared" ca="1" si="42"/>
        <v/>
      </c>
      <c r="AH79" t="str">
        <f ca="1">IF(AF79="","",COUNTIF($AJ$2:AJ79,1))</f>
        <v/>
      </c>
      <c r="AI79" t="str">
        <f ca="1">IF(AG79="","",COUNTIF($AK$2:AK79,1))</f>
        <v/>
      </c>
      <c r="AJ79">
        <f t="shared" ca="1" si="43"/>
        <v>0</v>
      </c>
      <c r="AK79">
        <f t="shared" ca="1" si="44"/>
        <v>0</v>
      </c>
      <c r="AL79" t="str">
        <f t="shared" ca="1" si="53"/>
        <v/>
      </c>
      <c r="AM79" t="str">
        <f t="shared" ca="1" si="45"/>
        <v/>
      </c>
    </row>
    <row r="80" spans="1:39" x14ac:dyDescent="0.3">
      <c r="A80" t="str">
        <f ca="1">IF(Y80="","",Y80&amp;"-"&amp;COUNTIF($Y$2:Y80,Y80))</f>
        <v>1-11</v>
      </c>
      <c r="B80" t="str">
        <f ca="1">IF(V80="","",V80&amp;"-"&amp;COUNTIF($V$2:V80,V80))</f>
        <v>1-6</v>
      </c>
      <c r="C80" t="str">
        <f ca="1">IF(U80="","",U80&amp;"-"&amp;COUNTIF($U$2:U80,U80))</f>
        <v/>
      </c>
      <c r="D80">
        <f ca="1">IF(AF80="","",COUNTIF($AJ$2:AJ80,1))</f>
        <v>11</v>
      </c>
      <c r="E80" t="str">
        <f ca="1">IF(AG80="","",COUNTIF($AK$2:AK80,1))</f>
        <v/>
      </c>
      <c r="F80">
        <f t="shared" si="46"/>
        <v>79</v>
      </c>
      <c r="G80" s="12">
        <f>HDFCBANK!C80</f>
        <v>41389</v>
      </c>
      <c r="H80" s="13">
        <f>HDFCBANK!I80</f>
        <v>689.55</v>
      </c>
      <c r="I80" s="13">
        <f>HDFC!I80</f>
        <v>862.75</v>
      </c>
      <c r="J80" s="7">
        <f t="shared" si="28"/>
        <v>0.79924659518980001</v>
      </c>
      <c r="K80" s="7">
        <f t="shared" ca="1" si="47"/>
        <v>0.82544899107366199</v>
      </c>
      <c r="L80" s="7">
        <f t="shared" ca="1" si="48"/>
        <v>1.3531365488137012E-2</v>
      </c>
      <c r="M80" s="36">
        <f t="shared" ca="1" si="49"/>
        <v>0.83898035656179903</v>
      </c>
      <c r="N80" s="37">
        <f t="shared" ca="1" si="50"/>
        <v>0.81191762558552494</v>
      </c>
      <c r="O80" t="str">
        <f t="shared" ca="1" si="29"/>
        <v>LONG</v>
      </c>
      <c r="P80" t="str">
        <f t="shared" ca="1" si="54"/>
        <v>SIGNAL</v>
      </c>
      <c r="Q80" t="str">
        <f t="shared" ca="1" si="30"/>
        <v>LONG</v>
      </c>
      <c r="R80" t="str">
        <f t="shared" ca="1" si="31"/>
        <v/>
      </c>
      <c r="S80">
        <f t="shared" ca="1" si="32"/>
        <v>0</v>
      </c>
      <c r="T80">
        <f t="shared" ca="1" si="33"/>
        <v>1</v>
      </c>
      <c r="U80" t="str">
        <f t="shared" ca="1" si="51"/>
        <v/>
      </c>
      <c r="V80">
        <f t="shared" ca="1" si="52"/>
        <v>1</v>
      </c>
      <c r="W80" t="str">
        <f t="shared" ca="1" si="34"/>
        <v>LONG</v>
      </c>
      <c r="X80">
        <f t="shared" ca="1" si="35"/>
        <v>1</v>
      </c>
      <c r="Y80">
        <f t="shared" ca="1" si="36"/>
        <v>1</v>
      </c>
      <c r="Z80" t="str">
        <f ca="1">IF(V80="","",IF(V80=1,"LONG"&amp;COUNTIF($V$2:V80,1),"SELL"&amp;COUNTIF($V$2:V80,0)))</f>
        <v>LONG6</v>
      </c>
      <c r="AA80" t="str">
        <f ca="1">IF(U80="","",IF(U80=-1,"SHORT"&amp;COUNTIF($U$2:U80,-1),"COVER"&amp;COUNTIF($U$2:U80,0)))</f>
        <v/>
      </c>
      <c r="AB80" t="str">
        <f t="shared" ca="1" si="37"/>
        <v>BUY</v>
      </c>
      <c r="AC80" t="str">
        <f t="shared" ca="1" si="38"/>
        <v/>
      </c>
      <c r="AD80" t="str">
        <f t="shared" ca="1" si="39"/>
        <v/>
      </c>
      <c r="AE80" t="str">
        <f t="shared" ca="1" si="40"/>
        <v/>
      </c>
      <c r="AF80" t="str">
        <f t="shared" ca="1" si="41"/>
        <v>BUY</v>
      </c>
      <c r="AG80" t="str">
        <f t="shared" ca="1" si="42"/>
        <v/>
      </c>
      <c r="AH80">
        <f ca="1">IF(AF80="","",COUNTIF($AJ$2:AJ80,1))</f>
        <v>11</v>
      </c>
      <c r="AI80" t="str">
        <f ca="1">IF(AG80="","",COUNTIF($AK$2:AK80,1))</f>
        <v/>
      </c>
      <c r="AJ80">
        <f t="shared" ca="1" si="43"/>
        <v>1</v>
      </c>
      <c r="AK80">
        <f t="shared" ca="1" si="44"/>
        <v>0</v>
      </c>
      <c r="AL80" t="str">
        <f t="shared" ca="1" si="53"/>
        <v>LONG</v>
      </c>
      <c r="AM80" t="str">
        <f t="shared" ca="1" si="45"/>
        <v/>
      </c>
    </row>
    <row r="81" spans="1:39" x14ac:dyDescent="0.3">
      <c r="A81" t="str">
        <f ca="1">IF(Y81="","",Y81&amp;"-"&amp;COUNTIF($Y$2:Y81,Y81))</f>
        <v/>
      </c>
      <c r="B81" t="str">
        <f ca="1">IF(V81="","",V81&amp;"-"&amp;COUNTIF($V$2:V81,V81))</f>
        <v/>
      </c>
      <c r="C81" t="str">
        <f ca="1">IF(U81="","",U81&amp;"-"&amp;COUNTIF($U$2:U81,U81))</f>
        <v/>
      </c>
      <c r="D81" t="str">
        <f ca="1">IF(AF81="","",COUNTIF($AJ$2:AJ81,1))</f>
        <v/>
      </c>
      <c r="E81" t="str">
        <f ca="1">IF(AG81="","",COUNTIF($AK$2:AK81,1))</f>
        <v/>
      </c>
      <c r="F81">
        <f t="shared" si="46"/>
        <v>80</v>
      </c>
      <c r="G81" s="12">
        <f>HDFCBANK!C81</f>
        <v>41390</v>
      </c>
      <c r="H81" s="13">
        <f>HDFCBANK!I81</f>
        <v>689.1</v>
      </c>
      <c r="I81" s="13">
        <f>HDFC!I81</f>
        <v>872.6</v>
      </c>
      <c r="J81" s="7">
        <f t="shared" si="28"/>
        <v>0.7897089158835664</v>
      </c>
      <c r="K81" s="7">
        <f t="shared" ca="1" si="47"/>
        <v>0.82372014442541008</v>
      </c>
      <c r="L81" s="7">
        <f t="shared" ca="1" si="48"/>
        <v>1.6848615739798168E-2</v>
      </c>
      <c r="M81" s="36">
        <f t="shared" ca="1" si="49"/>
        <v>0.84056876016520821</v>
      </c>
      <c r="N81" s="37">
        <f t="shared" ca="1" si="50"/>
        <v>0.80687152868561196</v>
      </c>
      <c r="O81" t="str">
        <f t="shared" ca="1" si="29"/>
        <v>LONG</v>
      </c>
      <c r="P81" t="str">
        <f t="shared" ca="1" si="54"/>
        <v/>
      </c>
      <c r="Q81" t="str">
        <f t="shared" ca="1" si="30"/>
        <v>LONG</v>
      </c>
      <c r="R81" t="str">
        <f t="shared" ca="1" si="31"/>
        <v/>
      </c>
      <c r="S81">
        <f t="shared" ca="1" si="32"/>
        <v>0</v>
      </c>
      <c r="T81">
        <f t="shared" ca="1" si="33"/>
        <v>1</v>
      </c>
      <c r="U81" t="str">
        <f t="shared" ca="1" si="51"/>
        <v/>
      </c>
      <c r="V81" t="str">
        <f t="shared" ca="1" si="52"/>
        <v/>
      </c>
      <c r="W81" t="str">
        <f t="shared" ca="1" si="34"/>
        <v/>
      </c>
      <c r="X81">
        <f t="shared" ca="1" si="35"/>
        <v>0</v>
      </c>
      <c r="Y81" t="str">
        <f t="shared" ca="1" si="36"/>
        <v/>
      </c>
      <c r="Z81" t="str">
        <f ca="1">IF(V81="","",IF(V81=1,"LONG"&amp;COUNTIF($V$2:V81,1),"SELL"&amp;COUNTIF($V$2:V81,0)))</f>
        <v/>
      </c>
      <c r="AA81" t="str">
        <f ca="1">IF(U81="","",IF(U81=-1,"SHORT"&amp;COUNTIF($U$2:U81,-1),"COVER"&amp;COUNTIF($U$2:U81,0)))</f>
        <v/>
      </c>
      <c r="AB81" t="str">
        <f t="shared" ca="1" si="37"/>
        <v/>
      </c>
      <c r="AC81" t="str">
        <f t="shared" ca="1" si="38"/>
        <v/>
      </c>
      <c r="AD81" t="str">
        <f t="shared" ca="1" si="39"/>
        <v/>
      </c>
      <c r="AE81" t="str">
        <f t="shared" ca="1" si="40"/>
        <v/>
      </c>
      <c r="AF81" t="str">
        <f t="shared" ca="1" si="41"/>
        <v/>
      </c>
      <c r="AG81" t="str">
        <f t="shared" ca="1" si="42"/>
        <v/>
      </c>
      <c r="AH81" t="str">
        <f ca="1">IF(AF81="","",COUNTIF($AJ$2:AJ81,1))</f>
        <v/>
      </c>
      <c r="AI81" t="str">
        <f ca="1">IF(AG81="","",COUNTIF($AK$2:AK81,1))</f>
        <v/>
      </c>
      <c r="AJ81">
        <f t="shared" ca="1" si="43"/>
        <v>0</v>
      </c>
      <c r="AK81">
        <f t="shared" ca="1" si="44"/>
        <v>0</v>
      </c>
      <c r="AL81" t="str">
        <f t="shared" ca="1" si="53"/>
        <v/>
      </c>
      <c r="AM81" t="str">
        <f t="shared" ca="1" si="45"/>
        <v/>
      </c>
    </row>
    <row r="82" spans="1:39" x14ac:dyDescent="0.3">
      <c r="A82" t="str">
        <f ca="1">IF(Y82="","",Y82&amp;"-"&amp;COUNTIF($Y$2:Y82,Y82))</f>
        <v/>
      </c>
      <c r="B82" t="str">
        <f ca="1">IF(V82="","",V82&amp;"-"&amp;COUNTIF($V$2:V82,V82))</f>
        <v/>
      </c>
      <c r="C82" t="str">
        <f ca="1">IF(U82="","",U82&amp;"-"&amp;COUNTIF($U$2:U82,U82))</f>
        <v/>
      </c>
      <c r="D82" t="str">
        <f ca="1">IF(AF82="","",COUNTIF($AJ$2:AJ82,1))</f>
        <v/>
      </c>
      <c r="E82" t="str">
        <f ca="1">IF(AG82="","",COUNTIF($AK$2:AK82,1))</f>
        <v/>
      </c>
      <c r="F82">
        <f t="shared" si="46"/>
        <v>81</v>
      </c>
      <c r="G82" s="12">
        <f>HDFCBANK!C82</f>
        <v>41393</v>
      </c>
      <c r="H82" s="13">
        <f>HDFCBANK!I82</f>
        <v>695.15</v>
      </c>
      <c r="I82" s="13">
        <f>HDFC!I82</f>
        <v>864.2</v>
      </c>
      <c r="J82" s="7">
        <f t="shared" si="28"/>
        <v>0.80438555889840313</v>
      </c>
      <c r="K82" s="7">
        <f t="shared" ca="1" si="47"/>
        <v>0.82044340434877583</v>
      </c>
      <c r="L82" s="7">
        <f t="shared" ca="1" si="48"/>
        <v>1.712988969308446E-2</v>
      </c>
      <c r="M82" s="36">
        <f t="shared" ca="1" si="49"/>
        <v>0.83757329404186032</v>
      </c>
      <c r="N82" s="37">
        <f t="shared" ca="1" si="50"/>
        <v>0.80331351465569134</v>
      </c>
      <c r="O82" t="str">
        <f t="shared" ca="1" si="29"/>
        <v>LONG</v>
      </c>
      <c r="P82" t="str">
        <f t="shared" ca="1" si="54"/>
        <v/>
      </c>
      <c r="Q82" t="str">
        <f t="shared" ca="1" si="30"/>
        <v>LONG</v>
      </c>
      <c r="R82" t="str">
        <f t="shared" ca="1" si="31"/>
        <v/>
      </c>
      <c r="S82">
        <f t="shared" ca="1" si="32"/>
        <v>0</v>
      </c>
      <c r="T82">
        <f t="shared" ca="1" si="33"/>
        <v>1</v>
      </c>
      <c r="U82" t="str">
        <f t="shared" ca="1" si="51"/>
        <v/>
      </c>
      <c r="V82" t="str">
        <f t="shared" ca="1" si="52"/>
        <v/>
      </c>
      <c r="W82" t="str">
        <f t="shared" ca="1" si="34"/>
        <v/>
      </c>
      <c r="X82">
        <f t="shared" ca="1" si="35"/>
        <v>0</v>
      </c>
      <c r="Y82" t="str">
        <f t="shared" ca="1" si="36"/>
        <v/>
      </c>
      <c r="Z82" t="str">
        <f ca="1">IF(V82="","",IF(V82=1,"LONG"&amp;COUNTIF($V$2:V82,1),"SELL"&amp;COUNTIF($V$2:V82,0)))</f>
        <v/>
      </c>
      <c r="AA82" t="str">
        <f ca="1">IF(U82="","",IF(U82=-1,"SHORT"&amp;COUNTIF($U$2:U82,-1),"COVER"&amp;COUNTIF($U$2:U82,0)))</f>
        <v/>
      </c>
      <c r="AB82" t="str">
        <f t="shared" ca="1" si="37"/>
        <v/>
      </c>
      <c r="AC82" t="str">
        <f t="shared" ca="1" si="38"/>
        <v/>
      </c>
      <c r="AD82" t="str">
        <f t="shared" ca="1" si="39"/>
        <v/>
      </c>
      <c r="AE82" t="str">
        <f t="shared" ca="1" si="40"/>
        <v/>
      </c>
      <c r="AF82" t="str">
        <f t="shared" ca="1" si="41"/>
        <v/>
      </c>
      <c r="AG82" t="str">
        <f t="shared" ca="1" si="42"/>
        <v/>
      </c>
      <c r="AH82" t="str">
        <f ca="1">IF(AF82="","",COUNTIF($AJ$2:AJ82,1))</f>
        <v/>
      </c>
      <c r="AI82" t="str">
        <f ca="1">IF(AG82="","",COUNTIF($AK$2:AK82,1))</f>
        <v/>
      </c>
      <c r="AJ82">
        <f t="shared" ca="1" si="43"/>
        <v>0</v>
      </c>
      <c r="AK82">
        <f t="shared" ca="1" si="44"/>
        <v>0</v>
      </c>
      <c r="AL82" t="str">
        <f t="shared" ca="1" si="53"/>
        <v/>
      </c>
      <c r="AM82" t="str">
        <f t="shared" ca="1" si="45"/>
        <v/>
      </c>
    </row>
    <row r="83" spans="1:39" x14ac:dyDescent="0.3">
      <c r="A83" t="str">
        <f ca="1">IF(Y83="","",Y83&amp;"-"&amp;COUNTIF($Y$2:Y83,Y83))</f>
        <v/>
      </c>
      <c r="B83" t="str">
        <f ca="1">IF(V83="","",V83&amp;"-"&amp;COUNTIF($V$2:V83,V83))</f>
        <v/>
      </c>
      <c r="C83" t="str">
        <f ca="1">IF(U83="","",U83&amp;"-"&amp;COUNTIF($U$2:U83,U83))</f>
        <v/>
      </c>
      <c r="D83" t="str">
        <f ca="1">IF(AF83="","",COUNTIF($AJ$2:AJ83,1))</f>
        <v/>
      </c>
      <c r="E83" t="str">
        <f ca="1">IF(AG83="","",COUNTIF($AK$2:AK83,1))</f>
        <v/>
      </c>
      <c r="F83">
        <f t="shared" si="46"/>
        <v>82</v>
      </c>
      <c r="G83" s="12">
        <f>HDFCBANK!C83</f>
        <v>41394</v>
      </c>
      <c r="H83" s="13">
        <f>HDFCBANK!I83</f>
        <v>682.3</v>
      </c>
      <c r="I83" s="13">
        <f>HDFC!I83</f>
        <v>847.6</v>
      </c>
      <c r="J83" s="7">
        <f t="shared" si="28"/>
        <v>0.80497876356772058</v>
      </c>
      <c r="K83" s="7">
        <f t="shared" ca="1" si="47"/>
        <v>0.8167754857264683</v>
      </c>
      <c r="L83" s="7">
        <f t="shared" ca="1" si="48"/>
        <v>1.5970319672762565E-2</v>
      </c>
      <c r="M83" s="36">
        <f t="shared" ca="1" si="49"/>
        <v>0.83274580539923082</v>
      </c>
      <c r="N83" s="37">
        <f t="shared" ca="1" si="50"/>
        <v>0.80080516605370577</v>
      </c>
      <c r="O83" t="str">
        <f t="shared" ca="1" si="29"/>
        <v>LONG</v>
      </c>
      <c r="P83" t="str">
        <f t="shared" ca="1" si="54"/>
        <v/>
      </c>
      <c r="Q83" t="str">
        <f t="shared" ca="1" si="30"/>
        <v>LONG</v>
      </c>
      <c r="R83" t="str">
        <f t="shared" ca="1" si="31"/>
        <v/>
      </c>
      <c r="S83">
        <f t="shared" ca="1" si="32"/>
        <v>0</v>
      </c>
      <c r="T83">
        <f t="shared" ca="1" si="33"/>
        <v>1</v>
      </c>
      <c r="U83" t="str">
        <f t="shared" ca="1" si="51"/>
        <v/>
      </c>
      <c r="V83" t="str">
        <f t="shared" ca="1" si="52"/>
        <v/>
      </c>
      <c r="W83" t="str">
        <f t="shared" ca="1" si="34"/>
        <v/>
      </c>
      <c r="X83">
        <f t="shared" ca="1" si="35"/>
        <v>0</v>
      </c>
      <c r="Y83" t="str">
        <f t="shared" ca="1" si="36"/>
        <v/>
      </c>
      <c r="Z83" t="str">
        <f ca="1">IF(V83="","",IF(V83=1,"LONG"&amp;COUNTIF($V$2:V83,1),"SELL"&amp;COUNTIF($V$2:V83,0)))</f>
        <v/>
      </c>
      <c r="AA83" t="str">
        <f ca="1">IF(U83="","",IF(U83=-1,"SHORT"&amp;COUNTIF($U$2:U83,-1),"COVER"&amp;COUNTIF($U$2:U83,0)))</f>
        <v/>
      </c>
      <c r="AB83" t="str">
        <f t="shared" ca="1" si="37"/>
        <v/>
      </c>
      <c r="AC83" t="str">
        <f t="shared" ca="1" si="38"/>
        <v/>
      </c>
      <c r="AD83" t="str">
        <f t="shared" ca="1" si="39"/>
        <v/>
      </c>
      <c r="AE83" t="str">
        <f t="shared" ca="1" si="40"/>
        <v/>
      </c>
      <c r="AF83" t="str">
        <f t="shared" ca="1" si="41"/>
        <v/>
      </c>
      <c r="AG83" t="str">
        <f t="shared" ca="1" si="42"/>
        <v/>
      </c>
      <c r="AH83" t="str">
        <f ca="1">IF(AF83="","",COUNTIF($AJ$2:AJ83,1))</f>
        <v/>
      </c>
      <c r="AI83" t="str">
        <f ca="1">IF(AG83="","",COUNTIF($AK$2:AK83,1))</f>
        <v/>
      </c>
      <c r="AJ83">
        <f t="shared" ca="1" si="43"/>
        <v>0</v>
      </c>
      <c r="AK83">
        <f t="shared" ca="1" si="44"/>
        <v>0</v>
      </c>
      <c r="AL83" t="str">
        <f t="shared" ca="1" si="53"/>
        <v/>
      </c>
      <c r="AM83" t="str">
        <f t="shared" ca="1" si="45"/>
        <v/>
      </c>
    </row>
    <row r="84" spans="1:39" x14ac:dyDescent="0.3">
      <c r="A84" t="str">
        <f ca="1">IF(Y84="","",Y84&amp;"-"&amp;COUNTIF($Y$2:Y84,Y84))</f>
        <v/>
      </c>
      <c r="B84" t="str">
        <f ca="1">IF(V84="","",V84&amp;"-"&amp;COUNTIF($V$2:V84,V84))</f>
        <v/>
      </c>
      <c r="C84" t="str">
        <f ca="1">IF(U84="","",U84&amp;"-"&amp;COUNTIF($U$2:U84,U84))</f>
        <v/>
      </c>
      <c r="D84" t="str">
        <f ca="1">IF(AF84="","",COUNTIF($AJ$2:AJ84,1))</f>
        <v/>
      </c>
      <c r="E84" t="str">
        <f ca="1">IF(AG84="","",COUNTIF($AK$2:AK84,1))</f>
        <v/>
      </c>
      <c r="F84">
        <f t="shared" si="46"/>
        <v>83</v>
      </c>
      <c r="G84" s="12">
        <f>HDFCBANK!C84</f>
        <v>41396</v>
      </c>
      <c r="H84" s="13">
        <f>HDFCBANK!I84</f>
        <v>692.5</v>
      </c>
      <c r="I84" s="13">
        <f>HDFC!I84</f>
        <v>863.45</v>
      </c>
      <c r="J84" s="7">
        <f t="shared" si="28"/>
        <v>0.80201517169494463</v>
      </c>
      <c r="K84" s="7">
        <f t="shared" ca="1" si="47"/>
        <v>0.81418567498268357</v>
      </c>
      <c r="L84" s="7">
        <f t="shared" ca="1" si="48"/>
        <v>1.6063088209767963E-2</v>
      </c>
      <c r="M84" s="36">
        <f t="shared" ca="1" si="49"/>
        <v>0.83024876319245156</v>
      </c>
      <c r="N84" s="37">
        <f t="shared" ca="1" si="50"/>
        <v>0.79812258677291559</v>
      </c>
      <c r="O84" t="str">
        <f t="shared" ca="1" si="29"/>
        <v>LONG</v>
      </c>
      <c r="P84" t="str">
        <f t="shared" ca="1" si="54"/>
        <v/>
      </c>
      <c r="Q84" t="str">
        <f t="shared" ca="1" si="30"/>
        <v>LONG</v>
      </c>
      <c r="R84" t="str">
        <f t="shared" ca="1" si="31"/>
        <v/>
      </c>
      <c r="S84">
        <f t="shared" ca="1" si="32"/>
        <v>0</v>
      </c>
      <c r="T84">
        <f t="shared" ca="1" si="33"/>
        <v>1</v>
      </c>
      <c r="U84" t="str">
        <f t="shared" ca="1" si="51"/>
        <v/>
      </c>
      <c r="V84" t="str">
        <f t="shared" ca="1" si="52"/>
        <v/>
      </c>
      <c r="W84" t="str">
        <f t="shared" ca="1" si="34"/>
        <v/>
      </c>
      <c r="X84">
        <f t="shared" ca="1" si="35"/>
        <v>0</v>
      </c>
      <c r="Y84" t="str">
        <f t="shared" ca="1" si="36"/>
        <v/>
      </c>
      <c r="Z84" t="str">
        <f ca="1">IF(V84="","",IF(V84=1,"LONG"&amp;COUNTIF($V$2:V84,1),"SELL"&amp;COUNTIF($V$2:V84,0)))</f>
        <v/>
      </c>
      <c r="AA84" t="str">
        <f ca="1">IF(U84="","",IF(U84=-1,"SHORT"&amp;COUNTIF($U$2:U84,-1),"COVER"&amp;COUNTIF($U$2:U84,0)))</f>
        <v/>
      </c>
      <c r="AB84" t="str">
        <f t="shared" ca="1" si="37"/>
        <v/>
      </c>
      <c r="AC84" t="str">
        <f t="shared" ca="1" si="38"/>
        <v/>
      </c>
      <c r="AD84" t="str">
        <f t="shared" ca="1" si="39"/>
        <v/>
      </c>
      <c r="AE84" t="str">
        <f t="shared" ca="1" si="40"/>
        <v/>
      </c>
      <c r="AF84" t="str">
        <f t="shared" ca="1" si="41"/>
        <v/>
      </c>
      <c r="AG84" t="str">
        <f t="shared" ca="1" si="42"/>
        <v/>
      </c>
      <c r="AH84" t="str">
        <f ca="1">IF(AF84="","",COUNTIF($AJ$2:AJ84,1))</f>
        <v/>
      </c>
      <c r="AI84" t="str">
        <f ca="1">IF(AG84="","",COUNTIF($AK$2:AK84,1))</f>
        <v/>
      </c>
      <c r="AJ84">
        <f t="shared" ca="1" si="43"/>
        <v>0</v>
      </c>
      <c r="AK84">
        <f t="shared" ca="1" si="44"/>
        <v>0</v>
      </c>
      <c r="AL84" t="str">
        <f t="shared" ca="1" si="53"/>
        <v/>
      </c>
      <c r="AM84" t="str">
        <f t="shared" ca="1" si="45"/>
        <v/>
      </c>
    </row>
    <row r="85" spans="1:39" x14ac:dyDescent="0.3">
      <c r="A85" t="str">
        <f ca="1">IF(Y85="","",Y85&amp;"-"&amp;COUNTIF($Y$2:Y85,Y85))</f>
        <v/>
      </c>
      <c r="B85" t="str">
        <f ca="1">IF(V85="","",V85&amp;"-"&amp;COUNTIF($V$2:V85,V85))</f>
        <v/>
      </c>
      <c r="C85" t="str">
        <f ca="1">IF(U85="","",U85&amp;"-"&amp;COUNTIF($U$2:U85,U85))</f>
        <v/>
      </c>
      <c r="D85" t="str">
        <f ca="1">IF(AF85="","",COUNTIF($AJ$2:AJ85,1))</f>
        <v/>
      </c>
      <c r="E85" t="str">
        <f ca="1">IF(AG85="","",COUNTIF($AK$2:AK85,1))</f>
        <v/>
      </c>
      <c r="F85">
        <f t="shared" si="46"/>
        <v>84</v>
      </c>
      <c r="G85" s="12">
        <f>HDFCBANK!C85</f>
        <v>41397</v>
      </c>
      <c r="H85" s="13">
        <f>HDFCBANK!I85</f>
        <v>680.95</v>
      </c>
      <c r="I85" s="13">
        <f>HDFC!I85</f>
        <v>854.9</v>
      </c>
      <c r="J85" s="7">
        <f t="shared" si="28"/>
        <v>0.79652590946309521</v>
      </c>
      <c r="K85" s="7">
        <f t="shared" ca="1" si="47"/>
        <v>0.81130124962937877</v>
      </c>
      <c r="L85" s="7">
        <f t="shared" ca="1" si="48"/>
        <v>1.6417404976321239E-2</v>
      </c>
      <c r="M85" s="36">
        <f t="shared" ca="1" si="49"/>
        <v>0.82771865460570004</v>
      </c>
      <c r="N85" s="37">
        <f t="shared" ca="1" si="50"/>
        <v>0.7948838446530575</v>
      </c>
      <c r="O85" t="str">
        <f t="shared" ca="1" si="29"/>
        <v>LONG</v>
      </c>
      <c r="P85" t="str">
        <f t="shared" ca="1" si="54"/>
        <v/>
      </c>
      <c r="Q85" t="str">
        <f t="shared" ca="1" si="30"/>
        <v>LONG</v>
      </c>
      <c r="R85" t="str">
        <f t="shared" ca="1" si="31"/>
        <v/>
      </c>
      <c r="S85">
        <f t="shared" ca="1" si="32"/>
        <v>0</v>
      </c>
      <c r="T85">
        <f t="shared" ca="1" si="33"/>
        <v>1</v>
      </c>
      <c r="U85" t="str">
        <f t="shared" ca="1" si="51"/>
        <v/>
      </c>
      <c r="V85" t="str">
        <f t="shared" ca="1" si="52"/>
        <v/>
      </c>
      <c r="W85" t="str">
        <f t="shared" ca="1" si="34"/>
        <v/>
      </c>
      <c r="X85">
        <f t="shared" ca="1" si="35"/>
        <v>0</v>
      </c>
      <c r="Y85" t="str">
        <f t="shared" ca="1" si="36"/>
        <v/>
      </c>
      <c r="Z85" t="str">
        <f ca="1">IF(V85="","",IF(V85=1,"LONG"&amp;COUNTIF($V$2:V85,1),"SELL"&amp;COUNTIF($V$2:V85,0)))</f>
        <v/>
      </c>
      <c r="AA85" t="str">
        <f ca="1">IF(U85="","",IF(U85=-1,"SHORT"&amp;COUNTIF($U$2:U85,-1),"COVER"&amp;COUNTIF($U$2:U85,0)))</f>
        <v/>
      </c>
      <c r="AB85" t="str">
        <f t="shared" ca="1" si="37"/>
        <v/>
      </c>
      <c r="AC85" t="str">
        <f t="shared" ca="1" si="38"/>
        <v/>
      </c>
      <c r="AD85" t="str">
        <f t="shared" ca="1" si="39"/>
        <v/>
      </c>
      <c r="AE85" t="str">
        <f t="shared" ca="1" si="40"/>
        <v/>
      </c>
      <c r="AF85" t="str">
        <f t="shared" ca="1" si="41"/>
        <v/>
      </c>
      <c r="AG85" t="str">
        <f t="shared" ca="1" si="42"/>
        <v/>
      </c>
      <c r="AH85" t="str">
        <f ca="1">IF(AF85="","",COUNTIF($AJ$2:AJ85,1))</f>
        <v/>
      </c>
      <c r="AI85" t="str">
        <f ca="1">IF(AG85="","",COUNTIF($AK$2:AK85,1))</f>
        <v/>
      </c>
      <c r="AJ85">
        <f t="shared" ca="1" si="43"/>
        <v>0</v>
      </c>
      <c r="AK85">
        <f t="shared" ca="1" si="44"/>
        <v>0</v>
      </c>
      <c r="AL85" t="str">
        <f t="shared" ca="1" si="53"/>
        <v/>
      </c>
      <c r="AM85" t="str">
        <f t="shared" ca="1" si="45"/>
        <v/>
      </c>
    </row>
    <row r="86" spans="1:39" x14ac:dyDescent="0.3">
      <c r="A86" t="str">
        <f ca="1">IF(Y86="","",Y86&amp;"-"&amp;COUNTIF($Y$2:Y86,Y86))</f>
        <v/>
      </c>
      <c r="B86" t="str">
        <f ca="1">IF(V86="","",V86&amp;"-"&amp;COUNTIF($V$2:V86,V86))</f>
        <v/>
      </c>
      <c r="C86" t="str">
        <f ca="1">IF(U86="","",U86&amp;"-"&amp;COUNTIF($U$2:U86,U86))</f>
        <v/>
      </c>
      <c r="D86" t="str">
        <f ca="1">IF(AF86="","",COUNTIF($AJ$2:AJ86,1))</f>
        <v/>
      </c>
      <c r="E86" t="str">
        <f ca="1">IF(AG86="","",COUNTIF($AK$2:AK86,1))</f>
        <v/>
      </c>
      <c r="F86">
        <f t="shared" si="46"/>
        <v>85</v>
      </c>
      <c r="G86" s="12">
        <f>HDFCBANK!C86</f>
        <v>41400</v>
      </c>
      <c r="H86" s="13">
        <f>HDFCBANK!I86</f>
        <v>675.5</v>
      </c>
      <c r="I86" s="13">
        <f>HDFC!I86</f>
        <v>852.65</v>
      </c>
      <c r="J86" s="7">
        <f t="shared" si="28"/>
        <v>0.79223597021052017</v>
      </c>
      <c r="K86" s="7">
        <f t="shared" ca="1" si="47"/>
        <v>0.80701017053707047</v>
      </c>
      <c r="L86" s="7">
        <f t="shared" ca="1" si="48"/>
        <v>1.5042619224004242E-2</v>
      </c>
      <c r="M86" s="36">
        <f t="shared" ca="1" si="49"/>
        <v>0.82205278976107476</v>
      </c>
      <c r="N86" s="37">
        <f t="shared" ca="1" si="50"/>
        <v>0.79196755131306618</v>
      </c>
      <c r="O86" t="str">
        <f t="shared" ca="1" si="29"/>
        <v>LONG</v>
      </c>
      <c r="P86" t="str">
        <f t="shared" ca="1" si="54"/>
        <v/>
      </c>
      <c r="Q86" t="str">
        <f t="shared" ca="1" si="30"/>
        <v>LONG</v>
      </c>
      <c r="R86" t="str">
        <f t="shared" ca="1" si="31"/>
        <v/>
      </c>
      <c r="S86">
        <f t="shared" ca="1" si="32"/>
        <v>0</v>
      </c>
      <c r="T86">
        <f t="shared" ca="1" si="33"/>
        <v>1</v>
      </c>
      <c r="U86" t="str">
        <f t="shared" ca="1" si="51"/>
        <v/>
      </c>
      <c r="V86" t="str">
        <f t="shared" ca="1" si="52"/>
        <v/>
      </c>
      <c r="W86" t="str">
        <f t="shared" ca="1" si="34"/>
        <v/>
      </c>
      <c r="X86">
        <f t="shared" ca="1" si="35"/>
        <v>0</v>
      </c>
      <c r="Y86" t="str">
        <f t="shared" ca="1" si="36"/>
        <v/>
      </c>
      <c r="Z86" t="str">
        <f ca="1">IF(V86="","",IF(V86=1,"LONG"&amp;COUNTIF($V$2:V86,1),"SELL"&amp;COUNTIF($V$2:V86,0)))</f>
        <v/>
      </c>
      <c r="AA86" t="str">
        <f ca="1">IF(U86="","",IF(U86=-1,"SHORT"&amp;COUNTIF($U$2:U86,-1),"COVER"&amp;COUNTIF($U$2:U86,0)))</f>
        <v/>
      </c>
      <c r="AB86" t="str">
        <f t="shared" ca="1" si="37"/>
        <v/>
      </c>
      <c r="AC86" t="str">
        <f t="shared" ca="1" si="38"/>
        <v/>
      </c>
      <c r="AD86" t="str">
        <f t="shared" ca="1" si="39"/>
        <v/>
      </c>
      <c r="AE86" t="str">
        <f t="shared" ca="1" si="40"/>
        <v/>
      </c>
      <c r="AF86" t="str">
        <f t="shared" ca="1" si="41"/>
        <v/>
      </c>
      <c r="AG86" t="str">
        <f t="shared" ca="1" si="42"/>
        <v/>
      </c>
      <c r="AH86" t="str">
        <f ca="1">IF(AF86="","",COUNTIF($AJ$2:AJ86,1))</f>
        <v/>
      </c>
      <c r="AI86" t="str">
        <f ca="1">IF(AG86="","",COUNTIF($AK$2:AK86,1))</f>
        <v/>
      </c>
      <c r="AJ86">
        <f t="shared" ca="1" si="43"/>
        <v>0</v>
      </c>
      <c r="AK86">
        <f t="shared" ca="1" si="44"/>
        <v>0</v>
      </c>
      <c r="AL86" t="str">
        <f t="shared" ca="1" si="53"/>
        <v/>
      </c>
      <c r="AM86" t="str">
        <f t="shared" ca="1" si="45"/>
        <v/>
      </c>
    </row>
    <row r="87" spans="1:39" x14ac:dyDescent="0.3">
      <c r="A87" t="str">
        <f ca="1">IF(Y87="","",Y87&amp;"-"&amp;COUNTIF($Y$2:Y87,Y87))</f>
        <v>0-11</v>
      </c>
      <c r="B87" t="str">
        <f ca="1">IF(V87="","",V87&amp;"-"&amp;COUNTIF($V$2:V87,V87))</f>
        <v>0-6</v>
      </c>
      <c r="C87" t="str">
        <f ca="1">IF(U87="","",U87&amp;"-"&amp;COUNTIF($U$2:U87,U87))</f>
        <v/>
      </c>
      <c r="D87" t="str">
        <f ca="1">IF(AF87="","",COUNTIF($AJ$2:AJ87,1))</f>
        <v/>
      </c>
      <c r="E87">
        <f ca="1">IF(AG87="","",COUNTIF($AK$2:AK87,1))</f>
        <v>11</v>
      </c>
      <c r="F87">
        <f t="shared" si="46"/>
        <v>86</v>
      </c>
      <c r="G87" s="12">
        <f>HDFCBANK!C87</f>
        <v>41401</v>
      </c>
      <c r="H87" s="13">
        <f>HDFCBANK!I87</f>
        <v>688.05</v>
      </c>
      <c r="I87" s="13">
        <f>HDFC!I87</f>
        <v>853.75</v>
      </c>
      <c r="J87" s="7">
        <f t="shared" si="28"/>
        <v>0.80591508052708638</v>
      </c>
      <c r="K87" s="7">
        <f t="shared" ca="1" si="47"/>
        <v>0.80527964986995015</v>
      </c>
      <c r="L87" s="7">
        <f t="shared" ca="1" si="48"/>
        <v>1.3924430410181099E-2</v>
      </c>
      <c r="M87" s="36">
        <f t="shared" ca="1" si="49"/>
        <v>0.81920408028013125</v>
      </c>
      <c r="N87" s="37">
        <f t="shared" ca="1" si="50"/>
        <v>0.79135521945976905</v>
      </c>
      <c r="O87" t="str">
        <f t="shared" ca="1" si="29"/>
        <v/>
      </c>
      <c r="P87" t="str">
        <f t="shared" ca="1" si="54"/>
        <v>NO</v>
      </c>
      <c r="Q87" t="str">
        <f t="shared" ca="1" si="30"/>
        <v/>
      </c>
      <c r="R87" t="str">
        <f t="shared" ca="1" si="31"/>
        <v/>
      </c>
      <c r="S87">
        <f t="shared" ca="1" si="32"/>
        <v>0</v>
      </c>
      <c r="T87">
        <f t="shared" ca="1" si="33"/>
        <v>0</v>
      </c>
      <c r="U87" t="str">
        <f t="shared" ca="1" si="51"/>
        <v/>
      </c>
      <c r="V87">
        <f t="shared" ca="1" si="52"/>
        <v>0</v>
      </c>
      <c r="W87" t="str">
        <f t="shared" ca="1" si="34"/>
        <v/>
      </c>
      <c r="X87">
        <f t="shared" ca="1" si="35"/>
        <v>0</v>
      </c>
      <c r="Y87">
        <f t="shared" ca="1" si="36"/>
        <v>0</v>
      </c>
      <c r="Z87" t="str">
        <f ca="1">IF(V87="","",IF(V87=1,"LONG"&amp;COUNTIF($V$2:V87,1),"SELL"&amp;COUNTIF($V$2:V87,0)))</f>
        <v>SELL6</v>
      </c>
      <c r="AA87" t="str">
        <f ca="1">IF(U87="","",IF(U87=-1,"SHORT"&amp;COUNTIF($U$2:U87,-1),"COVER"&amp;COUNTIF($U$2:U87,0)))</f>
        <v/>
      </c>
      <c r="AB87" t="str">
        <f t="shared" ca="1" si="37"/>
        <v/>
      </c>
      <c r="AC87" t="str">
        <f t="shared" ca="1" si="38"/>
        <v>SELL</v>
      </c>
      <c r="AD87" t="str">
        <f t="shared" ca="1" si="39"/>
        <v/>
      </c>
      <c r="AE87" t="str">
        <f t="shared" ca="1" si="40"/>
        <v/>
      </c>
      <c r="AF87" t="str">
        <f t="shared" ca="1" si="41"/>
        <v/>
      </c>
      <c r="AG87" t="str">
        <f t="shared" ca="1" si="42"/>
        <v>SELL</v>
      </c>
      <c r="AH87" t="str">
        <f ca="1">IF(AF87="","",COUNTIF($AJ$2:AJ87,1))</f>
        <v/>
      </c>
      <c r="AI87">
        <f ca="1">IF(AG87="","",COUNTIF($AK$2:AK87,1))</f>
        <v>11</v>
      </c>
      <c r="AJ87">
        <f t="shared" ca="1" si="43"/>
        <v>0</v>
      </c>
      <c r="AK87">
        <f t="shared" ca="1" si="44"/>
        <v>1</v>
      </c>
      <c r="AL87" t="str">
        <f t="shared" ca="1" si="53"/>
        <v/>
      </c>
      <c r="AM87" t="str">
        <f t="shared" ca="1" si="45"/>
        <v>LONG</v>
      </c>
    </row>
    <row r="88" spans="1:39" x14ac:dyDescent="0.3">
      <c r="A88" t="str">
        <f ca="1">IF(Y88="","",Y88&amp;"-"&amp;COUNTIF($Y$2:Y88,Y88))</f>
        <v>1-12</v>
      </c>
      <c r="B88" t="str">
        <f ca="1">IF(V88="","",V88&amp;"-"&amp;COUNTIF($V$2:V88,V88))</f>
        <v>1-7</v>
      </c>
      <c r="C88" t="str">
        <f ca="1">IF(U88="","",U88&amp;"-"&amp;COUNTIF($U$2:U88,U88))</f>
        <v/>
      </c>
      <c r="D88">
        <f ca="1">IF(AF88="","",COUNTIF($AJ$2:AJ88,1))</f>
        <v>12</v>
      </c>
      <c r="E88" t="str">
        <f ca="1">IF(AG88="","",COUNTIF($AK$2:AK88,1))</f>
        <v/>
      </c>
      <c r="F88">
        <f t="shared" si="46"/>
        <v>87</v>
      </c>
      <c r="G88" s="12">
        <f>HDFCBANK!C88</f>
        <v>41402</v>
      </c>
      <c r="H88" s="13">
        <f>HDFCBANK!I88</f>
        <v>697.15</v>
      </c>
      <c r="I88" s="13">
        <f>HDFC!I88</f>
        <v>885</v>
      </c>
      <c r="J88" s="7">
        <f t="shared" si="28"/>
        <v>0.78774011299435021</v>
      </c>
      <c r="K88" s="7">
        <f t="shared" ca="1" si="47"/>
        <v>0.80048496801476576</v>
      </c>
      <c r="L88" s="7">
        <f t="shared" ca="1" si="48"/>
        <v>9.9897207956731095E-3</v>
      </c>
      <c r="M88" s="36">
        <f t="shared" ca="1" si="49"/>
        <v>0.81047468881043883</v>
      </c>
      <c r="N88" s="37">
        <f t="shared" ca="1" si="50"/>
        <v>0.7904952472190927</v>
      </c>
      <c r="O88" t="str">
        <f t="shared" ca="1" si="29"/>
        <v>LONG</v>
      </c>
      <c r="P88" t="str">
        <f t="shared" ca="1" si="54"/>
        <v>SIGNAL</v>
      </c>
      <c r="Q88" t="str">
        <f t="shared" ca="1" si="30"/>
        <v>LONG</v>
      </c>
      <c r="R88" t="str">
        <f t="shared" ca="1" si="31"/>
        <v/>
      </c>
      <c r="S88">
        <f t="shared" ca="1" si="32"/>
        <v>0</v>
      </c>
      <c r="T88">
        <f t="shared" ca="1" si="33"/>
        <v>1</v>
      </c>
      <c r="U88" t="str">
        <f t="shared" ca="1" si="51"/>
        <v/>
      </c>
      <c r="V88">
        <f t="shared" ca="1" si="52"/>
        <v>1</v>
      </c>
      <c r="W88" t="str">
        <f t="shared" ca="1" si="34"/>
        <v>LONG</v>
      </c>
      <c r="X88">
        <f t="shared" ca="1" si="35"/>
        <v>1</v>
      </c>
      <c r="Y88">
        <f t="shared" ca="1" si="36"/>
        <v>1</v>
      </c>
      <c r="Z88" t="str">
        <f ca="1">IF(V88="","",IF(V88=1,"LONG"&amp;COUNTIF($V$2:V88,1),"SELL"&amp;COUNTIF($V$2:V88,0)))</f>
        <v>LONG7</v>
      </c>
      <c r="AA88" t="str">
        <f ca="1">IF(U88="","",IF(U88=-1,"SHORT"&amp;COUNTIF($U$2:U88,-1),"COVER"&amp;COUNTIF($U$2:U88,0)))</f>
        <v/>
      </c>
      <c r="AB88" t="str">
        <f t="shared" ca="1" si="37"/>
        <v>BUY</v>
      </c>
      <c r="AC88" t="str">
        <f t="shared" ca="1" si="38"/>
        <v/>
      </c>
      <c r="AD88" t="str">
        <f t="shared" ca="1" si="39"/>
        <v/>
      </c>
      <c r="AE88" t="str">
        <f t="shared" ca="1" si="40"/>
        <v/>
      </c>
      <c r="AF88" t="str">
        <f t="shared" ca="1" si="41"/>
        <v>BUY</v>
      </c>
      <c r="AG88" t="str">
        <f t="shared" ca="1" si="42"/>
        <v/>
      </c>
      <c r="AH88">
        <f ca="1">IF(AF88="","",COUNTIF($AJ$2:AJ88,1))</f>
        <v>12</v>
      </c>
      <c r="AI88" t="str">
        <f ca="1">IF(AG88="","",COUNTIF($AK$2:AK88,1))</f>
        <v/>
      </c>
      <c r="AJ88">
        <f t="shared" ca="1" si="43"/>
        <v>1</v>
      </c>
      <c r="AK88">
        <f t="shared" ca="1" si="44"/>
        <v>0</v>
      </c>
      <c r="AL88" t="str">
        <f t="shared" ca="1" si="53"/>
        <v>LONG</v>
      </c>
      <c r="AM88" t="str">
        <f t="shared" ca="1" si="45"/>
        <v/>
      </c>
    </row>
    <row r="89" spans="1:39" x14ac:dyDescent="0.3">
      <c r="A89" t="str">
        <f ca="1">IF(Y89="","",Y89&amp;"-"&amp;COUNTIF($Y$2:Y89,Y89))</f>
        <v/>
      </c>
      <c r="B89" t="str">
        <f ca="1">IF(V89="","",V89&amp;"-"&amp;COUNTIF($V$2:V89,V89))</f>
        <v/>
      </c>
      <c r="C89" t="str">
        <f ca="1">IF(U89="","",U89&amp;"-"&amp;COUNTIF($U$2:U89,U89))</f>
        <v/>
      </c>
      <c r="D89" t="str">
        <f ca="1">IF(AF89="","",COUNTIF($AJ$2:AJ89,1))</f>
        <v/>
      </c>
      <c r="E89" t="str">
        <f ca="1">IF(AG89="","",COUNTIF($AK$2:AK89,1))</f>
        <v/>
      </c>
      <c r="F89">
        <f t="shared" si="46"/>
        <v>88</v>
      </c>
      <c r="G89" s="12">
        <f>HDFCBANK!C89</f>
        <v>41403</v>
      </c>
      <c r="H89" s="13">
        <f>HDFCBANK!I89</f>
        <v>690.05</v>
      </c>
      <c r="I89" s="13">
        <f>HDFC!I89</f>
        <v>880.35</v>
      </c>
      <c r="J89" s="7">
        <f t="shared" si="28"/>
        <v>0.78383597432839203</v>
      </c>
      <c r="K89" s="7">
        <f t="shared" ca="1" si="47"/>
        <v>0.79665880527578792</v>
      </c>
      <c r="L89" s="7">
        <f t="shared" ca="1" si="48"/>
        <v>7.9010444900194897E-3</v>
      </c>
      <c r="M89" s="36">
        <f t="shared" ca="1" si="49"/>
        <v>0.80455984976580741</v>
      </c>
      <c r="N89" s="37">
        <f t="shared" ca="1" si="50"/>
        <v>0.78875776078576842</v>
      </c>
      <c r="O89" t="str">
        <f t="shared" ca="1" si="29"/>
        <v>LONG</v>
      </c>
      <c r="P89" t="str">
        <f t="shared" ca="1" si="54"/>
        <v/>
      </c>
      <c r="Q89" t="str">
        <f t="shared" ca="1" si="30"/>
        <v>LONG</v>
      </c>
      <c r="R89" t="str">
        <f t="shared" ca="1" si="31"/>
        <v/>
      </c>
      <c r="S89">
        <f t="shared" ca="1" si="32"/>
        <v>0</v>
      </c>
      <c r="T89">
        <f t="shared" ca="1" si="33"/>
        <v>1</v>
      </c>
      <c r="U89" t="str">
        <f t="shared" ca="1" si="51"/>
        <v/>
      </c>
      <c r="V89" t="str">
        <f t="shared" ca="1" si="52"/>
        <v/>
      </c>
      <c r="W89" t="str">
        <f t="shared" ca="1" si="34"/>
        <v/>
      </c>
      <c r="X89">
        <f t="shared" ca="1" si="35"/>
        <v>0</v>
      </c>
      <c r="Y89" t="str">
        <f t="shared" ca="1" si="36"/>
        <v/>
      </c>
      <c r="Z89" t="str">
        <f ca="1">IF(V89="","",IF(V89=1,"LONG"&amp;COUNTIF($V$2:V89,1),"SELL"&amp;COUNTIF($V$2:V89,0)))</f>
        <v/>
      </c>
      <c r="AA89" t="str">
        <f ca="1">IF(U89="","",IF(U89=-1,"SHORT"&amp;COUNTIF($U$2:U89,-1),"COVER"&amp;COUNTIF($U$2:U89,0)))</f>
        <v/>
      </c>
      <c r="AB89" t="str">
        <f t="shared" ca="1" si="37"/>
        <v/>
      </c>
      <c r="AC89" t="str">
        <f t="shared" ca="1" si="38"/>
        <v/>
      </c>
      <c r="AD89" t="str">
        <f t="shared" ca="1" si="39"/>
        <v/>
      </c>
      <c r="AE89" t="str">
        <f t="shared" ca="1" si="40"/>
        <v/>
      </c>
      <c r="AF89" t="str">
        <f t="shared" ca="1" si="41"/>
        <v/>
      </c>
      <c r="AG89" t="str">
        <f t="shared" ca="1" si="42"/>
        <v/>
      </c>
      <c r="AH89" t="str">
        <f ca="1">IF(AF89="","",COUNTIF($AJ$2:AJ89,1))</f>
        <v/>
      </c>
      <c r="AI89" t="str">
        <f ca="1">IF(AG89="","",COUNTIF($AK$2:AK89,1))</f>
        <v/>
      </c>
      <c r="AJ89">
        <f t="shared" ca="1" si="43"/>
        <v>0</v>
      </c>
      <c r="AK89">
        <f t="shared" ca="1" si="44"/>
        <v>0</v>
      </c>
      <c r="AL89" t="str">
        <f t="shared" ca="1" si="53"/>
        <v/>
      </c>
      <c r="AM89" t="str">
        <f t="shared" ca="1" si="45"/>
        <v/>
      </c>
    </row>
    <row r="90" spans="1:39" x14ac:dyDescent="0.3">
      <c r="A90" t="str">
        <f ca="1">IF(Y90="","",Y90&amp;"-"&amp;COUNTIF($Y$2:Y90,Y90))</f>
        <v>0-12</v>
      </c>
      <c r="B90" t="str">
        <f ca="1">IF(V90="","",V90&amp;"-"&amp;COUNTIF($V$2:V90,V90))</f>
        <v>0-7</v>
      </c>
      <c r="C90" t="str">
        <f ca="1">IF(U90="","",U90&amp;"-"&amp;COUNTIF($U$2:U90,U90))</f>
        <v/>
      </c>
      <c r="D90" t="str">
        <f ca="1">IF(AF90="","",COUNTIF($AJ$2:AJ90,1))</f>
        <v/>
      </c>
      <c r="E90">
        <f ca="1">IF(AG90="","",COUNTIF($AK$2:AK90,1))</f>
        <v>12</v>
      </c>
      <c r="F90">
        <f t="shared" si="46"/>
        <v>89</v>
      </c>
      <c r="G90" s="12">
        <f>HDFCBANK!C90</f>
        <v>41404</v>
      </c>
      <c r="H90" s="13">
        <f>HDFCBANK!I90</f>
        <v>703.35</v>
      </c>
      <c r="I90" s="13">
        <f>HDFC!I90</f>
        <v>877.3</v>
      </c>
      <c r="J90" s="7">
        <f t="shared" si="28"/>
        <v>0.80172119001481823</v>
      </c>
      <c r="K90" s="7">
        <f t="shared" ca="1" si="47"/>
        <v>0.79690626475828952</v>
      </c>
      <c r="L90" s="7">
        <f t="shared" ca="1" si="48"/>
        <v>8.0288179353536614E-3</v>
      </c>
      <c r="M90" s="36">
        <f t="shared" ca="1" si="49"/>
        <v>0.80493508269364322</v>
      </c>
      <c r="N90" s="37">
        <f t="shared" ca="1" si="50"/>
        <v>0.78887744682293581</v>
      </c>
      <c r="O90" t="str">
        <f t="shared" ca="1" si="29"/>
        <v/>
      </c>
      <c r="P90" t="str">
        <f t="shared" ca="1" si="54"/>
        <v>NO</v>
      </c>
      <c r="Q90" t="str">
        <f t="shared" ca="1" si="30"/>
        <v/>
      </c>
      <c r="R90" t="str">
        <f t="shared" ca="1" si="31"/>
        <v/>
      </c>
      <c r="S90">
        <f t="shared" ca="1" si="32"/>
        <v>0</v>
      </c>
      <c r="T90">
        <f t="shared" ca="1" si="33"/>
        <v>0</v>
      </c>
      <c r="U90" t="str">
        <f t="shared" ca="1" si="51"/>
        <v/>
      </c>
      <c r="V90">
        <f t="shared" ca="1" si="52"/>
        <v>0</v>
      </c>
      <c r="W90" t="str">
        <f t="shared" ca="1" si="34"/>
        <v/>
      </c>
      <c r="X90">
        <f t="shared" ca="1" si="35"/>
        <v>0</v>
      </c>
      <c r="Y90">
        <f t="shared" ca="1" si="36"/>
        <v>0</v>
      </c>
      <c r="Z90" t="str">
        <f ca="1">IF(V90="","",IF(V90=1,"LONG"&amp;COUNTIF($V$2:V90,1),"SELL"&amp;COUNTIF($V$2:V90,0)))</f>
        <v>SELL7</v>
      </c>
      <c r="AA90" t="str">
        <f ca="1">IF(U90="","",IF(U90=-1,"SHORT"&amp;COUNTIF($U$2:U90,-1),"COVER"&amp;COUNTIF($U$2:U90,0)))</f>
        <v/>
      </c>
      <c r="AB90" t="str">
        <f t="shared" ca="1" si="37"/>
        <v/>
      </c>
      <c r="AC90" t="str">
        <f t="shared" ca="1" si="38"/>
        <v>SELL</v>
      </c>
      <c r="AD90" t="str">
        <f t="shared" ca="1" si="39"/>
        <v/>
      </c>
      <c r="AE90" t="str">
        <f t="shared" ca="1" si="40"/>
        <v/>
      </c>
      <c r="AF90" t="str">
        <f t="shared" ca="1" si="41"/>
        <v/>
      </c>
      <c r="AG90" t="str">
        <f t="shared" ca="1" si="42"/>
        <v>SELL</v>
      </c>
      <c r="AH90" t="str">
        <f ca="1">IF(AF90="","",COUNTIF($AJ$2:AJ90,1))</f>
        <v/>
      </c>
      <c r="AI90">
        <f ca="1">IF(AG90="","",COUNTIF($AK$2:AK90,1))</f>
        <v>12</v>
      </c>
      <c r="AJ90">
        <f t="shared" ca="1" si="43"/>
        <v>0</v>
      </c>
      <c r="AK90">
        <f t="shared" ca="1" si="44"/>
        <v>1</v>
      </c>
      <c r="AL90" t="str">
        <f t="shared" ca="1" si="53"/>
        <v/>
      </c>
      <c r="AM90" t="str">
        <f t="shared" ca="1" si="45"/>
        <v>LONG</v>
      </c>
    </row>
    <row r="91" spans="1:39" x14ac:dyDescent="0.3">
      <c r="A91" t="str">
        <f ca="1">IF(Y91="","",Y91&amp;"-"&amp;COUNTIF($Y$2:Y91,Y91))</f>
        <v/>
      </c>
      <c r="B91" t="str">
        <f ca="1">IF(V91="","",V91&amp;"-"&amp;COUNTIF($V$2:V91,V91))</f>
        <v/>
      </c>
      <c r="C91" t="str">
        <f ca="1">IF(U91="","",U91&amp;"-"&amp;COUNTIF($U$2:U91,U91))</f>
        <v/>
      </c>
      <c r="D91" t="str">
        <f ca="1">IF(AF91="","",COUNTIF($AJ$2:AJ91,1))</f>
        <v/>
      </c>
      <c r="E91" t="str">
        <f ca="1">IF(AG91="","",COUNTIF($AK$2:AK91,1))</f>
        <v/>
      </c>
      <c r="F91">
        <f t="shared" si="46"/>
        <v>90</v>
      </c>
      <c r="G91" s="12">
        <f>HDFCBANK!C91</f>
        <v>41405</v>
      </c>
      <c r="H91" s="13">
        <f>HDFCBANK!I91</f>
        <v>702.8</v>
      </c>
      <c r="I91" s="13">
        <f>HDFC!I91</f>
        <v>874.5</v>
      </c>
      <c r="J91" s="7">
        <f t="shared" si="28"/>
        <v>0.80365923384791305</v>
      </c>
      <c r="K91" s="7">
        <f t="shared" ca="1" si="47"/>
        <v>0.79830129655472426</v>
      </c>
      <c r="L91" s="7">
        <f t="shared" ca="1" si="48"/>
        <v>7.8492524804864225E-3</v>
      </c>
      <c r="M91" s="36">
        <f t="shared" ca="1" si="49"/>
        <v>0.80615054903521066</v>
      </c>
      <c r="N91" s="37">
        <f t="shared" ca="1" si="50"/>
        <v>0.79045204407423786</v>
      </c>
      <c r="O91" t="str">
        <f t="shared" ca="1" si="29"/>
        <v/>
      </c>
      <c r="P91" t="str">
        <f t="shared" ca="1" si="54"/>
        <v/>
      </c>
      <c r="Q91" t="str">
        <f t="shared" ca="1" si="30"/>
        <v/>
      </c>
      <c r="R91" t="str">
        <f t="shared" ca="1" si="31"/>
        <v/>
      </c>
      <c r="S91">
        <f t="shared" ca="1" si="32"/>
        <v>0</v>
      </c>
      <c r="T91">
        <f t="shared" ca="1" si="33"/>
        <v>0</v>
      </c>
      <c r="U91" t="str">
        <f t="shared" ca="1" si="51"/>
        <v/>
      </c>
      <c r="V91" t="str">
        <f t="shared" ca="1" si="52"/>
        <v/>
      </c>
      <c r="W91" t="str">
        <f t="shared" ca="1" si="34"/>
        <v/>
      </c>
      <c r="X91">
        <f t="shared" ca="1" si="35"/>
        <v>0</v>
      </c>
      <c r="Y91" t="str">
        <f t="shared" ca="1" si="36"/>
        <v/>
      </c>
      <c r="Z91" t="str">
        <f ca="1">IF(V91="","",IF(V91=1,"LONG"&amp;COUNTIF($V$2:V91,1),"SELL"&amp;COUNTIF($V$2:V91,0)))</f>
        <v/>
      </c>
      <c r="AA91" t="str">
        <f ca="1">IF(U91="","",IF(U91=-1,"SHORT"&amp;COUNTIF($U$2:U91,-1),"COVER"&amp;COUNTIF($U$2:U91,0)))</f>
        <v/>
      </c>
      <c r="AB91" t="str">
        <f t="shared" ca="1" si="37"/>
        <v/>
      </c>
      <c r="AC91" t="str">
        <f t="shared" ca="1" si="38"/>
        <v/>
      </c>
      <c r="AD91" t="str">
        <f t="shared" ca="1" si="39"/>
        <v/>
      </c>
      <c r="AE91" t="str">
        <f t="shared" ca="1" si="40"/>
        <v/>
      </c>
      <c r="AF91" t="str">
        <f t="shared" ca="1" si="41"/>
        <v/>
      </c>
      <c r="AG91" t="str">
        <f t="shared" ca="1" si="42"/>
        <v/>
      </c>
      <c r="AH91" t="str">
        <f ca="1">IF(AF91="","",COUNTIF($AJ$2:AJ91,1))</f>
        <v/>
      </c>
      <c r="AI91" t="str">
        <f ca="1">IF(AG91="","",COUNTIF($AK$2:AK91,1))</f>
        <v/>
      </c>
      <c r="AJ91">
        <f t="shared" ca="1" si="43"/>
        <v>0</v>
      </c>
      <c r="AK91">
        <f t="shared" ca="1" si="44"/>
        <v>0</v>
      </c>
      <c r="AL91" t="str">
        <f t="shared" ca="1" si="53"/>
        <v/>
      </c>
      <c r="AM91" t="str">
        <f t="shared" ca="1" si="45"/>
        <v/>
      </c>
    </row>
    <row r="92" spans="1:39" x14ac:dyDescent="0.3">
      <c r="A92" t="str">
        <f ca="1">IF(Y92="","",Y92&amp;"-"&amp;COUNTIF($Y$2:Y92,Y92))</f>
        <v/>
      </c>
      <c r="B92" t="str">
        <f ca="1">IF(V92="","",V92&amp;"-"&amp;COUNTIF($V$2:V92,V92))</f>
        <v/>
      </c>
      <c r="C92" t="str">
        <f ca="1">IF(U92="","",U92&amp;"-"&amp;COUNTIF($U$2:U92,U92))</f>
        <v/>
      </c>
      <c r="D92" t="str">
        <f ca="1">IF(AF92="","",COUNTIF($AJ$2:AJ92,1))</f>
        <v/>
      </c>
      <c r="E92" t="str">
        <f ca="1">IF(AG92="","",COUNTIF($AK$2:AK92,1))</f>
        <v/>
      </c>
      <c r="F92">
        <f t="shared" si="46"/>
        <v>91</v>
      </c>
      <c r="G92" s="12">
        <f>HDFCBANK!C92</f>
        <v>41407</v>
      </c>
      <c r="H92" s="13">
        <f>HDFCBANK!I92</f>
        <v>692.75</v>
      </c>
      <c r="I92" s="13">
        <f>HDFC!I92</f>
        <v>863.5</v>
      </c>
      <c r="J92" s="7">
        <f t="shared" si="28"/>
        <v>0.80225825130283734</v>
      </c>
      <c r="K92" s="7">
        <f t="shared" ca="1" si="47"/>
        <v>0.79808856579516785</v>
      </c>
      <c r="L92" s="7">
        <f t="shared" ca="1" si="48"/>
        <v>7.6933129648278286E-3</v>
      </c>
      <c r="M92" s="36">
        <f t="shared" ca="1" si="49"/>
        <v>0.80578187875999563</v>
      </c>
      <c r="N92" s="37">
        <f t="shared" ca="1" si="50"/>
        <v>0.79039525283034007</v>
      </c>
      <c r="O92" t="str">
        <f t="shared" ca="1" si="29"/>
        <v/>
      </c>
      <c r="P92" t="str">
        <f t="shared" ca="1" si="54"/>
        <v/>
      </c>
      <c r="Q92" t="str">
        <f t="shared" ca="1" si="30"/>
        <v/>
      </c>
      <c r="R92" t="str">
        <f t="shared" ca="1" si="31"/>
        <v/>
      </c>
      <c r="S92">
        <f t="shared" ca="1" si="32"/>
        <v>0</v>
      </c>
      <c r="T92">
        <f t="shared" ca="1" si="33"/>
        <v>0</v>
      </c>
      <c r="U92" t="str">
        <f t="shared" ca="1" si="51"/>
        <v/>
      </c>
      <c r="V92" t="str">
        <f t="shared" ca="1" si="52"/>
        <v/>
      </c>
      <c r="W92" t="str">
        <f t="shared" ca="1" si="34"/>
        <v/>
      </c>
      <c r="X92">
        <f t="shared" ca="1" si="35"/>
        <v>0</v>
      </c>
      <c r="Y92" t="str">
        <f t="shared" ca="1" si="36"/>
        <v/>
      </c>
      <c r="Z92" t="str">
        <f ca="1">IF(V92="","",IF(V92=1,"LONG"&amp;COUNTIF($V$2:V92,1),"SELL"&amp;COUNTIF($V$2:V92,0)))</f>
        <v/>
      </c>
      <c r="AA92" t="str">
        <f ca="1">IF(U92="","",IF(U92=-1,"SHORT"&amp;COUNTIF($U$2:U92,-1),"COVER"&amp;COUNTIF($U$2:U92,0)))</f>
        <v/>
      </c>
      <c r="AB92" t="str">
        <f t="shared" ca="1" si="37"/>
        <v/>
      </c>
      <c r="AC92" t="str">
        <f t="shared" ca="1" si="38"/>
        <v/>
      </c>
      <c r="AD92" t="str">
        <f t="shared" ca="1" si="39"/>
        <v/>
      </c>
      <c r="AE92" t="str">
        <f t="shared" ca="1" si="40"/>
        <v/>
      </c>
      <c r="AF92" t="str">
        <f t="shared" ca="1" si="41"/>
        <v/>
      </c>
      <c r="AG92" t="str">
        <f t="shared" ca="1" si="42"/>
        <v/>
      </c>
      <c r="AH92" t="str">
        <f ca="1">IF(AF92="","",COUNTIF($AJ$2:AJ92,1))</f>
        <v/>
      </c>
      <c r="AI92" t="str">
        <f ca="1">IF(AG92="","",COUNTIF($AK$2:AK92,1))</f>
        <v/>
      </c>
      <c r="AJ92">
        <f t="shared" ca="1" si="43"/>
        <v>0</v>
      </c>
      <c r="AK92">
        <f t="shared" ca="1" si="44"/>
        <v>0</v>
      </c>
      <c r="AL92" t="str">
        <f t="shared" ca="1" si="53"/>
        <v/>
      </c>
      <c r="AM92" t="str">
        <f t="shared" ca="1" si="45"/>
        <v/>
      </c>
    </row>
    <row r="93" spans="1:39" x14ac:dyDescent="0.3">
      <c r="A93" t="str">
        <f ca="1">IF(Y93="","",Y93&amp;"-"&amp;COUNTIF($Y$2:Y93,Y93))</f>
        <v/>
      </c>
      <c r="B93" t="str">
        <f ca="1">IF(V93="","",V93&amp;"-"&amp;COUNTIF($V$2:V93,V93))</f>
        <v/>
      </c>
      <c r="C93" t="str">
        <f ca="1">IF(U93="","",U93&amp;"-"&amp;COUNTIF($U$2:U93,U93))</f>
        <v/>
      </c>
      <c r="D93" t="str">
        <f ca="1">IF(AF93="","",COUNTIF($AJ$2:AJ93,1))</f>
        <v/>
      </c>
      <c r="E93" t="str">
        <f ca="1">IF(AG93="","",COUNTIF($AK$2:AK93,1))</f>
        <v/>
      </c>
      <c r="F93">
        <f t="shared" si="46"/>
        <v>92</v>
      </c>
      <c r="G93" s="12">
        <f>HDFCBANK!C93</f>
        <v>41408</v>
      </c>
      <c r="H93" s="13">
        <f>HDFCBANK!I93</f>
        <v>689.05</v>
      </c>
      <c r="I93" s="13">
        <f>HDFC!I93</f>
        <v>870.85</v>
      </c>
      <c r="J93" s="7">
        <f t="shared" si="28"/>
        <v>0.79123844519722109</v>
      </c>
      <c r="K93" s="7">
        <f t="shared" ca="1" si="47"/>
        <v>0.79671453395811787</v>
      </c>
      <c r="L93" s="7">
        <f t="shared" ca="1" si="48"/>
        <v>7.5516979057865226E-3</v>
      </c>
      <c r="M93" s="36">
        <f t="shared" ca="1" si="49"/>
        <v>0.80426623186390434</v>
      </c>
      <c r="N93" s="37">
        <f t="shared" ca="1" si="50"/>
        <v>0.7891628360523314</v>
      </c>
      <c r="O93" t="str">
        <f t="shared" ca="1" si="29"/>
        <v/>
      </c>
      <c r="P93" t="str">
        <f t="shared" ca="1" si="54"/>
        <v/>
      </c>
      <c r="Q93" t="str">
        <f t="shared" ca="1" si="30"/>
        <v/>
      </c>
      <c r="R93" t="str">
        <f t="shared" ca="1" si="31"/>
        <v/>
      </c>
      <c r="S93">
        <f t="shared" ca="1" si="32"/>
        <v>0</v>
      </c>
      <c r="T93">
        <f t="shared" ca="1" si="33"/>
        <v>0</v>
      </c>
      <c r="U93" t="str">
        <f t="shared" ca="1" si="51"/>
        <v/>
      </c>
      <c r="V93" t="str">
        <f t="shared" ca="1" si="52"/>
        <v/>
      </c>
      <c r="W93" t="str">
        <f t="shared" ca="1" si="34"/>
        <v/>
      </c>
      <c r="X93">
        <f t="shared" ca="1" si="35"/>
        <v>0</v>
      </c>
      <c r="Y93" t="str">
        <f t="shared" ca="1" si="36"/>
        <v/>
      </c>
      <c r="Z93" t="str">
        <f ca="1">IF(V93="","",IF(V93=1,"LONG"&amp;COUNTIF($V$2:V93,1),"SELL"&amp;COUNTIF($V$2:V93,0)))</f>
        <v/>
      </c>
      <c r="AA93" t="str">
        <f ca="1">IF(U93="","",IF(U93=-1,"SHORT"&amp;COUNTIF($U$2:U93,-1),"COVER"&amp;COUNTIF($U$2:U93,0)))</f>
        <v/>
      </c>
      <c r="AB93" t="str">
        <f t="shared" ca="1" si="37"/>
        <v/>
      </c>
      <c r="AC93" t="str">
        <f t="shared" ca="1" si="38"/>
        <v/>
      </c>
      <c r="AD93" t="str">
        <f t="shared" ca="1" si="39"/>
        <v/>
      </c>
      <c r="AE93" t="str">
        <f t="shared" ca="1" si="40"/>
        <v/>
      </c>
      <c r="AF93" t="str">
        <f t="shared" ca="1" si="41"/>
        <v/>
      </c>
      <c r="AG93" t="str">
        <f t="shared" ca="1" si="42"/>
        <v/>
      </c>
      <c r="AH93" t="str">
        <f ca="1">IF(AF93="","",COUNTIF($AJ$2:AJ93,1))</f>
        <v/>
      </c>
      <c r="AI93" t="str">
        <f ca="1">IF(AG93="","",COUNTIF($AK$2:AK93,1))</f>
        <v/>
      </c>
      <c r="AJ93">
        <f t="shared" ca="1" si="43"/>
        <v>0</v>
      </c>
      <c r="AK93">
        <f t="shared" ca="1" si="44"/>
        <v>0</v>
      </c>
      <c r="AL93" t="str">
        <f t="shared" ca="1" si="53"/>
        <v/>
      </c>
      <c r="AM93" t="str">
        <f t="shared" ca="1" si="45"/>
        <v/>
      </c>
    </row>
    <row r="94" spans="1:39" x14ac:dyDescent="0.3">
      <c r="A94" t="str">
        <f ca="1">IF(Y94="","",Y94&amp;"-"&amp;COUNTIF($Y$2:Y94,Y94))</f>
        <v>1-13</v>
      </c>
      <c r="B94" t="str">
        <f ca="1">IF(V94="","",V94&amp;"-"&amp;COUNTIF($V$2:V94,V94))</f>
        <v>1-8</v>
      </c>
      <c r="C94" t="str">
        <f ca="1">IF(U94="","",U94&amp;"-"&amp;COUNTIF($U$2:U94,U94))</f>
        <v/>
      </c>
      <c r="D94">
        <f ca="1">IF(AF94="","",COUNTIF($AJ$2:AJ94,1))</f>
        <v>13</v>
      </c>
      <c r="E94" t="str">
        <f ca="1">IF(AG94="","",COUNTIF($AK$2:AK94,1))</f>
        <v/>
      </c>
      <c r="F94">
        <f t="shared" si="46"/>
        <v>93</v>
      </c>
      <c r="G94" s="12">
        <f>HDFCBANK!C94</f>
        <v>41409</v>
      </c>
      <c r="H94" s="13">
        <f>HDFCBANK!I94</f>
        <v>714.85</v>
      </c>
      <c r="I94" s="13">
        <f>HDFC!I94</f>
        <v>910.05</v>
      </c>
      <c r="J94" s="7">
        <f t="shared" si="28"/>
        <v>0.7855062908631395</v>
      </c>
      <c r="K94" s="7">
        <f t="shared" ca="1" si="47"/>
        <v>0.79506364587493727</v>
      </c>
      <c r="L94" s="7">
        <f t="shared" ca="1" si="48"/>
        <v>8.0521005511296935E-3</v>
      </c>
      <c r="M94" s="36">
        <f t="shared" ca="1" si="49"/>
        <v>0.80311574642606698</v>
      </c>
      <c r="N94" s="37">
        <f t="shared" ca="1" si="50"/>
        <v>0.78701154532380757</v>
      </c>
      <c r="O94" t="str">
        <f t="shared" ca="1" si="29"/>
        <v>LONG</v>
      </c>
      <c r="P94" t="str">
        <f t="shared" ca="1" si="54"/>
        <v>SIGNAL</v>
      </c>
      <c r="Q94" t="str">
        <f t="shared" ca="1" si="30"/>
        <v>LONG</v>
      </c>
      <c r="R94" t="str">
        <f t="shared" ca="1" si="31"/>
        <v/>
      </c>
      <c r="S94">
        <f t="shared" ca="1" si="32"/>
        <v>0</v>
      </c>
      <c r="T94">
        <f t="shared" ca="1" si="33"/>
        <v>1</v>
      </c>
      <c r="U94" t="str">
        <f t="shared" ca="1" si="51"/>
        <v/>
      </c>
      <c r="V94">
        <f t="shared" ca="1" si="52"/>
        <v>1</v>
      </c>
      <c r="W94" t="str">
        <f t="shared" ca="1" si="34"/>
        <v>LONG</v>
      </c>
      <c r="X94">
        <f t="shared" ca="1" si="35"/>
        <v>1</v>
      </c>
      <c r="Y94">
        <f t="shared" ca="1" si="36"/>
        <v>1</v>
      </c>
      <c r="Z94" t="str">
        <f ca="1">IF(V94="","",IF(V94=1,"LONG"&amp;COUNTIF($V$2:V94,1),"SELL"&amp;COUNTIF($V$2:V94,0)))</f>
        <v>LONG8</v>
      </c>
      <c r="AA94" t="str">
        <f ca="1">IF(U94="","",IF(U94=-1,"SHORT"&amp;COUNTIF($U$2:U94,-1),"COVER"&amp;COUNTIF($U$2:U94,0)))</f>
        <v/>
      </c>
      <c r="AB94" t="str">
        <f t="shared" ca="1" si="37"/>
        <v>BUY</v>
      </c>
      <c r="AC94" t="str">
        <f t="shared" ca="1" si="38"/>
        <v/>
      </c>
      <c r="AD94" t="str">
        <f t="shared" ca="1" si="39"/>
        <v/>
      </c>
      <c r="AE94" t="str">
        <f t="shared" ca="1" si="40"/>
        <v/>
      </c>
      <c r="AF94" t="str">
        <f t="shared" ca="1" si="41"/>
        <v>BUY</v>
      </c>
      <c r="AG94" t="str">
        <f t="shared" ca="1" si="42"/>
        <v/>
      </c>
      <c r="AH94">
        <f ca="1">IF(AF94="","",COUNTIF($AJ$2:AJ94,1))</f>
        <v>13</v>
      </c>
      <c r="AI94" t="str">
        <f ca="1">IF(AG94="","",COUNTIF($AK$2:AK94,1))</f>
        <v/>
      </c>
      <c r="AJ94">
        <f t="shared" ca="1" si="43"/>
        <v>1</v>
      </c>
      <c r="AK94">
        <f t="shared" ca="1" si="44"/>
        <v>0</v>
      </c>
      <c r="AL94" t="str">
        <f t="shared" ca="1" si="53"/>
        <v>LONG</v>
      </c>
      <c r="AM94" t="str">
        <f t="shared" ca="1" si="45"/>
        <v/>
      </c>
    </row>
    <row r="95" spans="1:39" x14ac:dyDescent="0.3">
      <c r="A95" t="str">
        <f ca="1">IF(Y95="","",Y95&amp;"-"&amp;COUNTIF($Y$2:Y95,Y95))</f>
        <v>0-13</v>
      </c>
      <c r="B95" t="str">
        <f ca="1">IF(V95="","",V95&amp;"-"&amp;COUNTIF($V$2:V95,V95))</f>
        <v>0-8</v>
      </c>
      <c r="C95" t="str">
        <f ca="1">IF(U95="","",U95&amp;"-"&amp;COUNTIF($U$2:U95,U95))</f>
        <v/>
      </c>
      <c r="D95" t="str">
        <f ca="1">IF(AF95="","",COUNTIF($AJ$2:AJ95,1))</f>
        <v/>
      </c>
      <c r="E95">
        <f ca="1">IF(AG95="","",COUNTIF($AK$2:AK95,1))</f>
        <v>13</v>
      </c>
      <c r="F95">
        <f t="shared" si="46"/>
        <v>94</v>
      </c>
      <c r="G95" s="12">
        <f>HDFCBANK!C95</f>
        <v>41410</v>
      </c>
      <c r="H95" s="13">
        <f>HDFCBANK!I95</f>
        <v>722.8</v>
      </c>
      <c r="I95" s="13">
        <f>HDFC!I95</f>
        <v>908.35</v>
      </c>
      <c r="J95" s="7">
        <f t="shared" si="28"/>
        <v>0.79572851874277528</v>
      </c>
      <c r="K95" s="7">
        <f t="shared" ca="1" si="47"/>
        <v>0.79498390680290532</v>
      </c>
      <c r="L95" s="7">
        <f t="shared" ca="1" si="48"/>
        <v>8.039950024047119E-3</v>
      </c>
      <c r="M95" s="36">
        <f t="shared" ca="1" si="49"/>
        <v>0.80302385682695243</v>
      </c>
      <c r="N95" s="37">
        <f t="shared" ca="1" si="50"/>
        <v>0.7869439567788582</v>
      </c>
      <c r="O95" t="str">
        <f t="shared" ca="1" si="29"/>
        <v/>
      </c>
      <c r="P95" t="str">
        <f t="shared" ca="1" si="54"/>
        <v>NO</v>
      </c>
      <c r="Q95" t="str">
        <f t="shared" ca="1" si="30"/>
        <v/>
      </c>
      <c r="R95" t="str">
        <f t="shared" ca="1" si="31"/>
        <v/>
      </c>
      <c r="S95">
        <f t="shared" ca="1" si="32"/>
        <v>0</v>
      </c>
      <c r="T95">
        <f t="shared" ca="1" si="33"/>
        <v>0</v>
      </c>
      <c r="U95" t="str">
        <f t="shared" ca="1" si="51"/>
        <v/>
      </c>
      <c r="V95">
        <f t="shared" ca="1" si="52"/>
        <v>0</v>
      </c>
      <c r="W95" t="str">
        <f t="shared" ca="1" si="34"/>
        <v/>
      </c>
      <c r="X95">
        <f t="shared" ca="1" si="35"/>
        <v>0</v>
      </c>
      <c r="Y95">
        <f t="shared" ca="1" si="36"/>
        <v>0</v>
      </c>
      <c r="Z95" t="str">
        <f ca="1">IF(V95="","",IF(V95=1,"LONG"&amp;COUNTIF($V$2:V95,1),"SELL"&amp;COUNTIF($V$2:V95,0)))</f>
        <v>SELL8</v>
      </c>
      <c r="AA95" t="str">
        <f ca="1">IF(U95="","",IF(U95=-1,"SHORT"&amp;COUNTIF($U$2:U95,-1),"COVER"&amp;COUNTIF($U$2:U95,0)))</f>
        <v/>
      </c>
      <c r="AB95" t="str">
        <f t="shared" ca="1" si="37"/>
        <v/>
      </c>
      <c r="AC95" t="str">
        <f t="shared" ca="1" si="38"/>
        <v>SELL</v>
      </c>
      <c r="AD95" t="str">
        <f t="shared" ca="1" si="39"/>
        <v/>
      </c>
      <c r="AE95" t="str">
        <f t="shared" ca="1" si="40"/>
        <v/>
      </c>
      <c r="AF95" t="str">
        <f t="shared" ca="1" si="41"/>
        <v/>
      </c>
      <c r="AG95" t="str">
        <f t="shared" ca="1" si="42"/>
        <v>SELL</v>
      </c>
      <c r="AH95" t="str">
        <f ca="1">IF(AF95="","",COUNTIF($AJ$2:AJ95,1))</f>
        <v/>
      </c>
      <c r="AI95">
        <f ca="1">IF(AG95="","",COUNTIF($AK$2:AK95,1))</f>
        <v>13</v>
      </c>
      <c r="AJ95">
        <f t="shared" ca="1" si="43"/>
        <v>0</v>
      </c>
      <c r="AK95">
        <f t="shared" ca="1" si="44"/>
        <v>1</v>
      </c>
      <c r="AL95" t="str">
        <f t="shared" ca="1" si="53"/>
        <v/>
      </c>
      <c r="AM95" t="str">
        <f t="shared" ca="1" si="45"/>
        <v>LONG</v>
      </c>
    </row>
    <row r="96" spans="1:39" x14ac:dyDescent="0.3">
      <c r="A96" t="str">
        <f ca="1">IF(Y96="","",Y96&amp;"-"&amp;COUNTIF($Y$2:Y96,Y96))</f>
        <v/>
      </c>
      <c r="B96" t="str">
        <f ca="1">IF(V96="","",V96&amp;"-"&amp;COUNTIF($V$2:V96,V96))</f>
        <v/>
      </c>
      <c r="C96" t="str">
        <f ca="1">IF(U96="","",U96&amp;"-"&amp;COUNTIF($U$2:U96,U96))</f>
        <v/>
      </c>
      <c r="D96" t="str">
        <f ca="1">IF(AF96="","",COUNTIF($AJ$2:AJ96,1))</f>
        <v/>
      </c>
      <c r="E96" t="str">
        <f ca="1">IF(AG96="","",COUNTIF($AK$2:AK96,1))</f>
        <v/>
      </c>
      <c r="F96">
        <f t="shared" si="46"/>
        <v>95</v>
      </c>
      <c r="G96" s="12">
        <f>HDFCBANK!C96</f>
        <v>41411</v>
      </c>
      <c r="H96" s="13">
        <f>HDFCBANK!I96</f>
        <v>718.9</v>
      </c>
      <c r="I96" s="13">
        <f>HDFC!I96</f>
        <v>903.35</v>
      </c>
      <c r="J96" s="7">
        <f t="shared" si="28"/>
        <v>0.79581557535838821</v>
      </c>
      <c r="K96" s="7">
        <f t="shared" ca="1" si="47"/>
        <v>0.79534186731769219</v>
      </c>
      <c r="L96" s="7">
        <f t="shared" ca="1" si="48"/>
        <v>7.9834991442176984E-3</v>
      </c>
      <c r="M96" s="36">
        <f t="shared" ca="1" si="49"/>
        <v>0.80332536646190988</v>
      </c>
      <c r="N96" s="37">
        <f t="shared" ca="1" si="50"/>
        <v>0.78735836817347449</v>
      </c>
      <c r="O96" t="str">
        <f t="shared" ca="1" si="29"/>
        <v/>
      </c>
      <c r="P96" t="str">
        <f t="shared" ca="1" si="54"/>
        <v/>
      </c>
      <c r="Q96" t="str">
        <f t="shared" ca="1" si="30"/>
        <v/>
      </c>
      <c r="R96" t="str">
        <f t="shared" ca="1" si="31"/>
        <v/>
      </c>
      <c r="S96">
        <f t="shared" ca="1" si="32"/>
        <v>0</v>
      </c>
      <c r="T96">
        <f t="shared" ca="1" si="33"/>
        <v>0</v>
      </c>
      <c r="U96" t="str">
        <f t="shared" ca="1" si="51"/>
        <v/>
      </c>
      <c r="V96" t="str">
        <f t="shared" ca="1" si="52"/>
        <v/>
      </c>
      <c r="W96" t="str">
        <f t="shared" ca="1" si="34"/>
        <v/>
      </c>
      <c r="X96">
        <f t="shared" ca="1" si="35"/>
        <v>0</v>
      </c>
      <c r="Y96" t="str">
        <f t="shared" ca="1" si="36"/>
        <v/>
      </c>
      <c r="Z96" t="str">
        <f ca="1">IF(V96="","",IF(V96=1,"LONG"&amp;COUNTIF($V$2:V96,1),"SELL"&amp;COUNTIF($V$2:V96,0)))</f>
        <v/>
      </c>
      <c r="AA96" t="str">
        <f ca="1">IF(U96="","",IF(U96=-1,"SHORT"&amp;COUNTIF($U$2:U96,-1),"COVER"&amp;COUNTIF($U$2:U96,0)))</f>
        <v/>
      </c>
      <c r="AB96" t="str">
        <f t="shared" ca="1" si="37"/>
        <v/>
      </c>
      <c r="AC96" t="str">
        <f t="shared" ca="1" si="38"/>
        <v/>
      </c>
      <c r="AD96" t="str">
        <f t="shared" ca="1" si="39"/>
        <v/>
      </c>
      <c r="AE96" t="str">
        <f t="shared" ca="1" si="40"/>
        <v/>
      </c>
      <c r="AF96" t="str">
        <f t="shared" ca="1" si="41"/>
        <v/>
      </c>
      <c r="AG96" t="str">
        <f t="shared" ca="1" si="42"/>
        <v/>
      </c>
      <c r="AH96" t="str">
        <f ca="1">IF(AF96="","",COUNTIF($AJ$2:AJ96,1))</f>
        <v/>
      </c>
      <c r="AI96" t="str">
        <f ca="1">IF(AG96="","",COUNTIF($AK$2:AK96,1))</f>
        <v/>
      </c>
      <c r="AJ96">
        <f t="shared" ca="1" si="43"/>
        <v>0</v>
      </c>
      <c r="AK96">
        <f t="shared" ca="1" si="44"/>
        <v>0</v>
      </c>
      <c r="AL96" t="str">
        <f t="shared" ca="1" si="53"/>
        <v/>
      </c>
      <c r="AM96" t="str">
        <f t="shared" ca="1" si="45"/>
        <v/>
      </c>
    </row>
    <row r="97" spans="1:39" x14ac:dyDescent="0.3">
      <c r="A97" t="str">
        <f ca="1">IF(Y97="","",Y97&amp;"-"&amp;COUNTIF($Y$2:Y97,Y97))</f>
        <v/>
      </c>
      <c r="B97" t="str">
        <f ca="1">IF(V97="","",V97&amp;"-"&amp;COUNTIF($V$2:V97,V97))</f>
        <v/>
      </c>
      <c r="C97" t="str">
        <f ca="1">IF(U97="","",U97&amp;"-"&amp;COUNTIF($U$2:U97,U97))</f>
        <v/>
      </c>
      <c r="D97" t="str">
        <f ca="1">IF(AF97="","",COUNTIF($AJ$2:AJ97,1))</f>
        <v/>
      </c>
      <c r="E97" t="str">
        <f ca="1">IF(AG97="","",COUNTIF($AK$2:AK97,1))</f>
        <v/>
      </c>
      <c r="F97">
        <f t="shared" si="46"/>
        <v>96</v>
      </c>
      <c r="G97" s="12">
        <f>HDFCBANK!C97</f>
        <v>41414</v>
      </c>
      <c r="H97" s="13">
        <f>HDFCBANK!I97</f>
        <v>714.5</v>
      </c>
      <c r="I97" s="13">
        <f>HDFC!I97</f>
        <v>898.4</v>
      </c>
      <c r="J97" s="7">
        <f t="shared" si="28"/>
        <v>0.79530276046304549</v>
      </c>
      <c r="K97" s="7">
        <f t="shared" ca="1" si="47"/>
        <v>0.79428063531128812</v>
      </c>
      <c r="L97" s="7">
        <f t="shared" ca="1" si="48"/>
        <v>7.0755673924987926E-3</v>
      </c>
      <c r="M97" s="36">
        <f t="shared" ca="1" si="49"/>
        <v>0.80135620270378694</v>
      </c>
      <c r="N97" s="37">
        <f t="shared" ca="1" si="50"/>
        <v>0.7872050679187893</v>
      </c>
      <c r="O97" t="str">
        <f t="shared" ca="1" si="29"/>
        <v/>
      </c>
      <c r="P97" t="str">
        <f t="shared" ca="1" si="54"/>
        <v/>
      </c>
      <c r="Q97" t="str">
        <f t="shared" ca="1" si="30"/>
        <v/>
      </c>
      <c r="R97" t="str">
        <f t="shared" ca="1" si="31"/>
        <v/>
      </c>
      <c r="S97">
        <f t="shared" ca="1" si="32"/>
        <v>0</v>
      </c>
      <c r="T97">
        <f t="shared" ca="1" si="33"/>
        <v>0</v>
      </c>
      <c r="U97" t="str">
        <f t="shared" ca="1" si="51"/>
        <v/>
      </c>
      <c r="V97" t="str">
        <f t="shared" ca="1" si="52"/>
        <v/>
      </c>
      <c r="W97" t="str">
        <f t="shared" ca="1" si="34"/>
        <v/>
      </c>
      <c r="X97">
        <f t="shared" ca="1" si="35"/>
        <v>0</v>
      </c>
      <c r="Y97" t="str">
        <f t="shared" ca="1" si="36"/>
        <v/>
      </c>
      <c r="Z97" t="str">
        <f ca="1">IF(V97="","",IF(V97=1,"LONG"&amp;COUNTIF($V$2:V97,1),"SELL"&amp;COUNTIF($V$2:V97,0)))</f>
        <v/>
      </c>
      <c r="AA97" t="str">
        <f ca="1">IF(U97="","",IF(U97=-1,"SHORT"&amp;COUNTIF($U$2:U97,-1),"COVER"&amp;COUNTIF($U$2:U97,0)))</f>
        <v/>
      </c>
      <c r="AB97" t="str">
        <f t="shared" ca="1" si="37"/>
        <v/>
      </c>
      <c r="AC97" t="str">
        <f t="shared" ca="1" si="38"/>
        <v/>
      </c>
      <c r="AD97" t="str">
        <f t="shared" ca="1" si="39"/>
        <v/>
      </c>
      <c r="AE97" t="str">
        <f t="shared" ca="1" si="40"/>
        <v/>
      </c>
      <c r="AF97" t="str">
        <f t="shared" ca="1" si="41"/>
        <v/>
      </c>
      <c r="AG97" t="str">
        <f t="shared" ca="1" si="42"/>
        <v/>
      </c>
      <c r="AH97" t="str">
        <f ca="1">IF(AF97="","",COUNTIF($AJ$2:AJ97,1))</f>
        <v/>
      </c>
      <c r="AI97" t="str">
        <f ca="1">IF(AG97="","",COUNTIF($AK$2:AK97,1))</f>
        <v/>
      </c>
      <c r="AJ97">
        <f t="shared" ca="1" si="43"/>
        <v>0</v>
      </c>
      <c r="AK97">
        <f t="shared" ca="1" si="44"/>
        <v>0</v>
      </c>
      <c r="AL97" t="str">
        <f t="shared" ca="1" si="53"/>
        <v/>
      </c>
      <c r="AM97" t="str">
        <f t="shared" ca="1" si="45"/>
        <v/>
      </c>
    </row>
    <row r="98" spans="1:39" x14ac:dyDescent="0.3">
      <c r="A98" t="str">
        <f ca="1">IF(Y98="","",Y98&amp;"-"&amp;COUNTIF($Y$2:Y98,Y98))</f>
        <v>1-14</v>
      </c>
      <c r="B98" t="str">
        <f ca="1">IF(V98="","",V98&amp;"-"&amp;COUNTIF($V$2:V98,V98))</f>
        <v>1-9</v>
      </c>
      <c r="C98" t="str">
        <f ca="1">IF(U98="","",U98&amp;"-"&amp;COUNTIF($U$2:U98,U98))</f>
        <v/>
      </c>
      <c r="D98">
        <f ca="1">IF(AF98="","",COUNTIF($AJ$2:AJ98,1))</f>
        <v>14</v>
      </c>
      <c r="E98" t="str">
        <f ca="1">IF(AG98="","",COUNTIF($AK$2:AK98,1))</f>
        <v/>
      </c>
      <c r="F98">
        <f t="shared" si="46"/>
        <v>97</v>
      </c>
      <c r="G98" s="12">
        <f>HDFCBANK!C98</f>
        <v>41415</v>
      </c>
      <c r="H98" s="13">
        <f>HDFCBANK!I98</f>
        <v>707.8</v>
      </c>
      <c r="I98" s="13">
        <f>HDFC!I98</f>
        <v>902.05</v>
      </c>
      <c r="J98" s="7">
        <f t="shared" si="28"/>
        <v>0.78465716977994571</v>
      </c>
      <c r="K98" s="7">
        <f t="shared" ca="1" si="47"/>
        <v>0.79397234098984759</v>
      </c>
      <c r="L98" s="7">
        <f t="shared" ca="1" si="48"/>
        <v>7.4494972843092439E-3</v>
      </c>
      <c r="M98" s="36">
        <f t="shared" ca="1" si="49"/>
        <v>0.80142183827415681</v>
      </c>
      <c r="N98" s="37">
        <f t="shared" ca="1" si="50"/>
        <v>0.78652284370553838</v>
      </c>
      <c r="O98" t="str">
        <f t="shared" ca="1" si="29"/>
        <v>LONG</v>
      </c>
      <c r="P98" t="str">
        <f t="shared" ca="1" si="54"/>
        <v>SIGNAL</v>
      </c>
      <c r="Q98" t="str">
        <f t="shared" ca="1" si="30"/>
        <v>LONG</v>
      </c>
      <c r="R98" t="str">
        <f t="shared" ca="1" si="31"/>
        <v/>
      </c>
      <c r="S98">
        <f t="shared" ca="1" si="32"/>
        <v>0</v>
      </c>
      <c r="T98">
        <f t="shared" ca="1" si="33"/>
        <v>1</v>
      </c>
      <c r="U98" t="str">
        <f t="shared" ca="1" si="51"/>
        <v/>
      </c>
      <c r="V98">
        <f t="shared" ca="1" si="52"/>
        <v>1</v>
      </c>
      <c r="W98" t="str">
        <f t="shared" ca="1" si="34"/>
        <v>LONG</v>
      </c>
      <c r="X98">
        <f t="shared" ca="1" si="35"/>
        <v>1</v>
      </c>
      <c r="Y98">
        <f t="shared" ca="1" si="36"/>
        <v>1</v>
      </c>
      <c r="Z98" t="str">
        <f ca="1">IF(V98="","",IF(V98=1,"LONG"&amp;COUNTIF($V$2:V98,1),"SELL"&amp;COUNTIF($V$2:V98,0)))</f>
        <v>LONG9</v>
      </c>
      <c r="AA98" t="str">
        <f ca="1">IF(U98="","",IF(U98=-1,"SHORT"&amp;COUNTIF($U$2:U98,-1),"COVER"&amp;COUNTIF($U$2:U98,0)))</f>
        <v/>
      </c>
      <c r="AB98" t="str">
        <f t="shared" ca="1" si="37"/>
        <v>BUY</v>
      </c>
      <c r="AC98" t="str">
        <f t="shared" ca="1" si="38"/>
        <v/>
      </c>
      <c r="AD98" t="str">
        <f t="shared" ca="1" si="39"/>
        <v/>
      </c>
      <c r="AE98" t="str">
        <f t="shared" ca="1" si="40"/>
        <v/>
      </c>
      <c r="AF98" t="str">
        <f t="shared" ca="1" si="41"/>
        <v>BUY</v>
      </c>
      <c r="AG98" t="str">
        <f t="shared" ca="1" si="42"/>
        <v/>
      </c>
      <c r="AH98">
        <f ca="1">IF(AF98="","",COUNTIF($AJ$2:AJ98,1))</f>
        <v>14</v>
      </c>
      <c r="AI98" t="str">
        <f ca="1">IF(AG98="","",COUNTIF($AK$2:AK98,1))</f>
        <v/>
      </c>
      <c r="AJ98">
        <f t="shared" ca="1" si="43"/>
        <v>1</v>
      </c>
      <c r="AK98">
        <f t="shared" ca="1" si="44"/>
        <v>0</v>
      </c>
      <c r="AL98" t="str">
        <f t="shared" ca="1" si="53"/>
        <v>LONG</v>
      </c>
      <c r="AM98" t="str">
        <f t="shared" ca="1" si="45"/>
        <v/>
      </c>
    </row>
    <row r="99" spans="1:39" x14ac:dyDescent="0.3">
      <c r="A99" t="str">
        <f ca="1">IF(Y99="","",Y99&amp;"-"&amp;COUNTIF($Y$2:Y99,Y99))</f>
        <v/>
      </c>
      <c r="B99" t="str">
        <f ca="1">IF(V99="","",V99&amp;"-"&amp;COUNTIF($V$2:V99,V99))</f>
        <v/>
      </c>
      <c r="C99" t="str">
        <f ca="1">IF(U99="","",U99&amp;"-"&amp;COUNTIF($U$2:U99,U99))</f>
        <v/>
      </c>
      <c r="D99" t="str">
        <f ca="1">IF(AF99="","",COUNTIF($AJ$2:AJ99,1))</f>
        <v/>
      </c>
      <c r="E99" t="str">
        <f ca="1">IF(AG99="","",COUNTIF($AK$2:AK99,1))</f>
        <v/>
      </c>
      <c r="F99">
        <f t="shared" si="46"/>
        <v>98</v>
      </c>
      <c r="G99" s="12">
        <f>HDFCBANK!C99</f>
        <v>41416</v>
      </c>
      <c r="H99" s="13">
        <f>HDFCBANK!I99</f>
        <v>703.45</v>
      </c>
      <c r="I99" s="13">
        <f>HDFC!I99</f>
        <v>899.85</v>
      </c>
      <c r="J99" s="7">
        <f t="shared" si="28"/>
        <v>0.78174140134466863</v>
      </c>
      <c r="K99" s="7">
        <f t="shared" ca="1" si="47"/>
        <v>0.7937628836914753</v>
      </c>
      <c r="L99" s="7">
        <f t="shared" ca="1" si="48"/>
        <v>7.7879274094267616E-3</v>
      </c>
      <c r="M99" s="36">
        <f t="shared" ca="1" si="49"/>
        <v>0.80155081110090209</v>
      </c>
      <c r="N99" s="37">
        <f t="shared" ca="1" si="50"/>
        <v>0.7859749562820485</v>
      </c>
      <c r="O99" t="str">
        <f t="shared" ca="1" si="29"/>
        <v>LONG</v>
      </c>
      <c r="P99" t="str">
        <f t="shared" ca="1" si="54"/>
        <v/>
      </c>
      <c r="Q99" t="str">
        <f t="shared" ca="1" si="30"/>
        <v>LONG</v>
      </c>
      <c r="R99" t="str">
        <f t="shared" ca="1" si="31"/>
        <v/>
      </c>
      <c r="S99">
        <f t="shared" ca="1" si="32"/>
        <v>0</v>
      </c>
      <c r="T99">
        <f t="shared" ca="1" si="33"/>
        <v>1</v>
      </c>
      <c r="U99" t="str">
        <f t="shared" ca="1" si="51"/>
        <v/>
      </c>
      <c r="V99" t="str">
        <f t="shared" ca="1" si="52"/>
        <v/>
      </c>
      <c r="W99" t="str">
        <f t="shared" ca="1" si="34"/>
        <v/>
      </c>
      <c r="X99">
        <f t="shared" ca="1" si="35"/>
        <v>0</v>
      </c>
      <c r="Y99" t="str">
        <f t="shared" ca="1" si="36"/>
        <v/>
      </c>
      <c r="Z99" t="str">
        <f ca="1">IF(V99="","",IF(V99=1,"LONG"&amp;COUNTIF($V$2:V99,1),"SELL"&amp;COUNTIF($V$2:V99,0)))</f>
        <v/>
      </c>
      <c r="AA99" t="str">
        <f ca="1">IF(U99="","",IF(U99=-1,"SHORT"&amp;COUNTIF($U$2:U99,-1),"COVER"&amp;COUNTIF($U$2:U99,0)))</f>
        <v/>
      </c>
      <c r="AB99" t="str">
        <f t="shared" ca="1" si="37"/>
        <v/>
      </c>
      <c r="AC99" t="str">
        <f t="shared" ca="1" si="38"/>
        <v/>
      </c>
      <c r="AD99" t="str">
        <f t="shared" ca="1" si="39"/>
        <v/>
      </c>
      <c r="AE99" t="str">
        <f t="shared" ca="1" si="40"/>
        <v/>
      </c>
      <c r="AF99" t="str">
        <f t="shared" ca="1" si="41"/>
        <v/>
      </c>
      <c r="AG99" t="str">
        <f t="shared" ca="1" si="42"/>
        <v/>
      </c>
      <c r="AH99" t="str">
        <f ca="1">IF(AF99="","",COUNTIF($AJ$2:AJ99,1))</f>
        <v/>
      </c>
      <c r="AI99" t="str">
        <f ca="1">IF(AG99="","",COUNTIF($AK$2:AK99,1))</f>
        <v/>
      </c>
      <c r="AJ99">
        <f t="shared" ca="1" si="43"/>
        <v>0</v>
      </c>
      <c r="AK99">
        <f t="shared" ca="1" si="44"/>
        <v>0</v>
      </c>
      <c r="AL99" t="str">
        <f t="shared" ca="1" si="53"/>
        <v/>
      </c>
      <c r="AM99" t="str">
        <f t="shared" ca="1" si="45"/>
        <v/>
      </c>
    </row>
    <row r="100" spans="1:39" x14ac:dyDescent="0.3">
      <c r="A100" t="str">
        <f ca="1">IF(Y100="","",Y100&amp;"-"&amp;COUNTIF($Y$2:Y100,Y100))</f>
        <v/>
      </c>
      <c r="B100" t="str">
        <f ca="1">IF(V100="","",V100&amp;"-"&amp;COUNTIF($V$2:V100,V100))</f>
        <v/>
      </c>
      <c r="C100" t="str">
        <f ca="1">IF(U100="","",U100&amp;"-"&amp;COUNTIF($U$2:U100,U100))</f>
        <v/>
      </c>
      <c r="D100" t="str">
        <f ca="1">IF(AF100="","",COUNTIF($AJ$2:AJ100,1))</f>
        <v/>
      </c>
      <c r="E100" t="str">
        <f ca="1">IF(AG100="","",COUNTIF($AK$2:AK100,1))</f>
        <v/>
      </c>
      <c r="F100">
        <f t="shared" si="46"/>
        <v>99</v>
      </c>
      <c r="G100" s="12">
        <f>HDFCBANK!C100</f>
        <v>41417</v>
      </c>
      <c r="H100" s="13">
        <f>HDFCBANK!I100</f>
        <v>698.6</v>
      </c>
      <c r="I100" s="13">
        <f>HDFC!I100</f>
        <v>903.15</v>
      </c>
      <c r="J100" s="7">
        <f t="shared" si="28"/>
        <v>0.77351492000221456</v>
      </c>
      <c r="K100" s="7">
        <f t="shared" ca="1" si="47"/>
        <v>0.79094225669021501</v>
      </c>
      <c r="L100" s="7">
        <f t="shared" ca="1" si="48"/>
        <v>9.504106406259781E-3</v>
      </c>
      <c r="M100" s="36">
        <f t="shared" ca="1" si="49"/>
        <v>0.80044636309647477</v>
      </c>
      <c r="N100" s="37">
        <f t="shared" ca="1" si="50"/>
        <v>0.78143815028395525</v>
      </c>
      <c r="O100" t="str">
        <f t="shared" ca="1" si="29"/>
        <v>LONG</v>
      </c>
      <c r="P100" t="str">
        <f t="shared" ca="1" si="54"/>
        <v/>
      </c>
      <c r="Q100" t="str">
        <f t="shared" ca="1" si="30"/>
        <v>LONG</v>
      </c>
      <c r="R100" t="str">
        <f t="shared" ca="1" si="31"/>
        <v/>
      </c>
      <c r="S100">
        <f t="shared" ca="1" si="32"/>
        <v>0</v>
      </c>
      <c r="T100">
        <f t="shared" ca="1" si="33"/>
        <v>1</v>
      </c>
      <c r="U100" t="str">
        <f t="shared" ca="1" si="51"/>
        <v/>
      </c>
      <c r="V100" t="str">
        <f t="shared" ca="1" si="52"/>
        <v/>
      </c>
      <c r="W100" t="str">
        <f t="shared" ca="1" si="34"/>
        <v/>
      </c>
      <c r="X100">
        <f t="shared" ca="1" si="35"/>
        <v>0</v>
      </c>
      <c r="Y100" t="str">
        <f t="shared" ca="1" si="36"/>
        <v/>
      </c>
      <c r="Z100" t="str">
        <f ca="1">IF(V100="","",IF(V100=1,"LONG"&amp;COUNTIF($V$2:V100,1),"SELL"&amp;COUNTIF($V$2:V100,0)))</f>
        <v/>
      </c>
      <c r="AA100" t="str">
        <f ca="1">IF(U100="","",IF(U100=-1,"SHORT"&amp;COUNTIF($U$2:U100,-1),"COVER"&amp;COUNTIF($U$2:U100,0)))</f>
        <v/>
      </c>
      <c r="AB100" t="str">
        <f t="shared" ca="1" si="37"/>
        <v/>
      </c>
      <c r="AC100" t="str">
        <f t="shared" ca="1" si="38"/>
        <v/>
      </c>
      <c r="AD100" t="str">
        <f t="shared" ca="1" si="39"/>
        <v/>
      </c>
      <c r="AE100" t="str">
        <f t="shared" ca="1" si="40"/>
        <v/>
      </c>
      <c r="AF100" t="str">
        <f t="shared" ca="1" si="41"/>
        <v/>
      </c>
      <c r="AG100" t="str">
        <f t="shared" ca="1" si="42"/>
        <v/>
      </c>
      <c r="AH100" t="str">
        <f ca="1">IF(AF100="","",COUNTIF($AJ$2:AJ100,1))</f>
        <v/>
      </c>
      <c r="AI100" t="str">
        <f ca="1">IF(AG100="","",COUNTIF($AK$2:AK100,1))</f>
        <v/>
      </c>
      <c r="AJ100">
        <f t="shared" ca="1" si="43"/>
        <v>0</v>
      </c>
      <c r="AK100">
        <f t="shared" ca="1" si="44"/>
        <v>0</v>
      </c>
      <c r="AL100" t="str">
        <f t="shared" ca="1" si="53"/>
        <v/>
      </c>
      <c r="AM100" t="str">
        <f t="shared" ca="1" si="45"/>
        <v/>
      </c>
    </row>
    <row r="101" spans="1:39" x14ac:dyDescent="0.3">
      <c r="A101" t="str">
        <f ca="1">IF(Y101="","",Y101&amp;"-"&amp;COUNTIF($Y$2:Y101,Y101))</f>
        <v/>
      </c>
      <c r="B101" t="str">
        <f ca="1">IF(V101="","",V101&amp;"-"&amp;COUNTIF($V$2:V101,V101))</f>
        <v/>
      </c>
      <c r="C101" t="str">
        <f ca="1">IF(U101="","",U101&amp;"-"&amp;COUNTIF($U$2:U101,U101))</f>
        <v/>
      </c>
      <c r="D101" t="str">
        <f ca="1">IF(AF101="","",COUNTIF($AJ$2:AJ101,1))</f>
        <v/>
      </c>
      <c r="E101" t="str">
        <f ca="1">IF(AG101="","",COUNTIF($AK$2:AK101,1))</f>
        <v/>
      </c>
      <c r="F101">
        <f t="shared" si="46"/>
        <v>100</v>
      </c>
      <c r="G101" s="12">
        <f>HDFCBANK!C101</f>
        <v>41418</v>
      </c>
      <c r="H101" s="13">
        <f>HDFCBANK!I101</f>
        <v>701.35</v>
      </c>
      <c r="I101" s="13">
        <f>HDFC!I101</f>
        <v>906.05</v>
      </c>
      <c r="J101" s="7">
        <f t="shared" si="28"/>
        <v>0.7740742784614536</v>
      </c>
      <c r="K101" s="7">
        <f t="shared" ca="1" si="47"/>
        <v>0.78798376115156898</v>
      </c>
      <c r="L101" s="7">
        <f t="shared" ca="1" si="48"/>
        <v>9.7081441767451794E-3</v>
      </c>
      <c r="M101" s="36">
        <f t="shared" ca="1" si="49"/>
        <v>0.79769190532831413</v>
      </c>
      <c r="N101" s="37">
        <f t="shared" ca="1" si="50"/>
        <v>0.77827561697482384</v>
      </c>
      <c r="O101" t="str">
        <f t="shared" ca="1" si="29"/>
        <v>LONG</v>
      </c>
      <c r="P101" t="str">
        <f t="shared" ca="1" si="54"/>
        <v/>
      </c>
      <c r="Q101" t="str">
        <f t="shared" ca="1" si="30"/>
        <v>LONG</v>
      </c>
      <c r="R101" t="str">
        <f t="shared" ca="1" si="31"/>
        <v/>
      </c>
      <c r="S101">
        <f t="shared" ca="1" si="32"/>
        <v>0</v>
      </c>
      <c r="T101">
        <f t="shared" ca="1" si="33"/>
        <v>1</v>
      </c>
      <c r="U101" t="str">
        <f t="shared" ca="1" si="51"/>
        <v/>
      </c>
      <c r="V101" t="str">
        <f t="shared" ca="1" si="52"/>
        <v/>
      </c>
      <c r="W101" t="str">
        <f t="shared" ca="1" si="34"/>
        <v/>
      </c>
      <c r="X101">
        <f t="shared" ca="1" si="35"/>
        <v>0</v>
      </c>
      <c r="Y101" t="str">
        <f t="shared" ca="1" si="36"/>
        <v/>
      </c>
      <c r="Z101" t="str">
        <f ca="1">IF(V101="","",IF(V101=1,"LONG"&amp;COUNTIF($V$2:V101,1),"SELL"&amp;COUNTIF($V$2:V101,0)))</f>
        <v/>
      </c>
      <c r="AA101" t="str">
        <f ca="1">IF(U101="","",IF(U101=-1,"SHORT"&amp;COUNTIF($U$2:U101,-1),"COVER"&amp;COUNTIF($U$2:U101,0)))</f>
        <v/>
      </c>
      <c r="AB101" t="str">
        <f t="shared" ca="1" si="37"/>
        <v/>
      </c>
      <c r="AC101" t="str">
        <f t="shared" ca="1" si="38"/>
        <v/>
      </c>
      <c r="AD101" t="str">
        <f t="shared" ca="1" si="39"/>
        <v/>
      </c>
      <c r="AE101" t="str">
        <f t="shared" ca="1" si="40"/>
        <v/>
      </c>
      <c r="AF101" t="str">
        <f t="shared" ca="1" si="41"/>
        <v/>
      </c>
      <c r="AG101" t="str">
        <f t="shared" ca="1" si="42"/>
        <v/>
      </c>
      <c r="AH101" t="str">
        <f ca="1">IF(AF101="","",COUNTIF($AJ$2:AJ101,1))</f>
        <v/>
      </c>
      <c r="AI101" t="str">
        <f ca="1">IF(AG101="","",COUNTIF($AK$2:AK101,1))</f>
        <v/>
      </c>
      <c r="AJ101">
        <f t="shared" ca="1" si="43"/>
        <v>0</v>
      </c>
      <c r="AK101">
        <f t="shared" ca="1" si="44"/>
        <v>0</v>
      </c>
      <c r="AL101" t="str">
        <f t="shared" ca="1" si="53"/>
        <v/>
      </c>
      <c r="AM101" t="str">
        <f t="shared" ca="1" si="45"/>
        <v/>
      </c>
    </row>
    <row r="102" spans="1:39" x14ac:dyDescent="0.3">
      <c r="A102" t="str">
        <f ca="1">IF(Y102="","",Y102&amp;"-"&amp;COUNTIF($Y$2:Y102,Y102))</f>
        <v/>
      </c>
      <c r="B102" t="str">
        <f ca="1">IF(V102="","",V102&amp;"-"&amp;COUNTIF($V$2:V102,V102))</f>
        <v/>
      </c>
      <c r="C102" t="str">
        <f ca="1">IF(U102="","",U102&amp;"-"&amp;COUNTIF($U$2:U102,U102))</f>
        <v/>
      </c>
      <c r="D102" t="str">
        <f ca="1">IF(AF102="","",COUNTIF($AJ$2:AJ102,1))</f>
        <v/>
      </c>
      <c r="E102" t="str">
        <f ca="1">IF(AG102="","",COUNTIF($AK$2:AK102,1))</f>
        <v/>
      </c>
      <c r="F102">
        <f t="shared" si="46"/>
        <v>101</v>
      </c>
      <c r="G102" s="12">
        <f>HDFCBANK!C102</f>
        <v>41421</v>
      </c>
      <c r="H102" s="13">
        <f>HDFCBANK!I102</f>
        <v>715.05</v>
      </c>
      <c r="I102" s="13">
        <f>HDFC!I102</f>
        <v>929.5</v>
      </c>
      <c r="J102" s="7">
        <f t="shared" si="28"/>
        <v>0.76928456159225389</v>
      </c>
      <c r="K102" s="7">
        <f t="shared" ca="1" si="47"/>
        <v>0.78468639218051062</v>
      </c>
      <c r="L102" s="7">
        <f t="shared" ca="1" si="48"/>
        <v>9.9185860550096549E-3</v>
      </c>
      <c r="M102" s="36">
        <f t="shared" ca="1" si="49"/>
        <v>0.79460497823552023</v>
      </c>
      <c r="N102" s="37">
        <f t="shared" ca="1" si="50"/>
        <v>0.774767806125501</v>
      </c>
      <c r="O102" t="str">
        <f t="shared" ca="1" si="29"/>
        <v>LONG</v>
      </c>
      <c r="P102" t="str">
        <f t="shared" ca="1" si="54"/>
        <v/>
      </c>
      <c r="Q102" t="str">
        <f t="shared" ca="1" si="30"/>
        <v>LONG</v>
      </c>
      <c r="R102" t="str">
        <f t="shared" ca="1" si="31"/>
        <v/>
      </c>
      <c r="S102">
        <f t="shared" ca="1" si="32"/>
        <v>0</v>
      </c>
      <c r="T102">
        <f t="shared" ca="1" si="33"/>
        <v>1</v>
      </c>
      <c r="U102" t="str">
        <f t="shared" ca="1" si="51"/>
        <v/>
      </c>
      <c r="V102" t="str">
        <f t="shared" ca="1" si="52"/>
        <v/>
      </c>
      <c r="W102" t="str">
        <f t="shared" ca="1" si="34"/>
        <v/>
      </c>
      <c r="X102">
        <f t="shared" ca="1" si="35"/>
        <v>0</v>
      </c>
      <c r="Y102" t="str">
        <f t="shared" ca="1" si="36"/>
        <v/>
      </c>
      <c r="Z102" t="str">
        <f ca="1">IF(V102="","",IF(V102=1,"LONG"&amp;COUNTIF($V$2:V102,1),"SELL"&amp;COUNTIF($V$2:V102,0)))</f>
        <v/>
      </c>
      <c r="AA102" t="str">
        <f ca="1">IF(U102="","",IF(U102=-1,"SHORT"&amp;COUNTIF($U$2:U102,-1),"COVER"&amp;COUNTIF($U$2:U102,0)))</f>
        <v/>
      </c>
      <c r="AB102" t="str">
        <f t="shared" ca="1" si="37"/>
        <v/>
      </c>
      <c r="AC102" t="str">
        <f t="shared" ca="1" si="38"/>
        <v/>
      </c>
      <c r="AD102" t="str">
        <f t="shared" ca="1" si="39"/>
        <v/>
      </c>
      <c r="AE102" t="str">
        <f t="shared" ca="1" si="40"/>
        <v/>
      </c>
      <c r="AF102" t="str">
        <f t="shared" ca="1" si="41"/>
        <v/>
      </c>
      <c r="AG102" t="str">
        <f t="shared" ca="1" si="42"/>
        <v/>
      </c>
      <c r="AH102" t="str">
        <f ca="1">IF(AF102="","",COUNTIF($AJ$2:AJ102,1))</f>
        <v/>
      </c>
      <c r="AI102" t="str">
        <f ca="1">IF(AG102="","",COUNTIF($AK$2:AK102,1))</f>
        <v/>
      </c>
      <c r="AJ102">
        <f t="shared" ca="1" si="43"/>
        <v>0</v>
      </c>
      <c r="AK102">
        <f t="shared" ca="1" si="44"/>
        <v>0</v>
      </c>
      <c r="AL102" t="str">
        <f t="shared" ca="1" si="53"/>
        <v/>
      </c>
      <c r="AM102" t="str">
        <f t="shared" ca="1" si="45"/>
        <v/>
      </c>
    </row>
    <row r="103" spans="1:39" x14ac:dyDescent="0.3">
      <c r="A103" t="str">
        <f ca="1">IF(Y103="","",Y103&amp;"-"&amp;COUNTIF($Y$2:Y103,Y103))</f>
        <v/>
      </c>
      <c r="B103" t="str">
        <f ca="1">IF(V103="","",V103&amp;"-"&amp;COUNTIF($V$2:V103,V103))</f>
        <v/>
      </c>
      <c r="C103" t="str">
        <f ca="1">IF(U103="","",U103&amp;"-"&amp;COUNTIF($U$2:U103,U103))</f>
        <v/>
      </c>
      <c r="D103" t="str">
        <f ca="1">IF(AF103="","",COUNTIF($AJ$2:AJ103,1))</f>
        <v/>
      </c>
      <c r="E103" t="str">
        <f ca="1">IF(AG103="","",COUNTIF($AK$2:AK103,1))</f>
        <v/>
      </c>
      <c r="F103">
        <f t="shared" si="46"/>
        <v>102</v>
      </c>
      <c r="G103" s="12">
        <f>HDFCBANK!C103</f>
        <v>41422</v>
      </c>
      <c r="H103" s="13">
        <f>HDFCBANK!I103</f>
        <v>713.3</v>
      </c>
      <c r="I103" s="13">
        <f>HDFC!I103</f>
        <v>919.8</v>
      </c>
      <c r="J103" s="7">
        <f t="shared" si="28"/>
        <v>0.77549467275494677</v>
      </c>
      <c r="K103" s="7">
        <f t="shared" ca="1" si="47"/>
        <v>0.78311201493628313</v>
      </c>
      <c r="L103" s="7">
        <f t="shared" ca="1" si="48"/>
        <v>1.001208610834802E-2</v>
      </c>
      <c r="M103" s="36">
        <f t="shared" ca="1" si="49"/>
        <v>0.79312410104463116</v>
      </c>
      <c r="N103" s="37">
        <f t="shared" ca="1" si="50"/>
        <v>0.7730999288279351</v>
      </c>
      <c r="O103" t="str">
        <f t="shared" ca="1" si="29"/>
        <v>LONG</v>
      </c>
      <c r="P103" t="str">
        <f t="shared" ca="1" si="54"/>
        <v/>
      </c>
      <c r="Q103" t="str">
        <f t="shared" ca="1" si="30"/>
        <v>LONG</v>
      </c>
      <c r="R103" t="str">
        <f t="shared" ca="1" si="31"/>
        <v/>
      </c>
      <c r="S103">
        <f t="shared" ca="1" si="32"/>
        <v>0</v>
      </c>
      <c r="T103">
        <f t="shared" ca="1" si="33"/>
        <v>1</v>
      </c>
      <c r="U103" t="str">
        <f t="shared" ca="1" si="51"/>
        <v/>
      </c>
      <c r="V103" t="str">
        <f t="shared" ca="1" si="52"/>
        <v/>
      </c>
      <c r="W103" t="str">
        <f t="shared" ca="1" si="34"/>
        <v/>
      </c>
      <c r="X103">
        <f t="shared" ca="1" si="35"/>
        <v>0</v>
      </c>
      <c r="Y103" t="str">
        <f t="shared" ca="1" si="36"/>
        <v/>
      </c>
      <c r="Z103" t="str">
        <f ca="1">IF(V103="","",IF(V103=1,"LONG"&amp;COUNTIF($V$2:V103,1),"SELL"&amp;COUNTIF($V$2:V103,0)))</f>
        <v/>
      </c>
      <c r="AA103" t="str">
        <f ca="1">IF(U103="","",IF(U103=-1,"SHORT"&amp;COUNTIF($U$2:U103,-1),"COVER"&amp;COUNTIF($U$2:U103,0)))</f>
        <v/>
      </c>
      <c r="AB103" t="str">
        <f t="shared" ca="1" si="37"/>
        <v/>
      </c>
      <c r="AC103" t="str">
        <f t="shared" ca="1" si="38"/>
        <v/>
      </c>
      <c r="AD103" t="str">
        <f t="shared" ca="1" si="39"/>
        <v/>
      </c>
      <c r="AE103" t="str">
        <f t="shared" ca="1" si="40"/>
        <v/>
      </c>
      <c r="AF103" t="str">
        <f t="shared" ca="1" si="41"/>
        <v/>
      </c>
      <c r="AG103" t="str">
        <f t="shared" ca="1" si="42"/>
        <v/>
      </c>
      <c r="AH103" t="str">
        <f ca="1">IF(AF103="","",COUNTIF($AJ$2:AJ103,1))</f>
        <v/>
      </c>
      <c r="AI103" t="str">
        <f ca="1">IF(AG103="","",COUNTIF($AK$2:AK103,1))</f>
        <v/>
      </c>
      <c r="AJ103">
        <f t="shared" ca="1" si="43"/>
        <v>0</v>
      </c>
      <c r="AK103">
        <f t="shared" ca="1" si="44"/>
        <v>0</v>
      </c>
      <c r="AL103" t="str">
        <f t="shared" ca="1" si="53"/>
        <v/>
      </c>
      <c r="AM103" t="str">
        <f t="shared" ca="1" si="45"/>
        <v/>
      </c>
    </row>
    <row r="104" spans="1:39" x14ac:dyDescent="0.3">
      <c r="A104" t="str">
        <f ca="1">IF(Y104="","",Y104&amp;"-"&amp;COUNTIF($Y$2:Y104,Y104))</f>
        <v>0-14</v>
      </c>
      <c r="B104" t="str">
        <f ca="1">IF(V104="","",V104&amp;"-"&amp;COUNTIF($V$2:V104,V104))</f>
        <v>0-9</v>
      </c>
      <c r="C104" t="str">
        <f ca="1">IF(U104="","",U104&amp;"-"&amp;COUNTIF($U$2:U104,U104))</f>
        <v/>
      </c>
      <c r="D104" t="str">
        <f ca="1">IF(AF104="","",COUNTIF($AJ$2:AJ104,1))</f>
        <v/>
      </c>
      <c r="E104">
        <f ca="1">IF(AG104="","",COUNTIF($AK$2:AK104,1))</f>
        <v>14</v>
      </c>
      <c r="F104">
        <f t="shared" si="46"/>
        <v>103</v>
      </c>
      <c r="G104" s="12">
        <f>HDFCBANK!C104</f>
        <v>41423</v>
      </c>
      <c r="H104" s="13">
        <f>HDFCBANK!I104</f>
        <v>715.95</v>
      </c>
      <c r="I104" s="13">
        <f>HDFC!I104</f>
        <v>910.55</v>
      </c>
      <c r="J104" s="7">
        <f t="shared" si="28"/>
        <v>0.78628301575970572</v>
      </c>
      <c r="K104" s="7">
        <f t="shared" ca="1" si="47"/>
        <v>0.78318968742593975</v>
      </c>
      <c r="L104" s="7">
        <f t="shared" ca="1" si="48"/>
        <v>1.0035709425294515E-2</v>
      </c>
      <c r="M104" s="36">
        <f t="shared" ca="1" si="49"/>
        <v>0.79322539685123428</v>
      </c>
      <c r="N104" s="37">
        <f t="shared" ca="1" si="50"/>
        <v>0.77315397800064523</v>
      </c>
      <c r="O104" t="str">
        <f t="shared" ca="1" si="29"/>
        <v/>
      </c>
      <c r="P104" t="str">
        <f t="shared" ca="1" si="54"/>
        <v>NO</v>
      </c>
      <c r="Q104" t="str">
        <f t="shared" ca="1" si="30"/>
        <v/>
      </c>
      <c r="R104" t="str">
        <f t="shared" ca="1" si="31"/>
        <v/>
      </c>
      <c r="S104">
        <f t="shared" ca="1" si="32"/>
        <v>0</v>
      </c>
      <c r="T104">
        <f t="shared" ca="1" si="33"/>
        <v>0</v>
      </c>
      <c r="U104" t="str">
        <f t="shared" ca="1" si="51"/>
        <v/>
      </c>
      <c r="V104">
        <f t="shared" ca="1" si="52"/>
        <v>0</v>
      </c>
      <c r="W104" t="str">
        <f t="shared" ca="1" si="34"/>
        <v/>
      </c>
      <c r="X104">
        <f t="shared" ca="1" si="35"/>
        <v>0</v>
      </c>
      <c r="Y104">
        <f t="shared" ca="1" si="36"/>
        <v>0</v>
      </c>
      <c r="Z104" t="str">
        <f ca="1">IF(V104="","",IF(V104=1,"LONG"&amp;COUNTIF($V$2:V104,1),"SELL"&amp;COUNTIF($V$2:V104,0)))</f>
        <v>SELL9</v>
      </c>
      <c r="AA104" t="str">
        <f ca="1">IF(U104="","",IF(U104=-1,"SHORT"&amp;COUNTIF($U$2:U104,-1),"COVER"&amp;COUNTIF($U$2:U104,0)))</f>
        <v/>
      </c>
      <c r="AB104" t="str">
        <f t="shared" ca="1" si="37"/>
        <v/>
      </c>
      <c r="AC104" t="str">
        <f t="shared" ca="1" si="38"/>
        <v>SELL</v>
      </c>
      <c r="AD104" t="str">
        <f t="shared" ca="1" si="39"/>
        <v/>
      </c>
      <c r="AE104" t="str">
        <f t="shared" ca="1" si="40"/>
        <v/>
      </c>
      <c r="AF104" t="str">
        <f t="shared" ca="1" si="41"/>
        <v/>
      </c>
      <c r="AG104" t="str">
        <f t="shared" ca="1" si="42"/>
        <v>SELL</v>
      </c>
      <c r="AH104" t="str">
        <f ca="1">IF(AF104="","",COUNTIF($AJ$2:AJ104,1))</f>
        <v/>
      </c>
      <c r="AI104">
        <f ca="1">IF(AG104="","",COUNTIF($AK$2:AK104,1))</f>
        <v>14</v>
      </c>
      <c r="AJ104">
        <f t="shared" ca="1" si="43"/>
        <v>0</v>
      </c>
      <c r="AK104">
        <f t="shared" ca="1" si="44"/>
        <v>1</v>
      </c>
      <c r="AL104" t="str">
        <f t="shared" ca="1" si="53"/>
        <v/>
      </c>
      <c r="AM104" t="str">
        <f t="shared" ca="1" si="45"/>
        <v>LONG</v>
      </c>
    </row>
    <row r="105" spans="1:39" x14ac:dyDescent="0.3">
      <c r="A105" t="str">
        <f ca="1">IF(Y105="","",Y105&amp;"-"&amp;COUNTIF($Y$2:Y105,Y105))</f>
        <v/>
      </c>
      <c r="B105" t="str">
        <f ca="1">IF(V105="","",V105&amp;"-"&amp;COUNTIF($V$2:V105,V105))</f>
        <v/>
      </c>
      <c r="C105" t="str">
        <f ca="1">IF(U105="","",U105&amp;"-"&amp;COUNTIF($U$2:U105,U105))</f>
        <v/>
      </c>
      <c r="D105" t="str">
        <f ca="1">IF(AF105="","",COUNTIF($AJ$2:AJ105,1))</f>
        <v/>
      </c>
      <c r="E105" t="str">
        <f ca="1">IF(AG105="","",COUNTIF($AK$2:AK105,1))</f>
        <v/>
      </c>
      <c r="F105">
        <f t="shared" si="46"/>
        <v>104</v>
      </c>
      <c r="G105" s="12">
        <f>HDFCBANK!C105</f>
        <v>41424</v>
      </c>
      <c r="H105" s="13">
        <f>HDFCBANK!I105</f>
        <v>725.15</v>
      </c>
      <c r="I105" s="13">
        <f>HDFC!I105</f>
        <v>926.25</v>
      </c>
      <c r="J105" s="7">
        <f t="shared" si="28"/>
        <v>0.78288798920377867</v>
      </c>
      <c r="K105" s="7">
        <f t="shared" ca="1" si="47"/>
        <v>0.78190563447204009</v>
      </c>
      <c r="L105" s="7">
        <f t="shared" ca="1" si="48"/>
        <v>9.0235493396231634E-3</v>
      </c>
      <c r="M105" s="36">
        <f t="shared" ca="1" si="49"/>
        <v>0.79092918381166322</v>
      </c>
      <c r="N105" s="37">
        <f t="shared" ca="1" si="50"/>
        <v>0.77288208513241696</v>
      </c>
      <c r="O105" t="str">
        <f t="shared" ca="1" si="29"/>
        <v/>
      </c>
      <c r="P105" t="str">
        <f t="shared" ca="1" si="54"/>
        <v/>
      </c>
      <c r="Q105" t="str">
        <f t="shared" ca="1" si="30"/>
        <v/>
      </c>
      <c r="R105" t="str">
        <f t="shared" ca="1" si="31"/>
        <v/>
      </c>
      <c r="S105">
        <f t="shared" ca="1" si="32"/>
        <v>0</v>
      </c>
      <c r="T105">
        <f t="shared" ca="1" si="33"/>
        <v>0</v>
      </c>
      <c r="U105" t="str">
        <f t="shared" ca="1" si="51"/>
        <v/>
      </c>
      <c r="V105" t="str">
        <f t="shared" ca="1" si="52"/>
        <v/>
      </c>
      <c r="W105" t="str">
        <f t="shared" ca="1" si="34"/>
        <v/>
      </c>
      <c r="X105">
        <f t="shared" ca="1" si="35"/>
        <v>0</v>
      </c>
      <c r="Y105" t="str">
        <f t="shared" ca="1" si="36"/>
        <v/>
      </c>
      <c r="Z105" t="str">
        <f ca="1">IF(V105="","",IF(V105=1,"LONG"&amp;COUNTIF($V$2:V105,1),"SELL"&amp;COUNTIF($V$2:V105,0)))</f>
        <v/>
      </c>
      <c r="AA105" t="str">
        <f ca="1">IF(U105="","",IF(U105=-1,"SHORT"&amp;COUNTIF($U$2:U105,-1),"COVER"&amp;COUNTIF($U$2:U105,0)))</f>
        <v/>
      </c>
      <c r="AB105" t="str">
        <f t="shared" ca="1" si="37"/>
        <v/>
      </c>
      <c r="AC105" t="str">
        <f t="shared" ca="1" si="38"/>
        <v/>
      </c>
      <c r="AD105" t="str">
        <f t="shared" ca="1" si="39"/>
        <v/>
      </c>
      <c r="AE105" t="str">
        <f t="shared" ca="1" si="40"/>
        <v/>
      </c>
      <c r="AF105" t="str">
        <f t="shared" ca="1" si="41"/>
        <v/>
      </c>
      <c r="AG105" t="str">
        <f t="shared" ca="1" si="42"/>
        <v/>
      </c>
      <c r="AH105" t="str">
        <f ca="1">IF(AF105="","",COUNTIF($AJ$2:AJ105,1))</f>
        <v/>
      </c>
      <c r="AI105" t="str">
        <f ca="1">IF(AG105="","",COUNTIF($AK$2:AK105,1))</f>
        <v/>
      </c>
      <c r="AJ105">
        <f t="shared" ca="1" si="43"/>
        <v>0</v>
      </c>
      <c r="AK105">
        <f t="shared" ca="1" si="44"/>
        <v>0</v>
      </c>
      <c r="AL105" t="str">
        <f t="shared" ca="1" si="53"/>
        <v/>
      </c>
      <c r="AM105" t="str">
        <f t="shared" ca="1" si="45"/>
        <v/>
      </c>
    </row>
    <row r="106" spans="1:39" x14ac:dyDescent="0.3">
      <c r="A106" t="str">
        <f ca="1">IF(Y106="","",Y106&amp;"-"&amp;COUNTIF($Y$2:Y106,Y106))</f>
        <v/>
      </c>
      <c r="B106" t="str">
        <f ca="1">IF(V106="","",V106&amp;"-"&amp;COUNTIF($V$2:V106,V106))</f>
        <v/>
      </c>
      <c r="C106" t="str">
        <f ca="1">IF(U106="","",U106&amp;"-"&amp;COUNTIF($U$2:U106,U106))</f>
        <v/>
      </c>
      <c r="D106" t="str">
        <f ca="1">IF(AF106="","",COUNTIF($AJ$2:AJ106,1))</f>
        <v/>
      </c>
      <c r="E106" t="str">
        <f ca="1">IF(AG106="","",COUNTIF($AK$2:AK106,1))</f>
        <v/>
      </c>
      <c r="F106">
        <f t="shared" si="46"/>
        <v>105</v>
      </c>
      <c r="G106" s="12">
        <f>HDFCBANK!C106</f>
        <v>41425</v>
      </c>
      <c r="H106" s="13">
        <f>HDFCBANK!I106</f>
        <v>700.5</v>
      </c>
      <c r="I106" s="13">
        <f>HDFC!I106</f>
        <v>890.15</v>
      </c>
      <c r="J106" s="7">
        <f t="shared" si="28"/>
        <v>0.78694602033365169</v>
      </c>
      <c r="K106" s="7">
        <f t="shared" ca="1" si="47"/>
        <v>0.78101867896956656</v>
      </c>
      <c r="L106" s="7">
        <f t="shared" ca="1" si="48"/>
        <v>7.8660460044709148E-3</v>
      </c>
      <c r="M106" s="36">
        <f t="shared" ca="1" si="49"/>
        <v>0.7888847249740375</v>
      </c>
      <c r="N106" s="37">
        <f t="shared" ca="1" si="50"/>
        <v>0.77315263296509562</v>
      </c>
      <c r="O106" t="str">
        <f t="shared" ca="1" si="29"/>
        <v/>
      </c>
      <c r="P106" t="str">
        <f t="shared" ca="1" si="54"/>
        <v/>
      </c>
      <c r="Q106" t="str">
        <f t="shared" ca="1" si="30"/>
        <v/>
      </c>
      <c r="R106" t="str">
        <f t="shared" ca="1" si="31"/>
        <v/>
      </c>
      <c r="S106">
        <f t="shared" ca="1" si="32"/>
        <v>0</v>
      </c>
      <c r="T106">
        <f t="shared" ca="1" si="33"/>
        <v>0</v>
      </c>
      <c r="U106" t="str">
        <f t="shared" ca="1" si="51"/>
        <v/>
      </c>
      <c r="V106" t="str">
        <f t="shared" ca="1" si="52"/>
        <v/>
      </c>
      <c r="W106" t="str">
        <f t="shared" ca="1" si="34"/>
        <v/>
      </c>
      <c r="X106">
        <f t="shared" ca="1" si="35"/>
        <v>0</v>
      </c>
      <c r="Y106" t="str">
        <f t="shared" ca="1" si="36"/>
        <v/>
      </c>
      <c r="Z106" t="str">
        <f ca="1">IF(V106="","",IF(V106=1,"LONG"&amp;COUNTIF($V$2:V106,1),"SELL"&amp;COUNTIF($V$2:V106,0)))</f>
        <v/>
      </c>
      <c r="AA106" t="str">
        <f ca="1">IF(U106="","",IF(U106=-1,"SHORT"&amp;COUNTIF($U$2:U106,-1),"COVER"&amp;COUNTIF($U$2:U106,0)))</f>
        <v/>
      </c>
      <c r="AB106" t="str">
        <f t="shared" ca="1" si="37"/>
        <v/>
      </c>
      <c r="AC106" t="str">
        <f t="shared" ca="1" si="38"/>
        <v/>
      </c>
      <c r="AD106" t="str">
        <f t="shared" ca="1" si="39"/>
        <v/>
      </c>
      <c r="AE106" t="str">
        <f t="shared" ca="1" si="40"/>
        <v/>
      </c>
      <c r="AF106" t="str">
        <f t="shared" ca="1" si="41"/>
        <v/>
      </c>
      <c r="AG106" t="str">
        <f t="shared" ca="1" si="42"/>
        <v/>
      </c>
      <c r="AH106" t="str">
        <f ca="1">IF(AF106="","",COUNTIF($AJ$2:AJ106,1))</f>
        <v/>
      </c>
      <c r="AI106" t="str">
        <f ca="1">IF(AG106="","",COUNTIF($AK$2:AK106,1))</f>
        <v/>
      </c>
      <c r="AJ106">
        <f t="shared" ca="1" si="43"/>
        <v>0</v>
      </c>
      <c r="AK106">
        <f t="shared" ca="1" si="44"/>
        <v>0</v>
      </c>
      <c r="AL106" t="str">
        <f t="shared" ca="1" si="53"/>
        <v/>
      </c>
      <c r="AM106" t="str">
        <f t="shared" ca="1" si="45"/>
        <v/>
      </c>
    </row>
    <row r="107" spans="1:39" x14ac:dyDescent="0.3">
      <c r="A107" t="str">
        <f ca="1">IF(Y107="","",Y107&amp;"-"&amp;COUNTIF($Y$2:Y107,Y107))</f>
        <v>1-15</v>
      </c>
      <c r="B107" t="str">
        <f ca="1">IF(V107="","",V107&amp;"-"&amp;COUNTIF($V$2:V107,V107))</f>
        <v/>
      </c>
      <c r="C107" t="str">
        <f ca="1">IF(U107="","",U107&amp;"-"&amp;COUNTIF($U$2:U107,U107))</f>
        <v>-1-6</v>
      </c>
      <c r="D107">
        <f ca="1">IF(AF107="","",COUNTIF($AJ$2:AJ107,1))</f>
        <v>15</v>
      </c>
      <c r="E107" t="str">
        <f ca="1">IF(AG107="","",COUNTIF($AK$2:AK107,1))</f>
        <v/>
      </c>
      <c r="F107">
        <f t="shared" si="46"/>
        <v>106</v>
      </c>
      <c r="G107" s="12">
        <f>HDFCBANK!C107</f>
        <v>41428</v>
      </c>
      <c r="H107" s="13">
        <f>HDFCBANK!I107</f>
        <v>689.15</v>
      </c>
      <c r="I107" s="13">
        <f>HDFC!I107</f>
        <v>869.05</v>
      </c>
      <c r="J107" s="7">
        <f t="shared" si="28"/>
        <v>0.79299234796617002</v>
      </c>
      <c r="K107" s="7">
        <f t="shared" ca="1" si="47"/>
        <v>0.78078763771987902</v>
      </c>
      <c r="L107" s="7">
        <f t="shared" ca="1" si="48"/>
        <v>7.4212314210077845E-3</v>
      </c>
      <c r="M107" s="36">
        <f t="shared" ca="1" si="49"/>
        <v>0.78820886914088684</v>
      </c>
      <c r="N107" s="37">
        <f t="shared" ca="1" si="50"/>
        <v>0.77336640629887121</v>
      </c>
      <c r="O107" t="str">
        <f t="shared" ca="1" si="29"/>
        <v>SHORT</v>
      </c>
      <c r="P107" t="str">
        <f t="shared" ca="1" si="54"/>
        <v>SIGNAL</v>
      </c>
      <c r="Q107" t="str">
        <f t="shared" ca="1" si="30"/>
        <v/>
      </c>
      <c r="R107" t="str">
        <f t="shared" ca="1" si="31"/>
        <v>SHORT</v>
      </c>
      <c r="S107">
        <f t="shared" ca="1" si="32"/>
        <v>-1</v>
      </c>
      <c r="T107">
        <f t="shared" ca="1" si="33"/>
        <v>0</v>
      </c>
      <c r="U107">
        <f t="shared" ca="1" si="51"/>
        <v>-1</v>
      </c>
      <c r="V107" t="str">
        <f t="shared" ca="1" si="52"/>
        <v/>
      </c>
      <c r="W107" t="str">
        <f t="shared" ca="1" si="34"/>
        <v>SHORT</v>
      </c>
      <c r="X107">
        <f t="shared" ca="1" si="35"/>
        <v>-1</v>
      </c>
      <c r="Y107">
        <f t="shared" ca="1" si="36"/>
        <v>1</v>
      </c>
      <c r="Z107" t="str">
        <f ca="1">IF(V107="","",IF(V107=1,"LONG"&amp;COUNTIF($V$2:V107,1),"SELL"&amp;COUNTIF($V$2:V107,0)))</f>
        <v/>
      </c>
      <c r="AA107" t="str">
        <f ca="1">IF(U107="","",IF(U107=-1,"SHORT"&amp;COUNTIF($U$2:U107,-1),"COVER"&amp;COUNTIF($U$2:U107,0)))</f>
        <v>SHORT6</v>
      </c>
      <c r="AB107" t="str">
        <f t="shared" ca="1" si="37"/>
        <v/>
      </c>
      <c r="AC107" t="str">
        <f t="shared" ca="1" si="38"/>
        <v/>
      </c>
      <c r="AD107" t="str">
        <f t="shared" ca="1" si="39"/>
        <v>SHORT</v>
      </c>
      <c r="AE107" t="str">
        <f t="shared" ca="1" si="40"/>
        <v/>
      </c>
      <c r="AF107" t="str">
        <f t="shared" ca="1" si="41"/>
        <v>SHORT</v>
      </c>
      <c r="AG107" t="str">
        <f t="shared" ca="1" si="42"/>
        <v/>
      </c>
      <c r="AH107">
        <f ca="1">IF(AF107="","",COUNTIF($AJ$2:AJ107,1))</f>
        <v>15</v>
      </c>
      <c r="AI107" t="str">
        <f ca="1">IF(AG107="","",COUNTIF($AK$2:AK107,1))</f>
        <v/>
      </c>
      <c r="AJ107">
        <f t="shared" ca="1" si="43"/>
        <v>1</v>
      </c>
      <c r="AK107">
        <f t="shared" ca="1" si="44"/>
        <v>0</v>
      </c>
      <c r="AL107" t="str">
        <f t="shared" ca="1" si="53"/>
        <v>SHORT</v>
      </c>
      <c r="AM107" t="str">
        <f t="shared" ca="1" si="45"/>
        <v/>
      </c>
    </row>
    <row r="108" spans="1:39" x14ac:dyDescent="0.3">
      <c r="A108" t="str">
        <f ca="1">IF(Y108="","",Y108&amp;"-"&amp;COUNTIF($Y$2:Y108,Y108))</f>
        <v/>
      </c>
      <c r="B108" t="str">
        <f ca="1">IF(V108="","",V108&amp;"-"&amp;COUNTIF($V$2:V108,V108))</f>
        <v/>
      </c>
      <c r="C108" t="str">
        <f ca="1">IF(U108="","",U108&amp;"-"&amp;COUNTIF($U$2:U108,U108))</f>
        <v/>
      </c>
      <c r="D108" t="str">
        <f ca="1">IF(AF108="","",COUNTIF($AJ$2:AJ108,1))</f>
        <v/>
      </c>
      <c r="E108" t="str">
        <f ca="1">IF(AG108="","",COUNTIF($AK$2:AK108,1))</f>
        <v/>
      </c>
      <c r="F108">
        <f t="shared" si="46"/>
        <v>107</v>
      </c>
      <c r="G108" s="12">
        <f>HDFCBANK!C108</f>
        <v>41429</v>
      </c>
      <c r="H108" s="13">
        <f>HDFCBANK!I108</f>
        <v>683.05</v>
      </c>
      <c r="I108" s="13">
        <f>HDFC!I108</f>
        <v>854.2</v>
      </c>
      <c r="J108" s="7">
        <f t="shared" si="28"/>
        <v>0.79963708733317718</v>
      </c>
      <c r="K108" s="7">
        <f t="shared" ca="1" si="47"/>
        <v>0.78228562947520208</v>
      </c>
      <c r="L108" s="7">
        <f t="shared" ca="1" si="48"/>
        <v>9.5076621826094831E-3</v>
      </c>
      <c r="M108" s="36">
        <f t="shared" ca="1" si="49"/>
        <v>0.79179329165781154</v>
      </c>
      <c r="N108" s="37">
        <f t="shared" ca="1" si="50"/>
        <v>0.77277796729259263</v>
      </c>
      <c r="O108" t="str">
        <f t="shared" ca="1" si="29"/>
        <v>SHORT</v>
      </c>
      <c r="P108" t="str">
        <f t="shared" ca="1" si="54"/>
        <v/>
      </c>
      <c r="Q108" t="str">
        <f t="shared" ca="1" si="30"/>
        <v/>
      </c>
      <c r="R108" t="str">
        <f t="shared" ca="1" si="31"/>
        <v>SHORT</v>
      </c>
      <c r="S108">
        <f t="shared" ca="1" si="32"/>
        <v>-1</v>
      </c>
      <c r="T108">
        <f t="shared" ca="1" si="33"/>
        <v>0</v>
      </c>
      <c r="U108" t="str">
        <f t="shared" ca="1" si="51"/>
        <v/>
      </c>
      <c r="V108" t="str">
        <f t="shared" ca="1" si="52"/>
        <v/>
      </c>
      <c r="W108" t="str">
        <f t="shared" ca="1" si="34"/>
        <v/>
      </c>
      <c r="X108">
        <f t="shared" ca="1" si="35"/>
        <v>0</v>
      </c>
      <c r="Y108" t="str">
        <f t="shared" ca="1" si="36"/>
        <v/>
      </c>
      <c r="Z108" t="str">
        <f ca="1">IF(V108="","",IF(V108=1,"LONG"&amp;COUNTIF($V$2:V108,1),"SELL"&amp;COUNTIF($V$2:V108,0)))</f>
        <v/>
      </c>
      <c r="AA108" t="str">
        <f ca="1">IF(U108="","",IF(U108=-1,"SHORT"&amp;COUNTIF($U$2:U108,-1),"COVER"&amp;COUNTIF($U$2:U108,0)))</f>
        <v/>
      </c>
      <c r="AB108" t="str">
        <f t="shared" ca="1" si="37"/>
        <v/>
      </c>
      <c r="AC108" t="str">
        <f t="shared" ca="1" si="38"/>
        <v/>
      </c>
      <c r="AD108" t="str">
        <f t="shared" ca="1" si="39"/>
        <v/>
      </c>
      <c r="AE108" t="str">
        <f t="shared" ca="1" si="40"/>
        <v/>
      </c>
      <c r="AF108" t="str">
        <f t="shared" ca="1" si="41"/>
        <v/>
      </c>
      <c r="AG108" t="str">
        <f t="shared" ca="1" si="42"/>
        <v/>
      </c>
      <c r="AH108" t="str">
        <f ca="1">IF(AF108="","",COUNTIF($AJ$2:AJ108,1))</f>
        <v/>
      </c>
      <c r="AI108" t="str">
        <f ca="1">IF(AG108="","",COUNTIF($AK$2:AK108,1))</f>
        <v/>
      </c>
      <c r="AJ108">
        <f t="shared" ca="1" si="43"/>
        <v>0</v>
      </c>
      <c r="AK108">
        <f t="shared" ca="1" si="44"/>
        <v>0</v>
      </c>
      <c r="AL108" t="str">
        <f t="shared" ca="1" si="53"/>
        <v/>
      </c>
      <c r="AM108" t="str">
        <f t="shared" ca="1" si="45"/>
        <v/>
      </c>
    </row>
    <row r="109" spans="1:39" x14ac:dyDescent="0.3">
      <c r="A109" t="str">
        <f ca="1">IF(Y109="","",Y109&amp;"-"&amp;COUNTIF($Y$2:Y109,Y109))</f>
        <v/>
      </c>
      <c r="B109" t="str">
        <f ca="1">IF(V109="","",V109&amp;"-"&amp;COUNTIF($V$2:V109,V109))</f>
        <v/>
      </c>
      <c r="C109" t="str">
        <f ca="1">IF(U109="","",U109&amp;"-"&amp;COUNTIF($U$2:U109,U109))</f>
        <v/>
      </c>
      <c r="D109" t="str">
        <f ca="1">IF(AF109="","",COUNTIF($AJ$2:AJ109,1))</f>
        <v/>
      </c>
      <c r="E109" t="str">
        <f ca="1">IF(AG109="","",COUNTIF($AK$2:AK109,1))</f>
        <v/>
      </c>
      <c r="F109">
        <f t="shared" si="46"/>
        <v>108</v>
      </c>
      <c r="G109" s="12">
        <f>HDFCBANK!C109</f>
        <v>41430</v>
      </c>
      <c r="H109" s="13">
        <f>HDFCBANK!I109</f>
        <v>687.95</v>
      </c>
      <c r="I109" s="13">
        <f>HDFC!I109</f>
        <v>843.95</v>
      </c>
      <c r="J109" s="7">
        <f t="shared" si="28"/>
        <v>0.8151549262397062</v>
      </c>
      <c r="K109" s="7">
        <f t="shared" ca="1" si="47"/>
        <v>0.78562698196470571</v>
      </c>
      <c r="L109" s="7">
        <f t="shared" ca="1" si="48"/>
        <v>1.4071282349173484E-2</v>
      </c>
      <c r="M109" s="36">
        <f t="shared" ca="1" si="49"/>
        <v>0.79969826431387914</v>
      </c>
      <c r="N109" s="37">
        <f t="shared" ca="1" si="50"/>
        <v>0.77155569961553228</v>
      </c>
      <c r="O109" t="str">
        <f t="shared" ca="1" si="29"/>
        <v>SHORT</v>
      </c>
      <c r="P109" t="str">
        <f t="shared" ca="1" si="54"/>
        <v/>
      </c>
      <c r="Q109" t="str">
        <f t="shared" ca="1" si="30"/>
        <v/>
      </c>
      <c r="R109" t="str">
        <f t="shared" ca="1" si="31"/>
        <v>SHORT</v>
      </c>
      <c r="S109">
        <f t="shared" ca="1" si="32"/>
        <v>-1</v>
      </c>
      <c r="T109">
        <f t="shared" ca="1" si="33"/>
        <v>0</v>
      </c>
      <c r="U109" t="str">
        <f t="shared" ca="1" si="51"/>
        <v/>
      </c>
      <c r="V109" t="str">
        <f t="shared" ca="1" si="52"/>
        <v/>
      </c>
      <c r="W109" t="str">
        <f t="shared" ca="1" si="34"/>
        <v/>
      </c>
      <c r="X109">
        <f t="shared" ca="1" si="35"/>
        <v>0</v>
      </c>
      <c r="Y109" t="str">
        <f t="shared" ca="1" si="36"/>
        <v/>
      </c>
      <c r="Z109" t="str">
        <f ca="1">IF(V109="","",IF(V109=1,"LONG"&amp;COUNTIF($V$2:V109,1),"SELL"&amp;COUNTIF($V$2:V109,0)))</f>
        <v/>
      </c>
      <c r="AA109" t="str">
        <f ca="1">IF(U109="","",IF(U109=-1,"SHORT"&amp;COUNTIF($U$2:U109,-1),"COVER"&amp;COUNTIF($U$2:U109,0)))</f>
        <v/>
      </c>
      <c r="AB109" t="str">
        <f t="shared" ca="1" si="37"/>
        <v/>
      </c>
      <c r="AC109" t="str">
        <f t="shared" ca="1" si="38"/>
        <v/>
      </c>
      <c r="AD109" t="str">
        <f t="shared" ca="1" si="39"/>
        <v/>
      </c>
      <c r="AE109" t="str">
        <f t="shared" ca="1" si="40"/>
        <v/>
      </c>
      <c r="AF109" t="str">
        <f t="shared" ca="1" si="41"/>
        <v/>
      </c>
      <c r="AG109" t="str">
        <f t="shared" ca="1" si="42"/>
        <v/>
      </c>
      <c r="AH109" t="str">
        <f ca="1">IF(AF109="","",COUNTIF($AJ$2:AJ109,1))</f>
        <v/>
      </c>
      <c r="AI109" t="str">
        <f ca="1">IF(AG109="","",COUNTIF($AK$2:AK109,1))</f>
        <v/>
      </c>
      <c r="AJ109">
        <f t="shared" ca="1" si="43"/>
        <v>0</v>
      </c>
      <c r="AK109">
        <f t="shared" ca="1" si="44"/>
        <v>0</v>
      </c>
      <c r="AL109" t="str">
        <f t="shared" ca="1" si="53"/>
        <v/>
      </c>
      <c r="AM109" t="str">
        <f t="shared" ca="1" si="45"/>
        <v/>
      </c>
    </row>
    <row r="110" spans="1:39" x14ac:dyDescent="0.3">
      <c r="A110" t="str">
        <f ca="1">IF(Y110="","",Y110&amp;"-"&amp;COUNTIF($Y$2:Y110,Y110))</f>
        <v/>
      </c>
      <c r="B110" t="str">
        <f ca="1">IF(V110="","",V110&amp;"-"&amp;COUNTIF($V$2:V110,V110))</f>
        <v/>
      </c>
      <c r="C110" t="str">
        <f ca="1">IF(U110="","",U110&amp;"-"&amp;COUNTIF($U$2:U110,U110))</f>
        <v/>
      </c>
      <c r="D110" t="str">
        <f ca="1">IF(AF110="","",COUNTIF($AJ$2:AJ110,1))</f>
        <v/>
      </c>
      <c r="E110" t="str">
        <f ca="1">IF(AG110="","",COUNTIF($AK$2:AK110,1))</f>
        <v/>
      </c>
      <c r="F110">
        <f t="shared" si="46"/>
        <v>109</v>
      </c>
      <c r="G110" s="12">
        <f>HDFCBANK!C110</f>
        <v>41431</v>
      </c>
      <c r="H110" s="13">
        <f>HDFCBANK!I110</f>
        <v>682.2</v>
      </c>
      <c r="I110" s="13">
        <f>HDFC!I110</f>
        <v>845</v>
      </c>
      <c r="J110" s="7">
        <f t="shared" si="28"/>
        <v>0.8073372781065089</v>
      </c>
      <c r="K110" s="7">
        <f t="shared" ca="1" si="47"/>
        <v>0.78900921777513522</v>
      </c>
      <c r="L110" s="7">
        <f t="shared" ca="1" si="48"/>
        <v>1.4878204063362471E-2</v>
      </c>
      <c r="M110" s="36">
        <f t="shared" ca="1" si="49"/>
        <v>0.80388742183849771</v>
      </c>
      <c r="N110" s="37">
        <f t="shared" ca="1" si="50"/>
        <v>0.77413101371177273</v>
      </c>
      <c r="O110" t="str">
        <f t="shared" ca="1" si="29"/>
        <v>SHORT</v>
      </c>
      <c r="P110" t="str">
        <f t="shared" ca="1" si="54"/>
        <v/>
      </c>
      <c r="Q110" t="str">
        <f t="shared" ca="1" si="30"/>
        <v/>
      </c>
      <c r="R110" t="str">
        <f t="shared" ca="1" si="31"/>
        <v>SHORT</v>
      </c>
      <c r="S110">
        <f t="shared" ca="1" si="32"/>
        <v>-1</v>
      </c>
      <c r="T110">
        <f t="shared" ca="1" si="33"/>
        <v>0</v>
      </c>
      <c r="U110" t="str">
        <f t="shared" ca="1" si="51"/>
        <v/>
      </c>
      <c r="V110" t="str">
        <f t="shared" ca="1" si="52"/>
        <v/>
      </c>
      <c r="W110" t="str">
        <f t="shared" ca="1" si="34"/>
        <v/>
      </c>
      <c r="X110">
        <f t="shared" ca="1" si="35"/>
        <v>0</v>
      </c>
      <c r="Y110" t="str">
        <f t="shared" ca="1" si="36"/>
        <v/>
      </c>
      <c r="Z110" t="str">
        <f ca="1">IF(V110="","",IF(V110=1,"LONG"&amp;COUNTIF($V$2:V110,1),"SELL"&amp;COUNTIF($V$2:V110,0)))</f>
        <v/>
      </c>
      <c r="AA110" t="str">
        <f ca="1">IF(U110="","",IF(U110=-1,"SHORT"&amp;COUNTIF($U$2:U110,-1),"COVER"&amp;COUNTIF($U$2:U110,0)))</f>
        <v/>
      </c>
      <c r="AB110" t="str">
        <f t="shared" ca="1" si="37"/>
        <v/>
      </c>
      <c r="AC110" t="str">
        <f t="shared" ca="1" si="38"/>
        <v/>
      </c>
      <c r="AD110" t="str">
        <f t="shared" ca="1" si="39"/>
        <v/>
      </c>
      <c r="AE110" t="str">
        <f t="shared" ca="1" si="40"/>
        <v/>
      </c>
      <c r="AF110" t="str">
        <f t="shared" ca="1" si="41"/>
        <v/>
      </c>
      <c r="AG110" t="str">
        <f t="shared" ca="1" si="42"/>
        <v/>
      </c>
      <c r="AH110" t="str">
        <f ca="1">IF(AF110="","",COUNTIF($AJ$2:AJ110,1))</f>
        <v/>
      </c>
      <c r="AI110" t="str">
        <f ca="1">IF(AG110="","",COUNTIF($AK$2:AK110,1))</f>
        <v/>
      </c>
      <c r="AJ110">
        <f t="shared" ca="1" si="43"/>
        <v>0</v>
      </c>
      <c r="AK110">
        <f t="shared" ca="1" si="44"/>
        <v>0</v>
      </c>
      <c r="AL110" t="str">
        <f t="shared" ca="1" si="53"/>
        <v/>
      </c>
      <c r="AM110" t="str">
        <f t="shared" ca="1" si="45"/>
        <v/>
      </c>
    </row>
    <row r="111" spans="1:39" x14ac:dyDescent="0.3">
      <c r="A111" t="str">
        <f ca="1">IF(Y111="","",Y111&amp;"-"&amp;COUNTIF($Y$2:Y111,Y111))</f>
        <v/>
      </c>
      <c r="B111" t="str">
        <f ca="1">IF(V111="","",V111&amp;"-"&amp;COUNTIF($V$2:V111,V111))</f>
        <v/>
      </c>
      <c r="C111" t="str">
        <f ca="1">IF(U111="","",U111&amp;"-"&amp;COUNTIF($U$2:U111,U111))</f>
        <v/>
      </c>
      <c r="D111" t="str">
        <f ca="1">IF(AF111="","",COUNTIF($AJ$2:AJ111,1))</f>
        <v/>
      </c>
      <c r="E111" t="str">
        <f ca="1">IF(AG111="","",COUNTIF($AK$2:AK111,1))</f>
        <v/>
      </c>
      <c r="F111">
        <f t="shared" si="46"/>
        <v>110</v>
      </c>
      <c r="G111" s="12">
        <f>HDFCBANK!C111</f>
        <v>41432</v>
      </c>
      <c r="H111" s="13">
        <f>HDFCBANK!I111</f>
        <v>676.15</v>
      </c>
      <c r="I111" s="13">
        <f>HDFC!I111</f>
        <v>839.35</v>
      </c>
      <c r="J111" s="7">
        <f t="shared" si="28"/>
        <v>0.80556382915351155</v>
      </c>
      <c r="K111" s="7">
        <f t="shared" ca="1" si="47"/>
        <v>0.79215817284434098</v>
      </c>
      <c r="L111" s="7">
        <f t="shared" ca="1" si="48"/>
        <v>1.4697286864763858E-2</v>
      </c>
      <c r="M111" s="36">
        <f t="shared" ca="1" si="49"/>
        <v>0.80685545970910488</v>
      </c>
      <c r="N111" s="37">
        <f t="shared" ca="1" si="50"/>
        <v>0.77746088597957708</v>
      </c>
      <c r="O111" t="str">
        <f t="shared" ca="1" si="29"/>
        <v>SHORT</v>
      </c>
      <c r="P111" t="str">
        <f t="shared" ca="1" si="54"/>
        <v/>
      </c>
      <c r="Q111" t="str">
        <f t="shared" ca="1" si="30"/>
        <v/>
      </c>
      <c r="R111" t="str">
        <f t="shared" ca="1" si="31"/>
        <v>SHORT</v>
      </c>
      <c r="S111">
        <f t="shared" ca="1" si="32"/>
        <v>-1</v>
      </c>
      <c r="T111">
        <f t="shared" ca="1" si="33"/>
        <v>0</v>
      </c>
      <c r="U111" t="str">
        <f t="shared" ca="1" si="51"/>
        <v/>
      </c>
      <c r="V111" t="str">
        <f t="shared" ca="1" si="52"/>
        <v/>
      </c>
      <c r="W111" t="str">
        <f t="shared" ca="1" si="34"/>
        <v/>
      </c>
      <c r="X111">
        <f t="shared" ca="1" si="35"/>
        <v>0</v>
      </c>
      <c r="Y111" t="str">
        <f t="shared" ca="1" si="36"/>
        <v/>
      </c>
      <c r="Z111" t="str">
        <f ca="1">IF(V111="","",IF(V111=1,"LONG"&amp;COUNTIF($V$2:V111,1),"SELL"&amp;COUNTIF($V$2:V111,0)))</f>
        <v/>
      </c>
      <c r="AA111" t="str">
        <f ca="1">IF(U111="","",IF(U111=-1,"SHORT"&amp;COUNTIF($U$2:U111,-1),"COVER"&amp;COUNTIF($U$2:U111,0)))</f>
        <v/>
      </c>
      <c r="AB111" t="str">
        <f t="shared" ca="1" si="37"/>
        <v/>
      </c>
      <c r="AC111" t="str">
        <f t="shared" ca="1" si="38"/>
        <v/>
      </c>
      <c r="AD111" t="str">
        <f t="shared" ca="1" si="39"/>
        <v/>
      </c>
      <c r="AE111" t="str">
        <f t="shared" ca="1" si="40"/>
        <v/>
      </c>
      <c r="AF111" t="str">
        <f t="shared" ca="1" si="41"/>
        <v/>
      </c>
      <c r="AG111" t="str">
        <f t="shared" ca="1" si="42"/>
        <v/>
      </c>
      <c r="AH111" t="str">
        <f ca="1">IF(AF111="","",COUNTIF($AJ$2:AJ111,1))</f>
        <v/>
      </c>
      <c r="AI111" t="str">
        <f ca="1">IF(AG111="","",COUNTIF($AK$2:AK111,1))</f>
        <v/>
      </c>
      <c r="AJ111">
        <f t="shared" ca="1" si="43"/>
        <v>0</v>
      </c>
      <c r="AK111">
        <f t="shared" ca="1" si="44"/>
        <v>0</v>
      </c>
      <c r="AL111" t="str">
        <f t="shared" ca="1" si="53"/>
        <v/>
      </c>
      <c r="AM111" t="str">
        <f t="shared" ca="1" si="45"/>
        <v/>
      </c>
    </row>
    <row r="112" spans="1:39" x14ac:dyDescent="0.3">
      <c r="A112" t="str">
        <f ca="1">IF(Y112="","",Y112&amp;"-"&amp;COUNTIF($Y$2:Y112,Y112))</f>
        <v>0-15</v>
      </c>
      <c r="B112" t="str">
        <f ca="1">IF(V112="","",V112&amp;"-"&amp;COUNTIF($V$2:V112,V112))</f>
        <v/>
      </c>
      <c r="C112" t="str">
        <f ca="1">IF(U112="","",U112&amp;"-"&amp;COUNTIF($U$2:U112,U112))</f>
        <v>0-6</v>
      </c>
      <c r="D112" t="str">
        <f ca="1">IF(AF112="","",COUNTIF($AJ$2:AJ112,1))</f>
        <v/>
      </c>
      <c r="E112">
        <f ca="1">IF(AG112="","",COUNTIF($AK$2:AK112,1))</f>
        <v>15</v>
      </c>
      <c r="F112">
        <f t="shared" si="46"/>
        <v>111</v>
      </c>
      <c r="G112" s="12">
        <f>HDFCBANK!C112</f>
        <v>41435</v>
      </c>
      <c r="H112" s="13">
        <f>HDFCBANK!I112</f>
        <v>676.35</v>
      </c>
      <c r="I112" s="13">
        <f>HDFC!I112</f>
        <v>852.6</v>
      </c>
      <c r="J112" s="7">
        <f t="shared" si="28"/>
        <v>0.79327938071780435</v>
      </c>
      <c r="K112" s="7">
        <f t="shared" ca="1" si="47"/>
        <v>0.79455765475689599</v>
      </c>
      <c r="L112" s="7">
        <f t="shared" ca="1" si="48"/>
        <v>1.2313371465216005E-2</v>
      </c>
      <c r="M112" s="36">
        <f t="shared" ca="1" si="49"/>
        <v>0.80687102622211204</v>
      </c>
      <c r="N112" s="37">
        <f t="shared" ca="1" si="50"/>
        <v>0.78224428329167994</v>
      </c>
      <c r="O112" t="str">
        <f t="shared" ca="1" si="29"/>
        <v/>
      </c>
      <c r="P112" t="str">
        <f t="shared" ca="1" si="54"/>
        <v>NO</v>
      </c>
      <c r="Q112" t="str">
        <f t="shared" ca="1" si="30"/>
        <v/>
      </c>
      <c r="R112" t="str">
        <f t="shared" ca="1" si="31"/>
        <v/>
      </c>
      <c r="S112">
        <f t="shared" ca="1" si="32"/>
        <v>0</v>
      </c>
      <c r="T112">
        <f t="shared" ca="1" si="33"/>
        <v>0</v>
      </c>
      <c r="U112">
        <f t="shared" ca="1" si="51"/>
        <v>0</v>
      </c>
      <c r="V112" t="str">
        <f t="shared" ca="1" si="52"/>
        <v/>
      </c>
      <c r="W112" t="str">
        <f t="shared" ca="1" si="34"/>
        <v/>
      </c>
      <c r="X112">
        <f t="shared" ca="1" si="35"/>
        <v>0</v>
      </c>
      <c r="Y112">
        <f t="shared" ca="1" si="36"/>
        <v>0</v>
      </c>
      <c r="Z112" t="str">
        <f ca="1">IF(V112="","",IF(V112=1,"LONG"&amp;COUNTIF($V$2:V112,1),"SELL"&amp;COUNTIF($V$2:V112,0)))</f>
        <v/>
      </c>
      <c r="AA112" t="str">
        <f ca="1">IF(U112="","",IF(U112=-1,"SHORT"&amp;COUNTIF($U$2:U112,-1),"COVER"&amp;COUNTIF($U$2:U112,0)))</f>
        <v>COVER6</v>
      </c>
      <c r="AB112" t="str">
        <f t="shared" ca="1" si="37"/>
        <v/>
      </c>
      <c r="AC112" t="str">
        <f t="shared" ca="1" si="38"/>
        <v/>
      </c>
      <c r="AD112" t="str">
        <f t="shared" ca="1" si="39"/>
        <v/>
      </c>
      <c r="AE112" t="str">
        <f t="shared" ca="1" si="40"/>
        <v>COVER</v>
      </c>
      <c r="AF112" t="str">
        <f t="shared" ca="1" si="41"/>
        <v/>
      </c>
      <c r="AG112" t="str">
        <f t="shared" ca="1" si="42"/>
        <v>COVER</v>
      </c>
      <c r="AH112" t="str">
        <f ca="1">IF(AF112="","",COUNTIF($AJ$2:AJ112,1))</f>
        <v/>
      </c>
      <c r="AI112">
        <f ca="1">IF(AG112="","",COUNTIF($AK$2:AK112,1))</f>
        <v>15</v>
      </c>
      <c r="AJ112">
        <f t="shared" ca="1" si="43"/>
        <v>0</v>
      </c>
      <c r="AK112">
        <f t="shared" ca="1" si="44"/>
        <v>1</v>
      </c>
      <c r="AL112" t="str">
        <f t="shared" ca="1" si="53"/>
        <v/>
      </c>
      <c r="AM112" t="str">
        <f t="shared" ca="1" si="45"/>
        <v>SHORT</v>
      </c>
    </row>
    <row r="113" spans="1:39" x14ac:dyDescent="0.3">
      <c r="A113" t="str">
        <f ca="1">IF(Y113="","",Y113&amp;"-"&amp;COUNTIF($Y$2:Y113,Y113))</f>
        <v/>
      </c>
      <c r="B113" t="str">
        <f ca="1">IF(V113="","",V113&amp;"-"&amp;COUNTIF($V$2:V113,V113))</f>
        <v/>
      </c>
      <c r="C113" t="str">
        <f ca="1">IF(U113="","",U113&amp;"-"&amp;COUNTIF($U$2:U113,U113))</f>
        <v/>
      </c>
      <c r="D113" t="str">
        <f ca="1">IF(AF113="","",COUNTIF($AJ$2:AJ113,1))</f>
        <v/>
      </c>
      <c r="E113" t="str">
        <f ca="1">IF(AG113="","",COUNTIF($AK$2:AK113,1))</f>
        <v/>
      </c>
      <c r="F113">
        <f t="shared" si="46"/>
        <v>112</v>
      </c>
      <c r="G113" s="12">
        <f>HDFCBANK!C113</f>
        <v>41436</v>
      </c>
      <c r="H113" s="13">
        <f>HDFCBANK!I113</f>
        <v>664.9</v>
      </c>
      <c r="I113" s="13">
        <f>HDFC!I113</f>
        <v>831.15</v>
      </c>
      <c r="J113" s="7">
        <f t="shared" si="28"/>
        <v>0.79997593695482161</v>
      </c>
      <c r="K113" s="7">
        <f t="shared" ca="1" si="47"/>
        <v>0.79700578117688359</v>
      </c>
      <c r="L113" s="7">
        <f t="shared" ca="1" si="48"/>
        <v>1.0384814346229395E-2</v>
      </c>
      <c r="M113" s="36">
        <f t="shared" ca="1" si="49"/>
        <v>0.80739059552311299</v>
      </c>
      <c r="N113" s="37">
        <f t="shared" ca="1" si="50"/>
        <v>0.78662096683065419</v>
      </c>
      <c r="O113" t="str">
        <f t="shared" ca="1" si="29"/>
        <v/>
      </c>
      <c r="P113" t="str">
        <f t="shared" ca="1" si="54"/>
        <v/>
      </c>
      <c r="Q113" t="str">
        <f t="shared" ca="1" si="30"/>
        <v/>
      </c>
      <c r="R113" t="str">
        <f t="shared" ca="1" si="31"/>
        <v/>
      </c>
      <c r="S113">
        <f t="shared" ca="1" si="32"/>
        <v>0</v>
      </c>
      <c r="T113">
        <f t="shared" ca="1" si="33"/>
        <v>0</v>
      </c>
      <c r="U113" t="str">
        <f t="shared" ca="1" si="51"/>
        <v/>
      </c>
      <c r="V113" t="str">
        <f t="shared" ca="1" si="52"/>
        <v/>
      </c>
      <c r="W113" t="str">
        <f t="shared" ca="1" si="34"/>
        <v/>
      </c>
      <c r="X113">
        <f t="shared" ca="1" si="35"/>
        <v>0</v>
      </c>
      <c r="Y113" t="str">
        <f t="shared" ca="1" si="36"/>
        <v/>
      </c>
      <c r="Z113" t="str">
        <f ca="1">IF(V113="","",IF(V113=1,"LONG"&amp;COUNTIF($V$2:V113,1),"SELL"&amp;COUNTIF($V$2:V113,0)))</f>
        <v/>
      </c>
      <c r="AA113" t="str">
        <f ca="1">IF(U113="","",IF(U113=-1,"SHORT"&amp;COUNTIF($U$2:U113,-1),"COVER"&amp;COUNTIF($U$2:U113,0)))</f>
        <v/>
      </c>
      <c r="AB113" t="str">
        <f t="shared" ca="1" si="37"/>
        <v/>
      </c>
      <c r="AC113" t="str">
        <f t="shared" ca="1" si="38"/>
        <v/>
      </c>
      <c r="AD113" t="str">
        <f t="shared" ca="1" si="39"/>
        <v/>
      </c>
      <c r="AE113" t="str">
        <f t="shared" ca="1" si="40"/>
        <v/>
      </c>
      <c r="AF113" t="str">
        <f t="shared" ca="1" si="41"/>
        <v/>
      </c>
      <c r="AG113" t="str">
        <f t="shared" ca="1" si="42"/>
        <v/>
      </c>
      <c r="AH113" t="str">
        <f ca="1">IF(AF113="","",COUNTIF($AJ$2:AJ113,1))</f>
        <v/>
      </c>
      <c r="AI113" t="str">
        <f ca="1">IF(AG113="","",COUNTIF($AK$2:AK113,1))</f>
        <v/>
      </c>
      <c r="AJ113">
        <f t="shared" ca="1" si="43"/>
        <v>0</v>
      </c>
      <c r="AK113">
        <f t="shared" ca="1" si="44"/>
        <v>0</v>
      </c>
      <c r="AL113" t="str">
        <f t="shared" ca="1" si="53"/>
        <v/>
      </c>
      <c r="AM113" t="str">
        <f t="shared" ca="1" si="45"/>
        <v/>
      </c>
    </row>
    <row r="114" spans="1:39" x14ac:dyDescent="0.3">
      <c r="A114" t="str">
        <f ca="1">IF(Y114="","",Y114&amp;"-"&amp;COUNTIF($Y$2:Y114,Y114))</f>
        <v/>
      </c>
      <c r="B114" t="str">
        <f ca="1">IF(V114="","",V114&amp;"-"&amp;COUNTIF($V$2:V114,V114))</f>
        <v/>
      </c>
      <c r="C114" t="str">
        <f ca="1">IF(U114="","",U114&amp;"-"&amp;COUNTIF($U$2:U114,U114))</f>
        <v/>
      </c>
      <c r="D114" t="str">
        <f ca="1">IF(AF114="","",COUNTIF($AJ$2:AJ114,1))</f>
        <v/>
      </c>
      <c r="E114" t="str">
        <f ca="1">IF(AG114="","",COUNTIF($AK$2:AK114,1))</f>
        <v/>
      </c>
      <c r="F114">
        <f t="shared" si="46"/>
        <v>113</v>
      </c>
      <c r="G114" s="12">
        <f>HDFCBANK!C114</f>
        <v>41437</v>
      </c>
      <c r="H114" s="13">
        <f>HDFCBANK!I114</f>
        <v>663.95</v>
      </c>
      <c r="I114" s="13">
        <f>HDFC!I114</f>
        <v>820.75</v>
      </c>
      <c r="J114" s="7">
        <f t="shared" si="28"/>
        <v>0.80895522388059704</v>
      </c>
      <c r="K114" s="7">
        <f t="shared" ca="1" si="47"/>
        <v>0.79927300198897266</v>
      </c>
      <c r="L114" s="7">
        <f t="shared" ca="1" si="48"/>
        <v>1.0257831163883581E-2</v>
      </c>
      <c r="M114" s="36">
        <f t="shared" ca="1" si="49"/>
        <v>0.80953083315285623</v>
      </c>
      <c r="N114" s="37">
        <f t="shared" ca="1" si="50"/>
        <v>0.7890151708250891</v>
      </c>
      <c r="O114" t="str">
        <f t="shared" ca="1" si="29"/>
        <v/>
      </c>
      <c r="P114" t="str">
        <f t="shared" ca="1" si="54"/>
        <v/>
      </c>
      <c r="Q114" t="str">
        <f t="shared" ca="1" si="30"/>
        <v/>
      </c>
      <c r="R114" t="str">
        <f t="shared" ca="1" si="31"/>
        <v/>
      </c>
      <c r="S114">
        <f t="shared" ca="1" si="32"/>
        <v>0</v>
      </c>
      <c r="T114">
        <f t="shared" ca="1" si="33"/>
        <v>0</v>
      </c>
      <c r="U114" t="str">
        <f t="shared" ca="1" si="51"/>
        <v/>
      </c>
      <c r="V114" t="str">
        <f t="shared" ca="1" si="52"/>
        <v/>
      </c>
      <c r="W114" t="str">
        <f t="shared" ca="1" si="34"/>
        <v/>
      </c>
      <c r="X114">
        <f t="shared" ca="1" si="35"/>
        <v>0</v>
      </c>
      <c r="Y114" t="str">
        <f t="shared" ca="1" si="36"/>
        <v/>
      </c>
      <c r="Z114" t="str">
        <f ca="1">IF(V114="","",IF(V114=1,"LONG"&amp;COUNTIF($V$2:V114,1),"SELL"&amp;COUNTIF($V$2:V114,0)))</f>
        <v/>
      </c>
      <c r="AA114" t="str">
        <f ca="1">IF(U114="","",IF(U114=-1,"SHORT"&amp;COUNTIF($U$2:U114,-1),"COVER"&amp;COUNTIF($U$2:U114,0)))</f>
        <v/>
      </c>
      <c r="AB114" t="str">
        <f t="shared" ca="1" si="37"/>
        <v/>
      </c>
      <c r="AC114" t="str">
        <f t="shared" ca="1" si="38"/>
        <v/>
      </c>
      <c r="AD114" t="str">
        <f t="shared" ca="1" si="39"/>
        <v/>
      </c>
      <c r="AE114" t="str">
        <f t="shared" ca="1" si="40"/>
        <v/>
      </c>
      <c r="AF114" t="str">
        <f t="shared" ca="1" si="41"/>
        <v/>
      </c>
      <c r="AG114" t="str">
        <f t="shared" ca="1" si="42"/>
        <v/>
      </c>
      <c r="AH114" t="str">
        <f ca="1">IF(AF114="","",COUNTIF($AJ$2:AJ114,1))</f>
        <v/>
      </c>
      <c r="AI114" t="str">
        <f ca="1">IF(AG114="","",COUNTIF($AK$2:AK114,1))</f>
        <v/>
      </c>
      <c r="AJ114">
        <f t="shared" ca="1" si="43"/>
        <v>0</v>
      </c>
      <c r="AK114">
        <f t="shared" ca="1" si="44"/>
        <v>0</v>
      </c>
      <c r="AL114" t="str">
        <f t="shared" ca="1" si="53"/>
        <v/>
      </c>
      <c r="AM114" t="str">
        <f t="shared" ca="1" si="45"/>
        <v/>
      </c>
    </row>
    <row r="115" spans="1:39" x14ac:dyDescent="0.3">
      <c r="A115" t="str">
        <f ca="1">IF(Y115="","",Y115&amp;"-"&amp;COUNTIF($Y$2:Y115,Y115))</f>
        <v/>
      </c>
      <c r="B115" t="str">
        <f ca="1">IF(V115="","",V115&amp;"-"&amp;COUNTIF($V$2:V115,V115))</f>
        <v/>
      </c>
      <c r="C115" t="str">
        <f ca="1">IF(U115="","",U115&amp;"-"&amp;COUNTIF($U$2:U115,U115))</f>
        <v/>
      </c>
      <c r="D115" t="str">
        <f ca="1">IF(AF115="","",COUNTIF($AJ$2:AJ115,1))</f>
        <v/>
      </c>
      <c r="E115" t="str">
        <f ca="1">IF(AG115="","",COUNTIF($AK$2:AK115,1))</f>
        <v/>
      </c>
      <c r="F115">
        <f t="shared" si="46"/>
        <v>114</v>
      </c>
      <c r="G115" s="12">
        <f>HDFCBANK!C115</f>
        <v>41438</v>
      </c>
      <c r="H115" s="13">
        <f>HDFCBANK!I115</f>
        <v>655.1</v>
      </c>
      <c r="I115" s="13">
        <f>HDFC!I115</f>
        <v>812.2</v>
      </c>
      <c r="J115" s="7">
        <f t="shared" si="28"/>
        <v>0.80657473528687518</v>
      </c>
      <c r="K115" s="7">
        <f t="shared" ca="1" si="47"/>
        <v>0.80164167659728225</v>
      </c>
      <c r="L115" s="7">
        <f t="shared" ca="1" si="48"/>
        <v>8.6650535220690206E-3</v>
      </c>
      <c r="M115" s="36">
        <f t="shared" ca="1" si="49"/>
        <v>0.81030673011935128</v>
      </c>
      <c r="N115" s="37">
        <f t="shared" ca="1" si="50"/>
        <v>0.79297662307521322</v>
      </c>
      <c r="O115" t="str">
        <f t="shared" ca="1" si="29"/>
        <v/>
      </c>
      <c r="P115" t="str">
        <f t="shared" ca="1" si="54"/>
        <v/>
      </c>
      <c r="Q115" t="str">
        <f t="shared" ca="1" si="30"/>
        <v/>
      </c>
      <c r="R115" t="str">
        <f t="shared" ca="1" si="31"/>
        <v/>
      </c>
      <c r="S115">
        <f t="shared" ca="1" si="32"/>
        <v>0</v>
      </c>
      <c r="T115">
        <f t="shared" ca="1" si="33"/>
        <v>0</v>
      </c>
      <c r="U115" t="str">
        <f t="shared" ca="1" si="51"/>
        <v/>
      </c>
      <c r="V115" t="str">
        <f t="shared" ca="1" si="52"/>
        <v/>
      </c>
      <c r="W115" t="str">
        <f t="shared" ca="1" si="34"/>
        <v/>
      </c>
      <c r="X115">
        <f t="shared" ca="1" si="35"/>
        <v>0</v>
      </c>
      <c r="Y115" t="str">
        <f t="shared" ca="1" si="36"/>
        <v/>
      </c>
      <c r="Z115" t="str">
        <f ca="1">IF(V115="","",IF(V115=1,"LONG"&amp;COUNTIF($V$2:V115,1),"SELL"&amp;COUNTIF($V$2:V115,0)))</f>
        <v/>
      </c>
      <c r="AA115" t="str">
        <f ca="1">IF(U115="","",IF(U115=-1,"SHORT"&amp;COUNTIF($U$2:U115,-1),"COVER"&amp;COUNTIF($U$2:U115,0)))</f>
        <v/>
      </c>
      <c r="AB115" t="str">
        <f t="shared" ca="1" si="37"/>
        <v/>
      </c>
      <c r="AC115" t="str">
        <f t="shared" ca="1" si="38"/>
        <v/>
      </c>
      <c r="AD115" t="str">
        <f t="shared" ca="1" si="39"/>
        <v/>
      </c>
      <c r="AE115" t="str">
        <f t="shared" ca="1" si="40"/>
        <v/>
      </c>
      <c r="AF115" t="str">
        <f t="shared" ca="1" si="41"/>
        <v/>
      </c>
      <c r="AG115" t="str">
        <f t="shared" ca="1" si="42"/>
        <v/>
      </c>
      <c r="AH115" t="str">
        <f ca="1">IF(AF115="","",COUNTIF($AJ$2:AJ115,1))</f>
        <v/>
      </c>
      <c r="AI115" t="str">
        <f ca="1">IF(AG115="","",COUNTIF($AK$2:AK115,1))</f>
        <v/>
      </c>
      <c r="AJ115">
        <f t="shared" ca="1" si="43"/>
        <v>0</v>
      </c>
      <c r="AK115">
        <f t="shared" ca="1" si="44"/>
        <v>0</v>
      </c>
      <c r="AL115" t="str">
        <f t="shared" ca="1" si="53"/>
        <v/>
      </c>
      <c r="AM115" t="str">
        <f t="shared" ca="1" si="45"/>
        <v/>
      </c>
    </row>
    <row r="116" spans="1:39" x14ac:dyDescent="0.3">
      <c r="A116" t="str">
        <f ca="1">IF(Y116="","",Y116&amp;"-"&amp;COUNTIF($Y$2:Y116,Y116))</f>
        <v/>
      </c>
      <c r="B116" t="str">
        <f ca="1">IF(V116="","",V116&amp;"-"&amp;COUNTIF($V$2:V116,V116))</f>
        <v/>
      </c>
      <c r="C116" t="str">
        <f ca="1">IF(U116="","",U116&amp;"-"&amp;COUNTIF($U$2:U116,U116))</f>
        <v/>
      </c>
      <c r="D116" t="str">
        <f ca="1">IF(AF116="","",COUNTIF($AJ$2:AJ116,1))</f>
        <v/>
      </c>
      <c r="E116" t="str">
        <f ca="1">IF(AG116="","",COUNTIF($AK$2:AK116,1))</f>
        <v/>
      </c>
      <c r="F116">
        <f t="shared" si="46"/>
        <v>115</v>
      </c>
      <c r="G116" s="12">
        <f>HDFCBANK!C116</f>
        <v>41439</v>
      </c>
      <c r="H116" s="13">
        <f>HDFCBANK!I116</f>
        <v>665.05</v>
      </c>
      <c r="I116" s="13">
        <f>HDFC!I116</f>
        <v>835</v>
      </c>
      <c r="J116" s="7">
        <f t="shared" si="28"/>
        <v>0.79646706586826344</v>
      </c>
      <c r="K116" s="7">
        <f t="shared" ca="1" si="47"/>
        <v>0.80259378115074342</v>
      </c>
      <c r="L116" s="7">
        <f t="shared" ca="1" si="48"/>
        <v>7.2839063484259736E-3</v>
      </c>
      <c r="M116" s="36">
        <f t="shared" ca="1" si="49"/>
        <v>0.80987768749916944</v>
      </c>
      <c r="N116" s="37">
        <f t="shared" ca="1" si="50"/>
        <v>0.79530987480231741</v>
      </c>
      <c r="O116" t="str">
        <f t="shared" ca="1" si="29"/>
        <v/>
      </c>
      <c r="P116" t="str">
        <f t="shared" ca="1" si="54"/>
        <v/>
      </c>
      <c r="Q116" t="str">
        <f t="shared" ca="1" si="30"/>
        <v/>
      </c>
      <c r="R116" t="str">
        <f t="shared" ca="1" si="31"/>
        <v/>
      </c>
      <c r="S116">
        <f t="shared" ca="1" si="32"/>
        <v>0</v>
      </c>
      <c r="T116">
        <f t="shared" ca="1" si="33"/>
        <v>0</v>
      </c>
      <c r="U116" t="str">
        <f t="shared" ca="1" si="51"/>
        <v/>
      </c>
      <c r="V116" t="str">
        <f t="shared" ca="1" si="52"/>
        <v/>
      </c>
      <c r="W116" t="str">
        <f t="shared" ca="1" si="34"/>
        <v/>
      </c>
      <c r="X116">
        <f t="shared" ca="1" si="35"/>
        <v>0</v>
      </c>
      <c r="Y116" t="str">
        <f t="shared" ca="1" si="36"/>
        <v/>
      </c>
      <c r="Z116" t="str">
        <f ca="1">IF(V116="","",IF(V116=1,"LONG"&amp;COUNTIF($V$2:V116,1),"SELL"&amp;COUNTIF($V$2:V116,0)))</f>
        <v/>
      </c>
      <c r="AA116" t="str">
        <f ca="1">IF(U116="","",IF(U116=-1,"SHORT"&amp;COUNTIF($U$2:U116,-1),"COVER"&amp;COUNTIF($U$2:U116,0)))</f>
        <v/>
      </c>
      <c r="AB116" t="str">
        <f t="shared" ca="1" si="37"/>
        <v/>
      </c>
      <c r="AC116" t="str">
        <f t="shared" ca="1" si="38"/>
        <v/>
      </c>
      <c r="AD116" t="str">
        <f t="shared" ca="1" si="39"/>
        <v/>
      </c>
      <c r="AE116" t="str">
        <f t="shared" ca="1" si="40"/>
        <v/>
      </c>
      <c r="AF116" t="str">
        <f t="shared" ca="1" si="41"/>
        <v/>
      </c>
      <c r="AG116" t="str">
        <f t="shared" ca="1" si="42"/>
        <v/>
      </c>
      <c r="AH116" t="str">
        <f ca="1">IF(AF116="","",COUNTIF($AJ$2:AJ116,1))</f>
        <v/>
      </c>
      <c r="AI116" t="str">
        <f ca="1">IF(AG116="","",COUNTIF($AK$2:AK116,1))</f>
        <v/>
      </c>
      <c r="AJ116">
        <f t="shared" ca="1" si="43"/>
        <v>0</v>
      </c>
      <c r="AK116">
        <f t="shared" ca="1" si="44"/>
        <v>0</v>
      </c>
      <c r="AL116" t="str">
        <f t="shared" ca="1" si="53"/>
        <v/>
      </c>
      <c r="AM116" t="str">
        <f t="shared" ca="1" si="45"/>
        <v/>
      </c>
    </row>
    <row r="117" spans="1:39" x14ac:dyDescent="0.3">
      <c r="A117" t="str">
        <f ca="1">IF(Y117="","",Y117&amp;"-"&amp;COUNTIF($Y$2:Y117,Y117))</f>
        <v>1-16</v>
      </c>
      <c r="B117" t="str">
        <f ca="1">IF(V117="","",V117&amp;"-"&amp;COUNTIF($V$2:V117,V117))</f>
        <v>1-10</v>
      </c>
      <c r="C117" t="str">
        <f ca="1">IF(U117="","",U117&amp;"-"&amp;COUNTIF($U$2:U117,U117))</f>
        <v/>
      </c>
      <c r="D117">
        <f ca="1">IF(AF117="","",COUNTIF($AJ$2:AJ117,1))</f>
        <v>16</v>
      </c>
      <c r="E117" t="str">
        <f ca="1">IF(AG117="","",COUNTIF($AK$2:AK117,1))</f>
        <v/>
      </c>
      <c r="F117">
        <f t="shared" si="46"/>
        <v>116</v>
      </c>
      <c r="G117" s="12">
        <f>HDFCBANK!C117</f>
        <v>41442</v>
      </c>
      <c r="H117" s="13">
        <f>HDFCBANK!I117</f>
        <v>667.35</v>
      </c>
      <c r="I117" s="13">
        <f>HDFC!I117</f>
        <v>844.4</v>
      </c>
      <c r="J117" s="7">
        <f t="shared" si="28"/>
        <v>0.79032449076267175</v>
      </c>
      <c r="K117" s="7">
        <f t="shared" ca="1" si="47"/>
        <v>0.80232699543039376</v>
      </c>
      <c r="L117" s="7">
        <f t="shared" ca="1" si="48"/>
        <v>7.7109867249913634E-3</v>
      </c>
      <c r="M117" s="36">
        <f t="shared" ca="1" si="49"/>
        <v>0.81003798215538514</v>
      </c>
      <c r="N117" s="37">
        <f t="shared" ca="1" si="50"/>
        <v>0.79461600870540239</v>
      </c>
      <c r="O117" t="str">
        <f t="shared" ca="1" si="29"/>
        <v>LONG</v>
      </c>
      <c r="P117" t="str">
        <f t="shared" ca="1" si="54"/>
        <v>SIGNAL</v>
      </c>
      <c r="Q117" t="str">
        <f t="shared" ca="1" si="30"/>
        <v>LONG</v>
      </c>
      <c r="R117" t="str">
        <f t="shared" ca="1" si="31"/>
        <v/>
      </c>
      <c r="S117">
        <f t="shared" ca="1" si="32"/>
        <v>0</v>
      </c>
      <c r="T117">
        <f t="shared" ca="1" si="33"/>
        <v>1</v>
      </c>
      <c r="U117" t="str">
        <f t="shared" ca="1" si="51"/>
        <v/>
      </c>
      <c r="V117">
        <f t="shared" ca="1" si="52"/>
        <v>1</v>
      </c>
      <c r="W117" t="str">
        <f t="shared" ca="1" si="34"/>
        <v>LONG</v>
      </c>
      <c r="X117">
        <f t="shared" ca="1" si="35"/>
        <v>1</v>
      </c>
      <c r="Y117">
        <f t="shared" ca="1" si="36"/>
        <v>1</v>
      </c>
      <c r="Z117" t="str">
        <f ca="1">IF(V117="","",IF(V117=1,"LONG"&amp;COUNTIF($V$2:V117,1),"SELL"&amp;COUNTIF($V$2:V117,0)))</f>
        <v>LONG10</v>
      </c>
      <c r="AA117" t="str">
        <f ca="1">IF(U117="","",IF(U117=-1,"SHORT"&amp;COUNTIF($U$2:U117,-1),"COVER"&amp;COUNTIF($U$2:U117,0)))</f>
        <v/>
      </c>
      <c r="AB117" t="str">
        <f t="shared" ca="1" si="37"/>
        <v>BUY</v>
      </c>
      <c r="AC117" t="str">
        <f t="shared" ca="1" si="38"/>
        <v/>
      </c>
      <c r="AD117" t="str">
        <f t="shared" ca="1" si="39"/>
        <v/>
      </c>
      <c r="AE117" t="str">
        <f t="shared" ca="1" si="40"/>
        <v/>
      </c>
      <c r="AF117" t="str">
        <f t="shared" ca="1" si="41"/>
        <v>BUY</v>
      </c>
      <c r="AG117" t="str">
        <f t="shared" ca="1" si="42"/>
        <v/>
      </c>
      <c r="AH117">
        <f ca="1">IF(AF117="","",COUNTIF($AJ$2:AJ117,1))</f>
        <v>16</v>
      </c>
      <c r="AI117" t="str">
        <f ca="1">IF(AG117="","",COUNTIF($AK$2:AK117,1))</f>
        <v/>
      </c>
      <c r="AJ117">
        <f t="shared" ca="1" si="43"/>
        <v>1</v>
      </c>
      <c r="AK117">
        <f t="shared" ca="1" si="44"/>
        <v>0</v>
      </c>
      <c r="AL117" t="str">
        <f t="shared" ca="1" si="53"/>
        <v>LONG</v>
      </c>
      <c r="AM117" t="str">
        <f t="shared" ca="1" si="45"/>
        <v/>
      </c>
    </row>
    <row r="118" spans="1:39" x14ac:dyDescent="0.3">
      <c r="A118" t="str">
        <f ca="1">IF(Y118="","",Y118&amp;"-"&amp;COUNTIF($Y$2:Y118,Y118))</f>
        <v/>
      </c>
      <c r="B118" t="str">
        <f ca="1">IF(V118="","",V118&amp;"-"&amp;COUNTIF($V$2:V118,V118))</f>
        <v/>
      </c>
      <c r="C118" t="str">
        <f ca="1">IF(U118="","",U118&amp;"-"&amp;COUNTIF($U$2:U118,U118))</f>
        <v/>
      </c>
      <c r="D118" t="str">
        <f ca="1">IF(AF118="","",COUNTIF($AJ$2:AJ118,1))</f>
        <v/>
      </c>
      <c r="E118" t="str">
        <f ca="1">IF(AG118="","",COUNTIF($AK$2:AK118,1))</f>
        <v/>
      </c>
      <c r="F118">
        <f t="shared" si="46"/>
        <v>117</v>
      </c>
      <c r="G118" s="12">
        <f>HDFCBANK!C118</f>
        <v>41443</v>
      </c>
      <c r="H118" s="13">
        <f>HDFCBANK!I118</f>
        <v>657.45</v>
      </c>
      <c r="I118" s="13">
        <f>HDFC!I118</f>
        <v>834</v>
      </c>
      <c r="J118" s="7">
        <f t="shared" si="28"/>
        <v>0.78830935251798562</v>
      </c>
      <c r="K118" s="7">
        <f t="shared" ca="1" si="47"/>
        <v>0.80119422194887446</v>
      </c>
      <c r="L118" s="7">
        <f t="shared" ca="1" si="48"/>
        <v>8.8916989758920702E-3</v>
      </c>
      <c r="M118" s="36">
        <f t="shared" ca="1" si="49"/>
        <v>0.8100859209247665</v>
      </c>
      <c r="N118" s="37">
        <f t="shared" ca="1" si="50"/>
        <v>0.79230252297298243</v>
      </c>
      <c r="O118" t="str">
        <f t="shared" ca="1" si="29"/>
        <v>LONG</v>
      </c>
      <c r="P118" t="str">
        <f t="shared" ca="1" si="54"/>
        <v/>
      </c>
      <c r="Q118" t="str">
        <f t="shared" ca="1" si="30"/>
        <v>LONG</v>
      </c>
      <c r="R118" t="str">
        <f t="shared" ca="1" si="31"/>
        <v/>
      </c>
      <c r="S118">
        <f t="shared" ca="1" si="32"/>
        <v>0</v>
      </c>
      <c r="T118">
        <f t="shared" ca="1" si="33"/>
        <v>1</v>
      </c>
      <c r="U118" t="str">
        <f t="shared" ca="1" si="51"/>
        <v/>
      </c>
      <c r="V118" t="str">
        <f t="shared" ca="1" si="52"/>
        <v/>
      </c>
      <c r="W118" t="str">
        <f t="shared" ca="1" si="34"/>
        <v/>
      </c>
      <c r="X118">
        <f t="shared" ca="1" si="35"/>
        <v>0</v>
      </c>
      <c r="Y118" t="str">
        <f t="shared" ca="1" si="36"/>
        <v/>
      </c>
      <c r="Z118" t="str">
        <f ca="1">IF(V118="","",IF(V118=1,"LONG"&amp;COUNTIF($V$2:V118,1),"SELL"&amp;COUNTIF($V$2:V118,0)))</f>
        <v/>
      </c>
      <c r="AA118" t="str">
        <f ca="1">IF(U118="","",IF(U118=-1,"SHORT"&amp;COUNTIF($U$2:U118,-1),"COVER"&amp;COUNTIF($U$2:U118,0)))</f>
        <v/>
      </c>
      <c r="AB118" t="str">
        <f t="shared" ca="1" si="37"/>
        <v/>
      </c>
      <c r="AC118" t="str">
        <f t="shared" ca="1" si="38"/>
        <v/>
      </c>
      <c r="AD118" t="str">
        <f t="shared" ca="1" si="39"/>
        <v/>
      </c>
      <c r="AE118" t="str">
        <f t="shared" ca="1" si="40"/>
        <v/>
      </c>
      <c r="AF118" t="str">
        <f t="shared" ca="1" si="41"/>
        <v/>
      </c>
      <c r="AG118" t="str">
        <f t="shared" ca="1" si="42"/>
        <v/>
      </c>
      <c r="AH118" t="str">
        <f ca="1">IF(AF118="","",COUNTIF($AJ$2:AJ118,1))</f>
        <v/>
      </c>
      <c r="AI118" t="str">
        <f ca="1">IF(AG118="","",COUNTIF($AK$2:AK118,1))</f>
        <v/>
      </c>
      <c r="AJ118">
        <f t="shared" ca="1" si="43"/>
        <v>0</v>
      </c>
      <c r="AK118">
        <f t="shared" ca="1" si="44"/>
        <v>0</v>
      </c>
      <c r="AL118" t="str">
        <f t="shared" ca="1" si="53"/>
        <v/>
      </c>
      <c r="AM118" t="str">
        <f t="shared" ca="1" si="45"/>
        <v/>
      </c>
    </row>
    <row r="119" spans="1:39" x14ac:dyDescent="0.3">
      <c r="A119" t="str">
        <f ca="1">IF(Y119="","",Y119&amp;"-"&amp;COUNTIF($Y$2:Y119,Y119))</f>
        <v/>
      </c>
      <c r="B119" t="str">
        <f ca="1">IF(V119="","",V119&amp;"-"&amp;COUNTIF($V$2:V119,V119))</f>
        <v/>
      </c>
      <c r="C119" t="str">
        <f ca="1">IF(U119="","",U119&amp;"-"&amp;COUNTIF($U$2:U119,U119))</f>
        <v/>
      </c>
      <c r="D119" t="str">
        <f ca="1">IF(AF119="","",COUNTIF($AJ$2:AJ119,1))</f>
        <v/>
      </c>
      <c r="E119" t="str">
        <f ca="1">IF(AG119="","",COUNTIF($AK$2:AK119,1))</f>
        <v/>
      </c>
      <c r="F119">
        <f t="shared" si="46"/>
        <v>118</v>
      </c>
      <c r="G119" s="12">
        <f>HDFCBANK!C119</f>
        <v>41444</v>
      </c>
      <c r="H119" s="13">
        <f>HDFCBANK!I119</f>
        <v>665.2</v>
      </c>
      <c r="I119" s="13">
        <f>HDFC!I119</f>
        <v>842.75</v>
      </c>
      <c r="J119" s="7">
        <f t="shared" si="28"/>
        <v>0.78932067635716407</v>
      </c>
      <c r="K119" s="7">
        <f t="shared" ca="1" si="47"/>
        <v>0.79861079696062032</v>
      </c>
      <c r="L119" s="7">
        <f t="shared" ca="1" si="48"/>
        <v>8.1028100065755025E-3</v>
      </c>
      <c r="M119" s="36">
        <f t="shared" ca="1" si="49"/>
        <v>0.80671360696719585</v>
      </c>
      <c r="N119" s="37">
        <f t="shared" ca="1" si="50"/>
        <v>0.79050798695404478</v>
      </c>
      <c r="O119" t="str">
        <f t="shared" ca="1" si="29"/>
        <v>LONG</v>
      </c>
      <c r="P119" t="str">
        <f t="shared" ca="1" si="54"/>
        <v/>
      </c>
      <c r="Q119" t="str">
        <f t="shared" ca="1" si="30"/>
        <v>LONG</v>
      </c>
      <c r="R119" t="str">
        <f t="shared" ca="1" si="31"/>
        <v/>
      </c>
      <c r="S119">
        <f t="shared" ca="1" si="32"/>
        <v>0</v>
      </c>
      <c r="T119">
        <f t="shared" ca="1" si="33"/>
        <v>1</v>
      </c>
      <c r="U119" t="str">
        <f t="shared" ca="1" si="51"/>
        <v/>
      </c>
      <c r="V119" t="str">
        <f t="shared" ca="1" si="52"/>
        <v/>
      </c>
      <c r="W119" t="str">
        <f t="shared" ca="1" si="34"/>
        <v/>
      </c>
      <c r="X119">
        <f t="shared" ca="1" si="35"/>
        <v>0</v>
      </c>
      <c r="Y119" t="str">
        <f t="shared" ca="1" si="36"/>
        <v/>
      </c>
      <c r="Z119" t="str">
        <f ca="1">IF(V119="","",IF(V119=1,"LONG"&amp;COUNTIF($V$2:V119,1),"SELL"&amp;COUNTIF($V$2:V119,0)))</f>
        <v/>
      </c>
      <c r="AA119" t="str">
        <f ca="1">IF(U119="","",IF(U119=-1,"SHORT"&amp;COUNTIF($U$2:U119,-1),"COVER"&amp;COUNTIF($U$2:U119,0)))</f>
        <v/>
      </c>
      <c r="AB119" t="str">
        <f t="shared" ca="1" si="37"/>
        <v/>
      </c>
      <c r="AC119" t="str">
        <f t="shared" ca="1" si="38"/>
        <v/>
      </c>
      <c r="AD119" t="str">
        <f t="shared" ca="1" si="39"/>
        <v/>
      </c>
      <c r="AE119" t="str">
        <f t="shared" ca="1" si="40"/>
        <v/>
      </c>
      <c r="AF119" t="str">
        <f t="shared" ca="1" si="41"/>
        <v/>
      </c>
      <c r="AG119" t="str">
        <f t="shared" ca="1" si="42"/>
        <v/>
      </c>
      <c r="AH119" t="str">
        <f ca="1">IF(AF119="","",COUNTIF($AJ$2:AJ119,1))</f>
        <v/>
      </c>
      <c r="AI119" t="str">
        <f ca="1">IF(AG119="","",COUNTIF($AK$2:AK119,1))</f>
        <v/>
      </c>
      <c r="AJ119">
        <f t="shared" ca="1" si="43"/>
        <v>0</v>
      </c>
      <c r="AK119">
        <f t="shared" ca="1" si="44"/>
        <v>0</v>
      </c>
      <c r="AL119" t="str">
        <f t="shared" ca="1" si="53"/>
        <v/>
      </c>
      <c r="AM119" t="str">
        <f t="shared" ca="1" si="45"/>
        <v/>
      </c>
    </row>
    <row r="120" spans="1:39" x14ac:dyDescent="0.3">
      <c r="A120" t="str">
        <f ca="1">IF(Y120="","",Y120&amp;"-"&amp;COUNTIF($Y$2:Y120,Y120))</f>
        <v/>
      </c>
      <c r="B120" t="str">
        <f ca="1">IF(V120="","",V120&amp;"-"&amp;COUNTIF($V$2:V120,V120))</f>
        <v/>
      </c>
      <c r="C120" t="str">
        <f ca="1">IF(U120="","",U120&amp;"-"&amp;COUNTIF($U$2:U120,U120))</f>
        <v/>
      </c>
      <c r="D120" t="str">
        <f ca="1">IF(AF120="","",COUNTIF($AJ$2:AJ120,1))</f>
        <v/>
      </c>
      <c r="E120" t="str">
        <f ca="1">IF(AG120="","",COUNTIF($AK$2:AK120,1))</f>
        <v/>
      </c>
      <c r="F120">
        <f t="shared" si="46"/>
        <v>119</v>
      </c>
      <c r="G120" s="12">
        <f>HDFCBANK!C120</f>
        <v>41445</v>
      </c>
      <c r="H120" s="13">
        <f>HDFCBANK!I120</f>
        <v>636.6</v>
      </c>
      <c r="I120" s="13">
        <f>HDFC!I120</f>
        <v>817.55</v>
      </c>
      <c r="J120" s="7">
        <f t="shared" si="28"/>
        <v>0.77866797137789745</v>
      </c>
      <c r="K120" s="7">
        <f t="shared" ca="1" si="47"/>
        <v>0.79574386628775917</v>
      </c>
      <c r="L120" s="7">
        <f t="shared" ca="1" si="48"/>
        <v>9.6048117236875886E-3</v>
      </c>
      <c r="M120" s="36">
        <f t="shared" ca="1" si="49"/>
        <v>0.80534867801144672</v>
      </c>
      <c r="N120" s="37">
        <f t="shared" ca="1" si="50"/>
        <v>0.78613905456407163</v>
      </c>
      <c r="O120" t="str">
        <f t="shared" ca="1" si="29"/>
        <v>LONG</v>
      </c>
      <c r="P120" t="str">
        <f t="shared" ca="1" si="54"/>
        <v/>
      </c>
      <c r="Q120" t="str">
        <f t="shared" ca="1" si="30"/>
        <v>LONG</v>
      </c>
      <c r="R120" t="str">
        <f t="shared" ca="1" si="31"/>
        <v/>
      </c>
      <c r="S120">
        <f t="shared" ca="1" si="32"/>
        <v>0</v>
      </c>
      <c r="T120">
        <f t="shared" ca="1" si="33"/>
        <v>1</v>
      </c>
      <c r="U120" t="str">
        <f t="shared" ca="1" si="51"/>
        <v/>
      </c>
      <c r="V120" t="str">
        <f t="shared" ca="1" si="52"/>
        <v/>
      </c>
      <c r="W120" t="str">
        <f t="shared" ca="1" si="34"/>
        <v/>
      </c>
      <c r="X120">
        <f t="shared" ca="1" si="35"/>
        <v>0</v>
      </c>
      <c r="Y120" t="str">
        <f t="shared" ca="1" si="36"/>
        <v/>
      </c>
      <c r="Z120" t="str">
        <f ca="1">IF(V120="","",IF(V120=1,"LONG"&amp;COUNTIF($V$2:V120,1),"SELL"&amp;COUNTIF($V$2:V120,0)))</f>
        <v/>
      </c>
      <c r="AA120" t="str">
        <f ca="1">IF(U120="","",IF(U120=-1,"SHORT"&amp;COUNTIF($U$2:U120,-1),"COVER"&amp;COUNTIF($U$2:U120,0)))</f>
        <v/>
      </c>
      <c r="AB120" t="str">
        <f t="shared" ca="1" si="37"/>
        <v/>
      </c>
      <c r="AC120" t="str">
        <f t="shared" ca="1" si="38"/>
        <v/>
      </c>
      <c r="AD120" t="str">
        <f t="shared" ca="1" si="39"/>
        <v/>
      </c>
      <c r="AE120" t="str">
        <f t="shared" ca="1" si="40"/>
        <v/>
      </c>
      <c r="AF120" t="str">
        <f t="shared" ca="1" si="41"/>
        <v/>
      </c>
      <c r="AG120" t="str">
        <f t="shared" ca="1" si="42"/>
        <v/>
      </c>
      <c r="AH120" t="str">
        <f ca="1">IF(AF120="","",COUNTIF($AJ$2:AJ120,1))</f>
        <v/>
      </c>
      <c r="AI120" t="str">
        <f ca="1">IF(AG120="","",COUNTIF($AK$2:AK120,1))</f>
        <v/>
      </c>
      <c r="AJ120">
        <f t="shared" ca="1" si="43"/>
        <v>0</v>
      </c>
      <c r="AK120">
        <f t="shared" ca="1" si="44"/>
        <v>0</v>
      </c>
      <c r="AL120" t="str">
        <f t="shared" ca="1" si="53"/>
        <v/>
      </c>
      <c r="AM120" t="str">
        <f t="shared" ca="1" si="45"/>
        <v/>
      </c>
    </row>
    <row r="121" spans="1:39" x14ac:dyDescent="0.3">
      <c r="A121" t="str">
        <f ca="1">IF(Y121="","",Y121&amp;"-"&amp;COUNTIF($Y$2:Y121,Y121))</f>
        <v/>
      </c>
      <c r="B121" t="str">
        <f ca="1">IF(V121="","",V121&amp;"-"&amp;COUNTIF($V$2:V121,V121))</f>
        <v/>
      </c>
      <c r="C121" t="str">
        <f ca="1">IF(U121="","",U121&amp;"-"&amp;COUNTIF($U$2:U121,U121))</f>
        <v/>
      </c>
      <c r="D121" t="str">
        <f ca="1">IF(AF121="","",COUNTIF($AJ$2:AJ121,1))</f>
        <v/>
      </c>
      <c r="E121" t="str">
        <f ca="1">IF(AG121="","",COUNTIF($AK$2:AK121,1))</f>
        <v/>
      </c>
      <c r="F121">
        <f t="shared" si="46"/>
        <v>120</v>
      </c>
      <c r="G121" s="12">
        <f>HDFCBANK!C121</f>
        <v>41446</v>
      </c>
      <c r="H121" s="13">
        <f>HDFCBANK!I121</f>
        <v>635.25</v>
      </c>
      <c r="I121" s="13">
        <f>HDFC!I121</f>
        <v>820.7</v>
      </c>
      <c r="J121" s="7">
        <f t="shared" si="28"/>
        <v>0.77403436091141709</v>
      </c>
      <c r="K121" s="7">
        <f t="shared" ca="1" si="47"/>
        <v>0.79259091946354976</v>
      </c>
      <c r="L121" s="7">
        <f t="shared" ca="1" si="48"/>
        <v>1.1084182375825908E-2</v>
      </c>
      <c r="M121" s="36">
        <f t="shared" ca="1" si="49"/>
        <v>0.80367510183937563</v>
      </c>
      <c r="N121" s="37">
        <f t="shared" ca="1" si="50"/>
        <v>0.78150673708772389</v>
      </c>
      <c r="O121" t="str">
        <f t="shared" ca="1" si="29"/>
        <v>LONG</v>
      </c>
      <c r="P121" t="str">
        <f t="shared" ca="1" si="54"/>
        <v/>
      </c>
      <c r="Q121" t="str">
        <f t="shared" ca="1" si="30"/>
        <v>LONG</v>
      </c>
      <c r="R121" t="str">
        <f t="shared" ca="1" si="31"/>
        <v/>
      </c>
      <c r="S121">
        <f t="shared" ca="1" si="32"/>
        <v>0</v>
      </c>
      <c r="T121">
        <f t="shared" ca="1" si="33"/>
        <v>1</v>
      </c>
      <c r="U121" t="str">
        <f t="shared" ca="1" si="51"/>
        <v/>
      </c>
      <c r="V121" t="str">
        <f t="shared" ca="1" si="52"/>
        <v/>
      </c>
      <c r="W121" t="str">
        <f t="shared" ca="1" si="34"/>
        <v/>
      </c>
      <c r="X121">
        <f t="shared" ca="1" si="35"/>
        <v>0</v>
      </c>
      <c r="Y121" t="str">
        <f t="shared" ca="1" si="36"/>
        <v/>
      </c>
      <c r="Z121" t="str">
        <f ca="1">IF(V121="","",IF(V121=1,"LONG"&amp;COUNTIF($V$2:V121,1),"SELL"&amp;COUNTIF($V$2:V121,0)))</f>
        <v/>
      </c>
      <c r="AA121" t="str">
        <f ca="1">IF(U121="","",IF(U121=-1,"SHORT"&amp;COUNTIF($U$2:U121,-1),"COVER"&amp;COUNTIF($U$2:U121,0)))</f>
        <v/>
      </c>
      <c r="AB121" t="str">
        <f t="shared" ca="1" si="37"/>
        <v/>
      </c>
      <c r="AC121" t="str">
        <f t="shared" ca="1" si="38"/>
        <v/>
      </c>
      <c r="AD121" t="str">
        <f t="shared" ca="1" si="39"/>
        <v/>
      </c>
      <c r="AE121" t="str">
        <f t="shared" ca="1" si="40"/>
        <v/>
      </c>
      <c r="AF121" t="str">
        <f t="shared" ca="1" si="41"/>
        <v/>
      </c>
      <c r="AG121" t="str">
        <f t="shared" ca="1" si="42"/>
        <v/>
      </c>
      <c r="AH121" t="str">
        <f ca="1">IF(AF121="","",COUNTIF($AJ$2:AJ121,1))</f>
        <v/>
      </c>
      <c r="AI121" t="str">
        <f ca="1">IF(AG121="","",COUNTIF($AK$2:AK121,1))</f>
        <v/>
      </c>
      <c r="AJ121">
        <f t="shared" ca="1" si="43"/>
        <v>0</v>
      </c>
      <c r="AK121">
        <f t="shared" ca="1" si="44"/>
        <v>0</v>
      </c>
      <c r="AL121" t="str">
        <f t="shared" ca="1" si="53"/>
        <v/>
      </c>
      <c r="AM121" t="str">
        <f t="shared" ca="1" si="45"/>
        <v/>
      </c>
    </row>
    <row r="122" spans="1:39" x14ac:dyDescent="0.3">
      <c r="A122" t="str">
        <f ca="1">IF(Y122="","",Y122&amp;"-"&amp;COUNTIF($Y$2:Y122,Y122))</f>
        <v/>
      </c>
      <c r="B122" t="str">
        <f ca="1">IF(V122="","",V122&amp;"-"&amp;COUNTIF($V$2:V122,V122))</f>
        <v/>
      </c>
      <c r="C122" t="str">
        <f ca="1">IF(U122="","",U122&amp;"-"&amp;COUNTIF($U$2:U122,U122))</f>
        <v/>
      </c>
      <c r="D122" t="str">
        <f ca="1">IF(AF122="","",COUNTIF($AJ$2:AJ122,1))</f>
        <v/>
      </c>
      <c r="E122" t="str">
        <f ca="1">IF(AG122="","",COUNTIF($AK$2:AK122,1))</f>
        <v/>
      </c>
      <c r="F122">
        <f t="shared" si="46"/>
        <v>121</v>
      </c>
      <c r="G122" s="12">
        <f>HDFCBANK!C122</f>
        <v>41449</v>
      </c>
      <c r="H122" s="13">
        <f>HDFCBANK!I122</f>
        <v>625.35</v>
      </c>
      <c r="I122" s="13">
        <f>HDFC!I122</f>
        <v>824.8</v>
      </c>
      <c r="J122" s="7">
        <f t="shared" si="28"/>
        <v>0.75818380213385073</v>
      </c>
      <c r="K122" s="7">
        <f t="shared" ca="1" si="47"/>
        <v>0.78908136160515441</v>
      </c>
      <c r="L122" s="7">
        <f t="shared" ca="1" si="48"/>
        <v>1.55132118276718E-2</v>
      </c>
      <c r="M122" s="36">
        <f t="shared" ca="1" si="49"/>
        <v>0.80459457343282625</v>
      </c>
      <c r="N122" s="37">
        <f t="shared" ca="1" si="50"/>
        <v>0.77356814977748256</v>
      </c>
      <c r="O122" t="str">
        <f t="shared" ca="1" si="29"/>
        <v>LONG</v>
      </c>
      <c r="P122" t="str">
        <f t="shared" ca="1" si="54"/>
        <v/>
      </c>
      <c r="Q122" t="str">
        <f t="shared" ca="1" si="30"/>
        <v>LONG</v>
      </c>
      <c r="R122" t="str">
        <f t="shared" ca="1" si="31"/>
        <v/>
      </c>
      <c r="S122">
        <f t="shared" ca="1" si="32"/>
        <v>0</v>
      </c>
      <c r="T122">
        <f t="shared" ca="1" si="33"/>
        <v>1</v>
      </c>
      <c r="U122" t="str">
        <f t="shared" ca="1" si="51"/>
        <v/>
      </c>
      <c r="V122" t="str">
        <f t="shared" ca="1" si="52"/>
        <v/>
      </c>
      <c r="W122" t="str">
        <f t="shared" ca="1" si="34"/>
        <v/>
      </c>
      <c r="X122">
        <f t="shared" ca="1" si="35"/>
        <v>0</v>
      </c>
      <c r="Y122" t="str">
        <f t="shared" ca="1" si="36"/>
        <v/>
      </c>
      <c r="Z122" t="str">
        <f ca="1">IF(V122="","",IF(V122=1,"LONG"&amp;COUNTIF($V$2:V122,1),"SELL"&amp;COUNTIF($V$2:V122,0)))</f>
        <v/>
      </c>
      <c r="AA122" t="str">
        <f ca="1">IF(U122="","",IF(U122=-1,"SHORT"&amp;COUNTIF($U$2:U122,-1),"COVER"&amp;COUNTIF($U$2:U122,0)))</f>
        <v/>
      </c>
      <c r="AB122" t="str">
        <f t="shared" ca="1" si="37"/>
        <v/>
      </c>
      <c r="AC122" t="str">
        <f t="shared" ca="1" si="38"/>
        <v/>
      </c>
      <c r="AD122" t="str">
        <f t="shared" ca="1" si="39"/>
        <v/>
      </c>
      <c r="AE122" t="str">
        <f t="shared" ca="1" si="40"/>
        <v/>
      </c>
      <c r="AF122" t="str">
        <f t="shared" ca="1" si="41"/>
        <v/>
      </c>
      <c r="AG122" t="str">
        <f t="shared" ca="1" si="42"/>
        <v/>
      </c>
      <c r="AH122" t="str">
        <f ca="1">IF(AF122="","",COUNTIF($AJ$2:AJ122,1))</f>
        <v/>
      </c>
      <c r="AI122" t="str">
        <f ca="1">IF(AG122="","",COUNTIF($AK$2:AK122,1))</f>
        <v/>
      </c>
      <c r="AJ122">
        <f t="shared" ca="1" si="43"/>
        <v>0</v>
      </c>
      <c r="AK122">
        <f t="shared" ca="1" si="44"/>
        <v>0</v>
      </c>
      <c r="AL122" t="str">
        <f t="shared" ca="1" si="53"/>
        <v/>
      </c>
      <c r="AM122" t="str">
        <f t="shared" ca="1" si="45"/>
        <v/>
      </c>
    </row>
    <row r="123" spans="1:39" x14ac:dyDescent="0.3">
      <c r="A123" t="str">
        <f ca="1">IF(Y123="","",Y123&amp;"-"&amp;COUNTIF($Y$2:Y123,Y123))</f>
        <v/>
      </c>
      <c r="B123" t="str">
        <f ca="1">IF(V123="","",V123&amp;"-"&amp;COUNTIF($V$2:V123,V123))</f>
        <v/>
      </c>
      <c r="C123" t="str">
        <f ca="1">IF(U123="","",U123&amp;"-"&amp;COUNTIF($U$2:U123,U123))</f>
        <v/>
      </c>
      <c r="D123" t="str">
        <f ca="1">IF(AF123="","",COUNTIF($AJ$2:AJ123,1))</f>
        <v/>
      </c>
      <c r="E123" t="str">
        <f ca="1">IF(AG123="","",COUNTIF($AK$2:AK123,1))</f>
        <v/>
      </c>
      <c r="F123">
        <f t="shared" si="46"/>
        <v>122</v>
      </c>
      <c r="G123" s="12">
        <f>HDFCBANK!C123</f>
        <v>41450</v>
      </c>
      <c r="H123" s="13">
        <f>HDFCBANK!I123</f>
        <v>634</v>
      </c>
      <c r="I123" s="13">
        <f>HDFC!I123</f>
        <v>817.45</v>
      </c>
      <c r="J123" s="7">
        <f t="shared" si="28"/>
        <v>0.77558260444063853</v>
      </c>
      <c r="K123" s="7">
        <f t="shared" ca="1" si="47"/>
        <v>0.7866420283537362</v>
      </c>
      <c r="L123" s="7">
        <f t="shared" ca="1" si="48"/>
        <v>1.5527605799257398E-2</v>
      </c>
      <c r="M123" s="36">
        <f t="shared" ca="1" si="49"/>
        <v>0.80216963415299358</v>
      </c>
      <c r="N123" s="37">
        <f t="shared" ca="1" si="50"/>
        <v>0.77111442255447882</v>
      </c>
      <c r="O123" t="str">
        <f t="shared" ca="1" si="29"/>
        <v>LONG</v>
      </c>
      <c r="P123" t="str">
        <f t="shared" ca="1" si="54"/>
        <v/>
      </c>
      <c r="Q123" t="str">
        <f t="shared" ca="1" si="30"/>
        <v>LONG</v>
      </c>
      <c r="R123" t="str">
        <f t="shared" ca="1" si="31"/>
        <v/>
      </c>
      <c r="S123">
        <f t="shared" ca="1" si="32"/>
        <v>0</v>
      </c>
      <c r="T123">
        <f t="shared" ca="1" si="33"/>
        <v>1</v>
      </c>
      <c r="U123" t="str">
        <f t="shared" ca="1" si="51"/>
        <v/>
      </c>
      <c r="V123" t="str">
        <f t="shared" ca="1" si="52"/>
        <v/>
      </c>
      <c r="W123" t="str">
        <f t="shared" ca="1" si="34"/>
        <v/>
      </c>
      <c r="X123">
        <f t="shared" ca="1" si="35"/>
        <v>0</v>
      </c>
      <c r="Y123" t="str">
        <f t="shared" ca="1" si="36"/>
        <v/>
      </c>
      <c r="Z123" t="str">
        <f ca="1">IF(V123="","",IF(V123=1,"LONG"&amp;COUNTIF($V$2:V123,1),"SELL"&amp;COUNTIF($V$2:V123,0)))</f>
        <v/>
      </c>
      <c r="AA123" t="str">
        <f ca="1">IF(U123="","",IF(U123=-1,"SHORT"&amp;COUNTIF($U$2:U123,-1),"COVER"&amp;COUNTIF($U$2:U123,0)))</f>
        <v/>
      </c>
      <c r="AB123" t="str">
        <f t="shared" ca="1" si="37"/>
        <v/>
      </c>
      <c r="AC123" t="str">
        <f t="shared" ca="1" si="38"/>
        <v/>
      </c>
      <c r="AD123" t="str">
        <f t="shared" ca="1" si="39"/>
        <v/>
      </c>
      <c r="AE123" t="str">
        <f t="shared" ca="1" si="40"/>
        <v/>
      </c>
      <c r="AF123" t="str">
        <f t="shared" ca="1" si="41"/>
        <v/>
      </c>
      <c r="AG123" t="str">
        <f t="shared" ca="1" si="42"/>
        <v/>
      </c>
      <c r="AH123" t="str">
        <f ca="1">IF(AF123="","",COUNTIF($AJ$2:AJ123,1))</f>
        <v/>
      </c>
      <c r="AI123" t="str">
        <f ca="1">IF(AG123="","",COUNTIF($AK$2:AK123,1))</f>
        <v/>
      </c>
      <c r="AJ123">
        <f t="shared" ca="1" si="43"/>
        <v>0</v>
      </c>
      <c r="AK123">
        <f t="shared" ca="1" si="44"/>
        <v>0</v>
      </c>
      <c r="AL123" t="str">
        <f t="shared" ca="1" si="53"/>
        <v/>
      </c>
      <c r="AM123" t="str">
        <f t="shared" ca="1" si="45"/>
        <v/>
      </c>
    </row>
    <row r="124" spans="1:39" x14ac:dyDescent="0.3">
      <c r="A124" t="str">
        <f ca="1">IF(Y124="","",Y124&amp;"-"&amp;COUNTIF($Y$2:Y124,Y124))</f>
        <v/>
      </c>
      <c r="B124" t="str">
        <f ca="1">IF(V124="","",V124&amp;"-"&amp;COUNTIF($V$2:V124,V124))</f>
        <v/>
      </c>
      <c r="C124" t="str">
        <f ca="1">IF(U124="","",U124&amp;"-"&amp;COUNTIF($U$2:U124,U124))</f>
        <v/>
      </c>
      <c r="D124" t="str">
        <f ca="1">IF(AF124="","",COUNTIF($AJ$2:AJ124,1))</f>
        <v/>
      </c>
      <c r="E124" t="str">
        <f ca="1">IF(AG124="","",COUNTIF($AK$2:AK124,1))</f>
        <v/>
      </c>
      <c r="F124">
        <f t="shared" si="46"/>
        <v>123</v>
      </c>
      <c r="G124" s="12">
        <f>HDFCBANK!C124</f>
        <v>41451</v>
      </c>
      <c r="H124" s="13">
        <f>HDFCBANK!I124</f>
        <v>622.85</v>
      </c>
      <c r="I124" s="13">
        <f>HDFC!I124</f>
        <v>815.6</v>
      </c>
      <c r="J124" s="7">
        <f t="shared" si="28"/>
        <v>0.76367091711623347</v>
      </c>
      <c r="K124" s="7">
        <f t="shared" ca="1" si="47"/>
        <v>0.78211359767729971</v>
      </c>
      <c r="L124" s="7">
        <f t="shared" ca="1" si="48"/>
        <v>1.4887299918114699E-2</v>
      </c>
      <c r="M124" s="36">
        <f t="shared" ca="1" si="49"/>
        <v>0.79700089759541437</v>
      </c>
      <c r="N124" s="37">
        <f t="shared" ca="1" si="50"/>
        <v>0.76722629775918505</v>
      </c>
      <c r="O124" t="str">
        <f t="shared" ca="1" si="29"/>
        <v>LONG</v>
      </c>
      <c r="P124" t="str">
        <f t="shared" ca="1" si="54"/>
        <v/>
      </c>
      <c r="Q124" t="str">
        <f t="shared" ca="1" si="30"/>
        <v>LONG</v>
      </c>
      <c r="R124" t="str">
        <f t="shared" ca="1" si="31"/>
        <v/>
      </c>
      <c r="S124">
        <f t="shared" ca="1" si="32"/>
        <v>0</v>
      </c>
      <c r="T124">
        <f t="shared" ca="1" si="33"/>
        <v>1</v>
      </c>
      <c r="U124" t="str">
        <f t="shared" ca="1" si="51"/>
        <v/>
      </c>
      <c r="V124" t="str">
        <f t="shared" ca="1" si="52"/>
        <v/>
      </c>
      <c r="W124" t="str">
        <f t="shared" ca="1" si="34"/>
        <v/>
      </c>
      <c r="X124">
        <f t="shared" ca="1" si="35"/>
        <v>0</v>
      </c>
      <c r="Y124" t="str">
        <f t="shared" ca="1" si="36"/>
        <v/>
      </c>
      <c r="Z124" t="str">
        <f ca="1">IF(V124="","",IF(V124=1,"LONG"&amp;COUNTIF($V$2:V124,1),"SELL"&amp;COUNTIF($V$2:V124,0)))</f>
        <v/>
      </c>
      <c r="AA124" t="str">
        <f ca="1">IF(U124="","",IF(U124=-1,"SHORT"&amp;COUNTIF($U$2:U124,-1),"COVER"&amp;COUNTIF($U$2:U124,0)))</f>
        <v/>
      </c>
      <c r="AB124" t="str">
        <f t="shared" ca="1" si="37"/>
        <v/>
      </c>
      <c r="AC124" t="str">
        <f t="shared" ca="1" si="38"/>
        <v/>
      </c>
      <c r="AD124" t="str">
        <f t="shared" ca="1" si="39"/>
        <v/>
      </c>
      <c r="AE124" t="str">
        <f t="shared" ca="1" si="40"/>
        <v/>
      </c>
      <c r="AF124" t="str">
        <f t="shared" ca="1" si="41"/>
        <v/>
      </c>
      <c r="AG124" t="str">
        <f t="shared" ca="1" si="42"/>
        <v/>
      </c>
      <c r="AH124" t="str">
        <f ca="1">IF(AF124="","",COUNTIF($AJ$2:AJ124,1))</f>
        <v/>
      </c>
      <c r="AI124" t="str">
        <f ca="1">IF(AG124="","",COUNTIF($AK$2:AK124,1))</f>
        <v/>
      </c>
      <c r="AJ124">
        <f t="shared" ca="1" si="43"/>
        <v>0</v>
      </c>
      <c r="AK124">
        <f t="shared" ca="1" si="44"/>
        <v>0</v>
      </c>
      <c r="AL124" t="str">
        <f t="shared" ca="1" si="53"/>
        <v/>
      </c>
      <c r="AM124" t="str">
        <f t="shared" ca="1" si="45"/>
        <v/>
      </c>
    </row>
    <row r="125" spans="1:39" x14ac:dyDescent="0.3">
      <c r="A125" t="str">
        <f ca="1">IF(Y125="","",Y125&amp;"-"&amp;COUNTIF($Y$2:Y125,Y125))</f>
        <v/>
      </c>
      <c r="B125" t="str">
        <f ca="1">IF(V125="","",V125&amp;"-"&amp;COUNTIF($V$2:V125,V125))</f>
        <v/>
      </c>
      <c r="C125" t="str">
        <f ca="1">IF(U125="","",U125&amp;"-"&amp;COUNTIF($U$2:U125,U125))</f>
        <v/>
      </c>
      <c r="D125" t="str">
        <f ca="1">IF(AF125="","",COUNTIF($AJ$2:AJ125,1))</f>
        <v/>
      </c>
      <c r="E125" t="str">
        <f ca="1">IF(AG125="","",COUNTIF($AK$2:AK125,1))</f>
        <v/>
      </c>
      <c r="F125">
        <f t="shared" si="46"/>
        <v>124</v>
      </c>
      <c r="G125" s="12">
        <f>HDFCBANK!C125</f>
        <v>41452</v>
      </c>
      <c r="H125" s="13">
        <f>HDFCBANK!I125</f>
        <v>646.5</v>
      </c>
      <c r="I125" s="13">
        <f>HDFC!I125</f>
        <v>837.15</v>
      </c>
      <c r="J125" s="7">
        <f t="shared" si="28"/>
        <v>0.77226303529833362</v>
      </c>
      <c r="K125" s="7">
        <f t="shared" ca="1" si="47"/>
        <v>0.77868242767844564</v>
      </c>
      <c r="L125" s="7">
        <f t="shared" ca="1" si="48"/>
        <v>1.2363217578697927E-2</v>
      </c>
      <c r="M125" s="36">
        <f t="shared" ca="1" si="49"/>
        <v>0.7910456452571436</v>
      </c>
      <c r="N125" s="37">
        <f t="shared" ca="1" si="50"/>
        <v>0.76631921009974768</v>
      </c>
      <c r="O125" t="str">
        <f t="shared" ca="1" si="29"/>
        <v>LONG</v>
      </c>
      <c r="P125" t="str">
        <f t="shared" ca="1" si="54"/>
        <v/>
      </c>
      <c r="Q125" t="str">
        <f t="shared" ca="1" si="30"/>
        <v>LONG</v>
      </c>
      <c r="R125" t="str">
        <f t="shared" ca="1" si="31"/>
        <v/>
      </c>
      <c r="S125">
        <f t="shared" ca="1" si="32"/>
        <v>0</v>
      </c>
      <c r="T125">
        <f t="shared" ca="1" si="33"/>
        <v>1</v>
      </c>
      <c r="U125" t="str">
        <f t="shared" ca="1" si="51"/>
        <v/>
      </c>
      <c r="V125" t="str">
        <f t="shared" ca="1" si="52"/>
        <v/>
      </c>
      <c r="W125" t="str">
        <f t="shared" ca="1" si="34"/>
        <v/>
      </c>
      <c r="X125">
        <f t="shared" ca="1" si="35"/>
        <v>0</v>
      </c>
      <c r="Y125" t="str">
        <f t="shared" ca="1" si="36"/>
        <v/>
      </c>
      <c r="Z125" t="str">
        <f ca="1">IF(V125="","",IF(V125=1,"LONG"&amp;COUNTIF($V$2:V125,1),"SELL"&amp;COUNTIF($V$2:V125,0)))</f>
        <v/>
      </c>
      <c r="AA125" t="str">
        <f ca="1">IF(U125="","",IF(U125=-1,"SHORT"&amp;COUNTIF($U$2:U125,-1),"COVER"&amp;COUNTIF($U$2:U125,0)))</f>
        <v/>
      </c>
      <c r="AB125" t="str">
        <f t="shared" ca="1" si="37"/>
        <v/>
      </c>
      <c r="AC125" t="str">
        <f t="shared" ca="1" si="38"/>
        <v/>
      </c>
      <c r="AD125" t="str">
        <f t="shared" ca="1" si="39"/>
        <v/>
      </c>
      <c r="AE125" t="str">
        <f t="shared" ca="1" si="40"/>
        <v/>
      </c>
      <c r="AF125" t="str">
        <f t="shared" ca="1" si="41"/>
        <v/>
      </c>
      <c r="AG125" t="str">
        <f t="shared" ca="1" si="42"/>
        <v/>
      </c>
      <c r="AH125" t="str">
        <f ca="1">IF(AF125="","",COUNTIF($AJ$2:AJ125,1))</f>
        <v/>
      </c>
      <c r="AI125" t="str">
        <f ca="1">IF(AG125="","",COUNTIF($AK$2:AK125,1))</f>
        <v/>
      </c>
      <c r="AJ125">
        <f t="shared" ca="1" si="43"/>
        <v>0</v>
      </c>
      <c r="AK125">
        <f t="shared" ca="1" si="44"/>
        <v>0</v>
      </c>
      <c r="AL125" t="str">
        <f t="shared" ca="1" si="53"/>
        <v/>
      </c>
      <c r="AM125" t="str">
        <f t="shared" ca="1" si="45"/>
        <v/>
      </c>
    </row>
    <row r="126" spans="1:39" x14ac:dyDescent="0.3">
      <c r="A126" t="str">
        <f ca="1">IF(Y126="","",Y126&amp;"-"&amp;COUNTIF($Y$2:Y126,Y126))</f>
        <v/>
      </c>
      <c r="B126" t="str">
        <f ca="1">IF(V126="","",V126&amp;"-"&amp;COUNTIF($V$2:V126,V126))</f>
        <v/>
      </c>
      <c r="C126" t="str">
        <f ca="1">IF(U126="","",U126&amp;"-"&amp;COUNTIF($U$2:U126,U126))</f>
        <v/>
      </c>
      <c r="D126" t="str">
        <f ca="1">IF(AF126="","",COUNTIF($AJ$2:AJ126,1))</f>
        <v/>
      </c>
      <c r="E126" t="str">
        <f ca="1">IF(AG126="","",COUNTIF($AK$2:AK126,1))</f>
        <v/>
      </c>
      <c r="F126">
        <f t="shared" si="46"/>
        <v>125</v>
      </c>
      <c r="G126" s="12">
        <f>HDFCBANK!C126</f>
        <v>41453</v>
      </c>
      <c r="H126" s="13">
        <f>HDFCBANK!I126</f>
        <v>669.5</v>
      </c>
      <c r="I126" s="13">
        <f>HDFC!I126</f>
        <v>879.05</v>
      </c>
      <c r="J126" s="7">
        <f t="shared" si="28"/>
        <v>0.7616176554234686</v>
      </c>
      <c r="K126" s="7">
        <f t="shared" ca="1" si="47"/>
        <v>0.77519748663396615</v>
      </c>
      <c r="L126" s="7">
        <f t="shared" ca="1" si="48"/>
        <v>1.1686208851179884E-2</v>
      </c>
      <c r="M126" s="36">
        <f t="shared" ca="1" si="49"/>
        <v>0.78688369548514603</v>
      </c>
      <c r="N126" s="37">
        <f t="shared" ca="1" si="50"/>
        <v>0.76351127778278627</v>
      </c>
      <c r="O126" t="str">
        <f t="shared" ca="1" si="29"/>
        <v>LONG</v>
      </c>
      <c r="P126" t="str">
        <f t="shared" ca="1" si="54"/>
        <v/>
      </c>
      <c r="Q126" t="str">
        <f t="shared" ca="1" si="30"/>
        <v>LONG</v>
      </c>
      <c r="R126" t="str">
        <f t="shared" ca="1" si="31"/>
        <v/>
      </c>
      <c r="S126">
        <f t="shared" ca="1" si="32"/>
        <v>0</v>
      </c>
      <c r="T126">
        <f t="shared" ca="1" si="33"/>
        <v>1</v>
      </c>
      <c r="U126" t="str">
        <f t="shared" ca="1" si="51"/>
        <v/>
      </c>
      <c r="V126" t="str">
        <f t="shared" ca="1" si="52"/>
        <v/>
      </c>
      <c r="W126" t="str">
        <f t="shared" ca="1" si="34"/>
        <v/>
      </c>
      <c r="X126">
        <f t="shared" ca="1" si="35"/>
        <v>0</v>
      </c>
      <c r="Y126" t="str">
        <f t="shared" ca="1" si="36"/>
        <v/>
      </c>
      <c r="Z126" t="str">
        <f ca="1">IF(V126="","",IF(V126=1,"LONG"&amp;COUNTIF($V$2:V126,1),"SELL"&amp;COUNTIF($V$2:V126,0)))</f>
        <v/>
      </c>
      <c r="AA126" t="str">
        <f ca="1">IF(U126="","",IF(U126=-1,"SHORT"&amp;COUNTIF($U$2:U126,-1),"COVER"&amp;COUNTIF($U$2:U126,0)))</f>
        <v/>
      </c>
      <c r="AB126" t="str">
        <f t="shared" ca="1" si="37"/>
        <v/>
      </c>
      <c r="AC126" t="str">
        <f t="shared" ca="1" si="38"/>
        <v/>
      </c>
      <c r="AD126" t="str">
        <f t="shared" ca="1" si="39"/>
        <v/>
      </c>
      <c r="AE126" t="str">
        <f t="shared" ca="1" si="40"/>
        <v/>
      </c>
      <c r="AF126" t="str">
        <f t="shared" ca="1" si="41"/>
        <v/>
      </c>
      <c r="AG126" t="str">
        <f t="shared" ca="1" si="42"/>
        <v/>
      </c>
      <c r="AH126" t="str">
        <f ca="1">IF(AF126="","",COUNTIF($AJ$2:AJ126,1))</f>
        <v/>
      </c>
      <c r="AI126" t="str">
        <f ca="1">IF(AG126="","",COUNTIF($AK$2:AK126,1))</f>
        <v/>
      </c>
      <c r="AJ126">
        <f t="shared" ca="1" si="43"/>
        <v>0</v>
      </c>
      <c r="AK126">
        <f t="shared" ca="1" si="44"/>
        <v>0</v>
      </c>
      <c r="AL126" t="str">
        <f t="shared" ca="1" si="53"/>
        <v/>
      </c>
      <c r="AM126" t="str">
        <f t="shared" ca="1" si="45"/>
        <v/>
      </c>
    </row>
    <row r="127" spans="1:39" x14ac:dyDescent="0.3">
      <c r="A127" t="str">
        <f ca="1">IF(Y127="","",Y127&amp;"-"&amp;COUNTIF($Y$2:Y127,Y127))</f>
        <v/>
      </c>
      <c r="B127" t="str">
        <f ca="1">IF(V127="","",V127&amp;"-"&amp;COUNTIF($V$2:V127,V127))</f>
        <v/>
      </c>
      <c r="C127" t="str">
        <f ca="1">IF(U127="","",U127&amp;"-"&amp;COUNTIF($U$2:U127,U127))</f>
        <v/>
      </c>
      <c r="D127" t="str">
        <f ca="1">IF(AF127="","",COUNTIF($AJ$2:AJ127,1))</f>
        <v/>
      </c>
      <c r="E127" t="str">
        <f ca="1">IF(AG127="","",COUNTIF($AK$2:AK127,1))</f>
        <v/>
      </c>
      <c r="F127">
        <f t="shared" si="46"/>
        <v>126</v>
      </c>
      <c r="G127" s="12">
        <f>HDFCBANK!C127</f>
        <v>41456</v>
      </c>
      <c r="H127" s="13">
        <f>HDFCBANK!I127</f>
        <v>668.75</v>
      </c>
      <c r="I127" s="13">
        <f>HDFC!I127</f>
        <v>889.65</v>
      </c>
      <c r="J127" s="7">
        <f t="shared" si="28"/>
        <v>0.75170010678356658</v>
      </c>
      <c r="K127" s="7">
        <f t="shared" ca="1" si="47"/>
        <v>0.77133504823605559</v>
      </c>
      <c r="L127" s="7">
        <f t="shared" ca="1" si="48"/>
        <v>1.2486542079677903E-2</v>
      </c>
      <c r="M127" s="36">
        <f t="shared" ca="1" si="49"/>
        <v>0.78382159031573351</v>
      </c>
      <c r="N127" s="37">
        <f t="shared" ca="1" si="50"/>
        <v>0.75884850615637767</v>
      </c>
      <c r="O127" t="str">
        <f t="shared" ca="1" si="29"/>
        <v>LONG</v>
      </c>
      <c r="P127" t="str">
        <f t="shared" ca="1" si="54"/>
        <v/>
      </c>
      <c r="Q127" t="str">
        <f t="shared" ca="1" si="30"/>
        <v>LONG</v>
      </c>
      <c r="R127" t="str">
        <f t="shared" ca="1" si="31"/>
        <v/>
      </c>
      <c r="S127">
        <f t="shared" ca="1" si="32"/>
        <v>0</v>
      </c>
      <c r="T127">
        <f t="shared" ca="1" si="33"/>
        <v>1</v>
      </c>
      <c r="U127" t="str">
        <f t="shared" ca="1" si="51"/>
        <v/>
      </c>
      <c r="V127" t="str">
        <f t="shared" ca="1" si="52"/>
        <v/>
      </c>
      <c r="W127" t="str">
        <f t="shared" ca="1" si="34"/>
        <v/>
      </c>
      <c r="X127">
        <f t="shared" ca="1" si="35"/>
        <v>0</v>
      </c>
      <c r="Y127" t="str">
        <f t="shared" ca="1" si="36"/>
        <v/>
      </c>
      <c r="Z127" t="str">
        <f ca="1">IF(V127="","",IF(V127=1,"LONG"&amp;COUNTIF($V$2:V127,1),"SELL"&amp;COUNTIF($V$2:V127,0)))</f>
        <v/>
      </c>
      <c r="AA127" t="str">
        <f ca="1">IF(U127="","",IF(U127=-1,"SHORT"&amp;COUNTIF($U$2:U127,-1),"COVER"&amp;COUNTIF($U$2:U127,0)))</f>
        <v/>
      </c>
      <c r="AB127" t="str">
        <f t="shared" ca="1" si="37"/>
        <v/>
      </c>
      <c r="AC127" t="str">
        <f t="shared" ca="1" si="38"/>
        <v/>
      </c>
      <c r="AD127" t="str">
        <f t="shared" ca="1" si="39"/>
        <v/>
      </c>
      <c r="AE127" t="str">
        <f t="shared" ca="1" si="40"/>
        <v/>
      </c>
      <c r="AF127" t="str">
        <f t="shared" ca="1" si="41"/>
        <v/>
      </c>
      <c r="AG127" t="str">
        <f t="shared" ca="1" si="42"/>
        <v/>
      </c>
      <c r="AH127" t="str">
        <f ca="1">IF(AF127="","",COUNTIF($AJ$2:AJ127,1))</f>
        <v/>
      </c>
      <c r="AI127" t="str">
        <f ca="1">IF(AG127="","",COUNTIF($AK$2:AK127,1))</f>
        <v/>
      </c>
      <c r="AJ127">
        <f t="shared" ca="1" si="43"/>
        <v>0</v>
      </c>
      <c r="AK127">
        <f t="shared" ca="1" si="44"/>
        <v>0</v>
      </c>
      <c r="AL127" t="str">
        <f t="shared" ca="1" si="53"/>
        <v/>
      </c>
      <c r="AM127" t="str">
        <f t="shared" ca="1" si="45"/>
        <v/>
      </c>
    </row>
    <row r="128" spans="1:39" x14ac:dyDescent="0.3">
      <c r="A128" t="str">
        <f ca="1">IF(Y128="","",Y128&amp;"-"&amp;COUNTIF($Y$2:Y128,Y128))</f>
        <v/>
      </c>
      <c r="B128" t="str">
        <f ca="1">IF(V128="","",V128&amp;"-"&amp;COUNTIF($V$2:V128,V128))</f>
        <v/>
      </c>
      <c r="C128" t="str">
        <f ca="1">IF(U128="","",U128&amp;"-"&amp;COUNTIF($U$2:U128,U128))</f>
        <v/>
      </c>
      <c r="D128" t="str">
        <f ca="1">IF(AF128="","",COUNTIF($AJ$2:AJ128,1))</f>
        <v/>
      </c>
      <c r="E128" t="str">
        <f ca="1">IF(AG128="","",COUNTIF($AK$2:AK128,1))</f>
        <v/>
      </c>
      <c r="F128">
        <f t="shared" si="46"/>
        <v>127</v>
      </c>
      <c r="G128" s="12">
        <f>HDFCBANK!C128</f>
        <v>41457</v>
      </c>
      <c r="H128" s="13">
        <f>HDFCBANK!I128</f>
        <v>656.55</v>
      </c>
      <c r="I128" s="13">
        <f>HDFC!I128</f>
        <v>875.15</v>
      </c>
      <c r="J128" s="7">
        <f t="shared" si="28"/>
        <v>0.75021424898588807</v>
      </c>
      <c r="K128" s="7">
        <f t="shared" ca="1" si="47"/>
        <v>0.76752553788284583</v>
      </c>
      <c r="L128" s="7">
        <f t="shared" ca="1" si="48"/>
        <v>1.2543528928257559E-2</v>
      </c>
      <c r="M128" s="36">
        <f t="shared" ca="1" si="49"/>
        <v>0.78006906681110344</v>
      </c>
      <c r="N128" s="37">
        <f t="shared" ca="1" si="50"/>
        <v>0.75498200895458822</v>
      </c>
      <c r="O128" t="str">
        <f t="shared" ca="1" si="29"/>
        <v>LONG</v>
      </c>
      <c r="P128" t="str">
        <f t="shared" ca="1" si="54"/>
        <v/>
      </c>
      <c r="Q128" t="str">
        <f t="shared" ca="1" si="30"/>
        <v>LONG</v>
      </c>
      <c r="R128" t="str">
        <f t="shared" ca="1" si="31"/>
        <v/>
      </c>
      <c r="S128">
        <f t="shared" ca="1" si="32"/>
        <v>0</v>
      </c>
      <c r="T128">
        <f t="shared" ca="1" si="33"/>
        <v>1</v>
      </c>
      <c r="U128" t="str">
        <f t="shared" ca="1" si="51"/>
        <v/>
      </c>
      <c r="V128" t="str">
        <f t="shared" ca="1" si="52"/>
        <v/>
      </c>
      <c r="W128" t="str">
        <f t="shared" ca="1" si="34"/>
        <v/>
      </c>
      <c r="X128">
        <f t="shared" ca="1" si="35"/>
        <v>0</v>
      </c>
      <c r="Y128" t="str">
        <f t="shared" ca="1" si="36"/>
        <v/>
      </c>
      <c r="Z128" t="str">
        <f ca="1">IF(V128="","",IF(V128=1,"LONG"&amp;COUNTIF($V$2:V128,1),"SELL"&amp;COUNTIF($V$2:V128,0)))</f>
        <v/>
      </c>
      <c r="AA128" t="str">
        <f ca="1">IF(U128="","",IF(U128=-1,"SHORT"&amp;COUNTIF($U$2:U128,-1),"COVER"&amp;COUNTIF($U$2:U128,0)))</f>
        <v/>
      </c>
      <c r="AB128" t="str">
        <f t="shared" ca="1" si="37"/>
        <v/>
      </c>
      <c r="AC128" t="str">
        <f t="shared" ca="1" si="38"/>
        <v/>
      </c>
      <c r="AD128" t="str">
        <f t="shared" ca="1" si="39"/>
        <v/>
      </c>
      <c r="AE128" t="str">
        <f t="shared" ca="1" si="40"/>
        <v/>
      </c>
      <c r="AF128" t="str">
        <f t="shared" ca="1" si="41"/>
        <v/>
      </c>
      <c r="AG128" t="str">
        <f t="shared" ca="1" si="42"/>
        <v/>
      </c>
      <c r="AH128" t="str">
        <f ca="1">IF(AF128="","",COUNTIF($AJ$2:AJ128,1))</f>
        <v/>
      </c>
      <c r="AI128" t="str">
        <f ca="1">IF(AG128="","",COUNTIF($AK$2:AK128,1))</f>
        <v/>
      </c>
      <c r="AJ128">
        <f t="shared" ca="1" si="43"/>
        <v>0</v>
      </c>
      <c r="AK128">
        <f t="shared" ca="1" si="44"/>
        <v>0</v>
      </c>
      <c r="AL128" t="str">
        <f t="shared" ca="1" si="53"/>
        <v/>
      </c>
      <c r="AM128" t="str">
        <f t="shared" ca="1" si="45"/>
        <v/>
      </c>
    </row>
    <row r="129" spans="1:39" x14ac:dyDescent="0.3">
      <c r="A129" t="str">
        <f ca="1">IF(Y129="","",Y129&amp;"-"&amp;COUNTIF($Y$2:Y129,Y129))</f>
        <v/>
      </c>
      <c r="B129" t="str">
        <f ca="1">IF(V129="","",V129&amp;"-"&amp;COUNTIF($V$2:V129,V129))</f>
        <v/>
      </c>
      <c r="C129" t="str">
        <f ca="1">IF(U129="","",U129&amp;"-"&amp;COUNTIF($U$2:U129,U129))</f>
        <v/>
      </c>
      <c r="D129" t="str">
        <f ca="1">IF(AF129="","",COUNTIF($AJ$2:AJ129,1))</f>
        <v/>
      </c>
      <c r="E129" t="str">
        <f ca="1">IF(AG129="","",COUNTIF($AK$2:AK129,1))</f>
        <v/>
      </c>
      <c r="F129">
        <f t="shared" si="46"/>
        <v>128</v>
      </c>
      <c r="G129" s="12">
        <f>HDFCBANK!C129</f>
        <v>41458</v>
      </c>
      <c r="H129" s="13">
        <f>HDFCBANK!I129</f>
        <v>650.65</v>
      </c>
      <c r="I129" s="13">
        <f>HDFC!I129</f>
        <v>853.6</v>
      </c>
      <c r="J129" s="7">
        <f t="shared" si="28"/>
        <v>0.76224226804123707</v>
      </c>
      <c r="K129" s="7">
        <f t="shared" ca="1" si="47"/>
        <v>0.76481769705125313</v>
      </c>
      <c r="L129" s="7">
        <f t="shared" ca="1" si="48"/>
        <v>9.9756476881255746E-3</v>
      </c>
      <c r="M129" s="36">
        <f t="shared" ca="1" si="49"/>
        <v>0.77479334473937866</v>
      </c>
      <c r="N129" s="37">
        <f t="shared" ca="1" si="50"/>
        <v>0.7548420493631276</v>
      </c>
      <c r="O129" t="str">
        <f t="shared" ca="1" si="29"/>
        <v>LONG</v>
      </c>
      <c r="P129" t="str">
        <f t="shared" ca="1" si="54"/>
        <v/>
      </c>
      <c r="Q129" t="str">
        <f t="shared" ca="1" si="30"/>
        <v>LONG</v>
      </c>
      <c r="R129" t="str">
        <f t="shared" ca="1" si="31"/>
        <v/>
      </c>
      <c r="S129">
        <f t="shared" ca="1" si="32"/>
        <v>0</v>
      </c>
      <c r="T129">
        <f t="shared" ca="1" si="33"/>
        <v>1</v>
      </c>
      <c r="U129" t="str">
        <f t="shared" ca="1" si="51"/>
        <v/>
      </c>
      <c r="V129" t="str">
        <f t="shared" ca="1" si="52"/>
        <v/>
      </c>
      <c r="W129" t="str">
        <f t="shared" ca="1" si="34"/>
        <v/>
      </c>
      <c r="X129">
        <f t="shared" ca="1" si="35"/>
        <v>0</v>
      </c>
      <c r="Y129" t="str">
        <f t="shared" ca="1" si="36"/>
        <v/>
      </c>
      <c r="Z129" t="str">
        <f ca="1">IF(V129="","",IF(V129=1,"LONG"&amp;COUNTIF($V$2:V129,1),"SELL"&amp;COUNTIF($V$2:V129,0)))</f>
        <v/>
      </c>
      <c r="AA129" t="str">
        <f ca="1">IF(U129="","",IF(U129=-1,"SHORT"&amp;COUNTIF($U$2:U129,-1),"COVER"&amp;COUNTIF($U$2:U129,0)))</f>
        <v/>
      </c>
      <c r="AB129" t="str">
        <f t="shared" ca="1" si="37"/>
        <v/>
      </c>
      <c r="AC129" t="str">
        <f t="shared" ca="1" si="38"/>
        <v/>
      </c>
      <c r="AD129" t="str">
        <f t="shared" ca="1" si="39"/>
        <v/>
      </c>
      <c r="AE129" t="str">
        <f t="shared" ca="1" si="40"/>
        <v/>
      </c>
      <c r="AF129" t="str">
        <f t="shared" ca="1" si="41"/>
        <v/>
      </c>
      <c r="AG129" t="str">
        <f t="shared" ca="1" si="42"/>
        <v/>
      </c>
      <c r="AH129" t="str">
        <f ca="1">IF(AF129="","",COUNTIF($AJ$2:AJ129,1))</f>
        <v/>
      </c>
      <c r="AI129" t="str">
        <f ca="1">IF(AG129="","",COUNTIF($AK$2:AK129,1))</f>
        <v/>
      </c>
      <c r="AJ129">
        <f t="shared" ca="1" si="43"/>
        <v>0</v>
      </c>
      <c r="AK129">
        <f t="shared" ca="1" si="44"/>
        <v>0</v>
      </c>
      <c r="AL129" t="str">
        <f t="shared" ca="1" si="53"/>
        <v/>
      </c>
      <c r="AM129" t="str">
        <f t="shared" ca="1" si="45"/>
        <v/>
      </c>
    </row>
    <row r="130" spans="1:39" x14ac:dyDescent="0.3">
      <c r="A130" t="str">
        <f ca="1">IF(Y130="","",Y130&amp;"-"&amp;COUNTIF($Y$2:Y130,Y130))</f>
        <v>0-16</v>
      </c>
      <c r="B130" t="str">
        <f ca="1">IF(V130="","",V130&amp;"-"&amp;COUNTIF($V$2:V130,V130))</f>
        <v>0-10</v>
      </c>
      <c r="C130" t="str">
        <f ca="1">IF(U130="","",U130&amp;"-"&amp;COUNTIF($U$2:U130,U130))</f>
        <v/>
      </c>
      <c r="D130" t="str">
        <f ca="1">IF(AF130="","",COUNTIF($AJ$2:AJ130,1))</f>
        <v/>
      </c>
      <c r="E130">
        <f ca="1">IF(AG130="","",COUNTIF($AK$2:AK130,1))</f>
        <v>16</v>
      </c>
      <c r="F130">
        <f t="shared" si="46"/>
        <v>129</v>
      </c>
      <c r="G130" s="12">
        <f>HDFCBANK!C130</f>
        <v>41459</v>
      </c>
      <c r="H130" s="13">
        <f>HDFCBANK!I130</f>
        <v>655.15</v>
      </c>
      <c r="I130" s="13">
        <f>HDFC!I130</f>
        <v>852.1</v>
      </c>
      <c r="J130" s="7">
        <f t="shared" si="28"/>
        <v>0.76886515667175215</v>
      </c>
      <c r="K130" s="7">
        <f t="shared" ca="1" si="47"/>
        <v>0.76383741558063856</v>
      </c>
      <c r="L130" s="7">
        <f t="shared" ca="1" si="48"/>
        <v>8.8854702496604671E-3</v>
      </c>
      <c r="M130" s="36">
        <f t="shared" ca="1" si="49"/>
        <v>0.77272288583029902</v>
      </c>
      <c r="N130" s="37">
        <f t="shared" ca="1" si="50"/>
        <v>0.75495194533097809</v>
      </c>
      <c r="O130" t="str">
        <f t="shared" ca="1" si="29"/>
        <v/>
      </c>
      <c r="P130" t="str">
        <f t="shared" ca="1" si="54"/>
        <v>NO</v>
      </c>
      <c r="Q130" t="str">
        <f t="shared" ca="1" si="30"/>
        <v/>
      </c>
      <c r="R130" t="str">
        <f t="shared" ca="1" si="31"/>
        <v/>
      </c>
      <c r="S130">
        <f t="shared" ca="1" si="32"/>
        <v>0</v>
      </c>
      <c r="T130">
        <f t="shared" ca="1" si="33"/>
        <v>0</v>
      </c>
      <c r="U130" t="str">
        <f t="shared" ca="1" si="51"/>
        <v/>
      </c>
      <c r="V130">
        <f t="shared" ca="1" si="52"/>
        <v>0</v>
      </c>
      <c r="W130" t="str">
        <f t="shared" ca="1" si="34"/>
        <v/>
      </c>
      <c r="X130">
        <f t="shared" ca="1" si="35"/>
        <v>0</v>
      </c>
      <c r="Y130">
        <f t="shared" ca="1" si="36"/>
        <v>0</v>
      </c>
      <c r="Z130" t="str">
        <f ca="1">IF(V130="","",IF(V130=1,"LONG"&amp;COUNTIF($V$2:V130,1),"SELL"&amp;COUNTIF($V$2:V130,0)))</f>
        <v>SELL10</v>
      </c>
      <c r="AA130" t="str">
        <f ca="1">IF(U130="","",IF(U130=-1,"SHORT"&amp;COUNTIF($U$2:U130,-1),"COVER"&amp;COUNTIF($U$2:U130,0)))</f>
        <v/>
      </c>
      <c r="AB130" t="str">
        <f t="shared" ca="1" si="37"/>
        <v/>
      </c>
      <c r="AC130" t="str">
        <f t="shared" ca="1" si="38"/>
        <v>SELL</v>
      </c>
      <c r="AD130" t="str">
        <f t="shared" ca="1" si="39"/>
        <v/>
      </c>
      <c r="AE130" t="str">
        <f t="shared" ca="1" si="40"/>
        <v/>
      </c>
      <c r="AF130" t="str">
        <f t="shared" ca="1" si="41"/>
        <v/>
      </c>
      <c r="AG130" t="str">
        <f t="shared" ca="1" si="42"/>
        <v>SELL</v>
      </c>
      <c r="AH130" t="str">
        <f ca="1">IF(AF130="","",COUNTIF($AJ$2:AJ130,1))</f>
        <v/>
      </c>
      <c r="AI130">
        <f ca="1">IF(AG130="","",COUNTIF($AK$2:AK130,1))</f>
        <v>16</v>
      </c>
      <c r="AJ130">
        <f t="shared" ca="1" si="43"/>
        <v>0</v>
      </c>
      <c r="AK130">
        <f t="shared" ca="1" si="44"/>
        <v>1</v>
      </c>
      <c r="AL130" t="str">
        <f t="shared" ca="1" si="53"/>
        <v/>
      </c>
      <c r="AM130" t="str">
        <f t="shared" ca="1" si="45"/>
        <v>LONG</v>
      </c>
    </row>
    <row r="131" spans="1:39" x14ac:dyDescent="0.3">
      <c r="A131" t="str">
        <f ca="1">IF(Y131="","",Y131&amp;"-"&amp;COUNTIF($Y$2:Y131,Y131))</f>
        <v>1-17</v>
      </c>
      <c r="B131" t="str">
        <f ca="1">IF(V131="","",V131&amp;"-"&amp;COUNTIF($V$2:V131,V131))</f>
        <v/>
      </c>
      <c r="C131" t="str">
        <f ca="1">IF(U131="","",U131&amp;"-"&amp;COUNTIF($U$2:U131,U131))</f>
        <v>-1-7</v>
      </c>
      <c r="D131">
        <f ca="1">IF(AF131="","",COUNTIF($AJ$2:AJ131,1))</f>
        <v>17</v>
      </c>
      <c r="E131" t="str">
        <f ca="1">IF(AG131="","",COUNTIF($AK$2:AK131,1))</f>
        <v/>
      </c>
      <c r="F131">
        <f t="shared" si="46"/>
        <v>130</v>
      </c>
      <c r="G131" s="12">
        <f>HDFCBANK!C131</f>
        <v>41460</v>
      </c>
      <c r="H131" s="13">
        <f>HDFCBANK!I131</f>
        <v>667.75</v>
      </c>
      <c r="I131" s="13">
        <f>HDFC!I131</f>
        <v>850.1</v>
      </c>
      <c r="J131" s="7">
        <f t="shared" ref="J131:J194" si="55">H131/I131</f>
        <v>0.78549582402070339</v>
      </c>
      <c r="K131" s="7">
        <f t="shared" ca="1" si="47"/>
        <v>0.76498356189156724</v>
      </c>
      <c r="L131" s="7">
        <f t="shared" ca="1" si="48"/>
        <v>1.0865524901344533E-2</v>
      </c>
      <c r="M131" s="36">
        <f t="shared" ca="1" si="49"/>
        <v>0.77584908679291176</v>
      </c>
      <c r="N131" s="37">
        <f t="shared" ca="1" si="50"/>
        <v>0.75411803699022273</v>
      </c>
      <c r="O131" t="str">
        <f t="shared" ref="O131:O194" ca="1" si="56">IF(F131&gt;$AQ$1,IF(O130="",IF(J131&gt;M131,"SHORT",IF(J131&lt;N131,"LONG","")),IF(O130="LONG",IF(J131&gt;K131,"",O130),IF(O130="SHORT",IF(J131&lt;K131,"",O130),""))),"")</f>
        <v>SHORT</v>
      </c>
      <c r="P131" t="str">
        <f t="shared" ca="1" si="54"/>
        <v>SIGNAL</v>
      </c>
      <c r="Q131" t="str">
        <f t="shared" ref="Q131:Q194" ca="1" si="57">IF(F131&lt;=$AQ$1,"",IF(Q130="",IF(J131&lt;N131,"LONG",IF(Q131="","","")),IF(Q130="LONG",IF(J131&gt;K131,"",Q130),"")))</f>
        <v/>
      </c>
      <c r="R131" t="str">
        <f t="shared" ref="R131:R194" ca="1" si="58">IF(F131&lt;=$AQ$1,"",IF(R130="",IF(J131&gt;M131,"SHORT",IF(M131="","","")),IF(R130="SHORT",IF(J131&lt;K131,"",R130),"")))</f>
        <v>SHORT</v>
      </c>
      <c r="S131">
        <f t="shared" ref="S131:S194" ca="1" si="59">IF(R131="SHORT",-1,0)</f>
        <v>-1</v>
      </c>
      <c r="T131">
        <f t="shared" ref="T131:T194" ca="1" si="60">IF(Q131="LONG",1,0)</f>
        <v>0</v>
      </c>
      <c r="U131">
        <f t="shared" ca="1" si="51"/>
        <v>-1</v>
      </c>
      <c r="V131" t="str">
        <f t="shared" ca="1" si="52"/>
        <v/>
      </c>
      <c r="W131" t="str">
        <f t="shared" ref="W131:W194" ca="1" si="61">IF(V131=1,"LONG",IF(U131=-1,"SHORT",""))</f>
        <v>SHORT</v>
      </c>
      <c r="X131">
        <f t="shared" ref="X131:X194" ca="1" si="62">IF(U131="",0,U131)+(IF(V131="",0,V131))</f>
        <v>-1</v>
      </c>
      <c r="Y131">
        <f t="shared" ref="Y131:Y194" ca="1" si="63">IF(O130="",IF(O131="LONG",1,IF(O131="SHORT",1,"")),IF(O130="LONG",IF(O131="LONG","",0),IF(O130="SHORT",IF(O131="SHORT","",0),"")))</f>
        <v>1</v>
      </c>
      <c r="Z131" t="str">
        <f ca="1">IF(V131="","",IF(V131=1,"LONG"&amp;COUNTIF($V$2:V131,1),"SELL"&amp;COUNTIF($V$2:V131,0)))</f>
        <v/>
      </c>
      <c r="AA131" t="str">
        <f ca="1">IF(U131="","",IF(U131=-1,"SHORT"&amp;COUNTIF($U$2:U131,-1),"COVER"&amp;COUNTIF($U$2:U131,0)))</f>
        <v>SHORT7</v>
      </c>
      <c r="AB131" t="str">
        <f t="shared" ref="AB131:AB194" ca="1" si="64">IF(V131="","",IF(V131=1,"BUY",""))</f>
        <v/>
      </c>
      <c r="AC131" t="str">
        <f t="shared" ref="AC131:AC194" ca="1" si="65">IF(V131="","",IF(V131=0,"SELL",""))</f>
        <v/>
      </c>
      <c r="AD131" t="str">
        <f t="shared" ref="AD131:AD194" ca="1" si="66">IF(U131="","",IF(U131=-1,"SHORT",""))</f>
        <v>SHORT</v>
      </c>
      <c r="AE131" t="str">
        <f t="shared" ref="AE131:AE194" ca="1" si="67">IF(U131="","",IF(U131=0,"COVER",""))</f>
        <v/>
      </c>
      <c r="AF131" t="str">
        <f t="shared" ref="AF131:AF194" ca="1" si="68">AB131&amp;AD131</f>
        <v>SHORT</v>
      </c>
      <c r="AG131" t="str">
        <f t="shared" ref="AG131:AG194" ca="1" si="69">AC131&amp;AE131</f>
        <v/>
      </c>
      <c r="AH131">
        <f ca="1">IF(AF131="","",COUNTIF($AJ$2:AJ131,1))</f>
        <v>17</v>
      </c>
      <c r="AI131" t="str">
        <f ca="1">IF(AG131="","",COUNTIF($AK$2:AK131,1))</f>
        <v/>
      </c>
      <c r="AJ131">
        <f t="shared" ref="AJ131:AJ194" ca="1" si="70">IF(AF131="",0,1)</f>
        <v>1</v>
      </c>
      <c r="AK131">
        <f t="shared" ref="AK131:AK194" ca="1" si="71">IF(AG131="",0,1)</f>
        <v>0</v>
      </c>
      <c r="AL131" t="str">
        <f t="shared" ca="1" si="53"/>
        <v>SHORT</v>
      </c>
      <c r="AM131" t="str">
        <f t="shared" ref="AM131:AM194" ca="1" si="72">IF(AC131="SELL","LONG",IF(AE131="COVER","SHORT",""))</f>
        <v/>
      </c>
    </row>
    <row r="132" spans="1:39" x14ac:dyDescent="0.3">
      <c r="A132" t="str">
        <f ca="1">IF(Y132="","",Y132&amp;"-"&amp;COUNTIF($Y$2:Y132,Y132))</f>
        <v/>
      </c>
      <c r="B132" t="str">
        <f ca="1">IF(V132="","",V132&amp;"-"&amp;COUNTIF($V$2:V132,V132))</f>
        <v/>
      </c>
      <c r="C132" t="str">
        <f ca="1">IF(U132="","",U132&amp;"-"&amp;COUNTIF($U$2:U132,U132))</f>
        <v/>
      </c>
      <c r="D132" t="str">
        <f ca="1">IF(AF132="","",COUNTIF($AJ$2:AJ132,1))</f>
        <v/>
      </c>
      <c r="E132" t="str">
        <f ca="1">IF(AG132="","",COUNTIF($AK$2:AK132,1))</f>
        <v/>
      </c>
      <c r="F132">
        <f t="shared" ref="F132:F195" si="73">IF(F131&lt;&gt;250,F131+1,"")</f>
        <v>131</v>
      </c>
      <c r="G132" s="12">
        <f>HDFCBANK!C132</f>
        <v>41463</v>
      </c>
      <c r="H132" s="13">
        <f>HDFCBANK!I132</f>
        <v>660.45</v>
      </c>
      <c r="I132" s="13">
        <f>HDFC!I132</f>
        <v>824.05</v>
      </c>
      <c r="J132" s="7">
        <f t="shared" si="55"/>
        <v>0.80146835750257883</v>
      </c>
      <c r="K132" s="7">
        <f t="shared" ref="K132:K195" ca="1" si="74">IF(F132&gt;=$AQ$1,AVERAGE(OFFSET(J132,0,0,-$AQ$1,1)),"")</f>
        <v>0.76931201742843991</v>
      </c>
      <c r="L132" s="7">
        <f t="shared" ref="L132:L195" ca="1" si="75">IFERROR(IF(F132&gt;=$AQ$1,STDEV(OFFSET(J132,0,0,-$AQ$1,1)),""),"")</f>
        <v>1.5492238153717227E-2</v>
      </c>
      <c r="M132" s="36">
        <f t="shared" ref="M132:M195" ca="1" si="76">IFERROR(K132+(L132*$AS$1),"")</f>
        <v>0.78480425558215716</v>
      </c>
      <c r="N132" s="37">
        <f t="shared" ref="N132:N195" ca="1" si="77">IFERROR(K132-(L132*$AS$1),"")</f>
        <v>0.75381977927472266</v>
      </c>
      <c r="O132" t="str">
        <f t="shared" ca="1" si="56"/>
        <v>SHORT</v>
      </c>
      <c r="P132" t="str">
        <f t="shared" ca="1" si="54"/>
        <v/>
      </c>
      <c r="Q132" t="str">
        <f t="shared" ca="1" si="57"/>
        <v/>
      </c>
      <c r="R132" t="str">
        <f t="shared" ca="1" si="58"/>
        <v>SHORT</v>
      </c>
      <c r="S132">
        <f t="shared" ca="1" si="59"/>
        <v>-1</v>
      </c>
      <c r="T132">
        <f t="shared" ca="1" si="60"/>
        <v>0</v>
      </c>
      <c r="U132" t="str">
        <f t="shared" ref="U132:U195" ca="1" si="78">IF(R131="",IF(R132="SHORT",-1,""),IF(R131="SHORT",IF(R132="SHORT","",0)))</f>
        <v/>
      </c>
      <c r="V132" t="str">
        <f t="shared" ref="V132:V195" ca="1" si="79">IF(Q131="",IF(Q132="LONG",1,""),IF(Q131="LONG",IF(Q132="LONG","",0)))</f>
        <v/>
      </c>
      <c r="W132" t="str">
        <f t="shared" ca="1" si="61"/>
        <v/>
      </c>
      <c r="X132">
        <f t="shared" ca="1" si="62"/>
        <v>0</v>
      </c>
      <c r="Y132" t="str">
        <f t="shared" ca="1" si="63"/>
        <v/>
      </c>
      <c r="Z132" t="str">
        <f ca="1">IF(V132="","",IF(V132=1,"LONG"&amp;COUNTIF($V$2:V132,1),"SELL"&amp;COUNTIF($V$2:V132,0)))</f>
        <v/>
      </c>
      <c r="AA132" t="str">
        <f ca="1">IF(U132="","",IF(U132=-1,"SHORT"&amp;COUNTIF($U$2:U132,-1),"COVER"&amp;COUNTIF($U$2:U132,0)))</f>
        <v/>
      </c>
      <c r="AB132" t="str">
        <f t="shared" ca="1" si="64"/>
        <v/>
      </c>
      <c r="AC132" t="str">
        <f t="shared" ca="1" si="65"/>
        <v/>
      </c>
      <c r="AD132" t="str">
        <f t="shared" ca="1" si="66"/>
        <v/>
      </c>
      <c r="AE132" t="str">
        <f t="shared" ca="1" si="67"/>
        <v/>
      </c>
      <c r="AF132" t="str">
        <f t="shared" ca="1" si="68"/>
        <v/>
      </c>
      <c r="AG132" t="str">
        <f t="shared" ca="1" si="69"/>
        <v/>
      </c>
      <c r="AH132" t="str">
        <f ca="1">IF(AF132="","",COUNTIF($AJ$2:AJ132,1))</f>
        <v/>
      </c>
      <c r="AI132" t="str">
        <f ca="1">IF(AG132="","",COUNTIF($AK$2:AK132,1))</f>
        <v/>
      </c>
      <c r="AJ132">
        <f t="shared" ca="1" si="70"/>
        <v>0</v>
      </c>
      <c r="AK132">
        <f t="shared" ca="1" si="71"/>
        <v>0</v>
      </c>
      <c r="AL132" t="str">
        <f t="shared" ref="AL132:AL195" ca="1" si="80">IF(U132=-1,"SHORT",(IF(V132=1,"LONG","")))</f>
        <v/>
      </c>
      <c r="AM132" t="str">
        <f t="shared" ca="1" si="72"/>
        <v/>
      </c>
    </row>
    <row r="133" spans="1:39" x14ac:dyDescent="0.3">
      <c r="A133" t="str">
        <f ca="1">IF(Y133="","",Y133&amp;"-"&amp;COUNTIF($Y$2:Y133,Y133))</f>
        <v/>
      </c>
      <c r="B133" t="str">
        <f ca="1">IF(V133="","",V133&amp;"-"&amp;COUNTIF($V$2:V133,V133))</f>
        <v/>
      </c>
      <c r="C133" t="str">
        <f ca="1">IF(U133="","",U133&amp;"-"&amp;COUNTIF($U$2:U133,U133))</f>
        <v/>
      </c>
      <c r="D133" t="str">
        <f ca="1">IF(AF133="","",COUNTIF($AJ$2:AJ133,1))</f>
        <v/>
      </c>
      <c r="E133" t="str">
        <f ca="1">IF(AG133="","",COUNTIF($AK$2:AK133,1))</f>
        <v/>
      </c>
      <c r="F133">
        <f t="shared" si="73"/>
        <v>132</v>
      </c>
      <c r="G133" s="12">
        <f>HDFCBANK!C133</f>
        <v>41464</v>
      </c>
      <c r="H133" s="13">
        <f>HDFCBANK!I133</f>
        <v>670.3</v>
      </c>
      <c r="I133" s="13">
        <f>HDFC!I133</f>
        <v>830.05</v>
      </c>
      <c r="J133" s="7">
        <f t="shared" si="55"/>
        <v>0.80754171435455691</v>
      </c>
      <c r="K133" s="7">
        <f t="shared" ca="1" si="74"/>
        <v>0.77250792841983174</v>
      </c>
      <c r="L133" s="7">
        <f t="shared" ca="1" si="75"/>
        <v>1.9664225786493128E-2</v>
      </c>
      <c r="M133" s="36">
        <f t="shared" ca="1" si="76"/>
        <v>0.79217215420632492</v>
      </c>
      <c r="N133" s="37">
        <f t="shared" ca="1" si="77"/>
        <v>0.75284370263333855</v>
      </c>
      <c r="O133" t="str">
        <f t="shared" ca="1" si="56"/>
        <v>SHORT</v>
      </c>
      <c r="P133" t="str">
        <f t="shared" ca="1" si="54"/>
        <v/>
      </c>
      <c r="Q133" t="str">
        <f t="shared" ca="1" si="57"/>
        <v/>
      </c>
      <c r="R133" t="str">
        <f t="shared" ca="1" si="58"/>
        <v>SHORT</v>
      </c>
      <c r="S133">
        <f t="shared" ca="1" si="59"/>
        <v>-1</v>
      </c>
      <c r="T133">
        <f t="shared" ca="1" si="60"/>
        <v>0</v>
      </c>
      <c r="U133" t="str">
        <f t="shared" ca="1" si="78"/>
        <v/>
      </c>
      <c r="V133" t="str">
        <f t="shared" ca="1" si="79"/>
        <v/>
      </c>
      <c r="W133" t="str">
        <f t="shared" ca="1" si="61"/>
        <v/>
      </c>
      <c r="X133">
        <f t="shared" ca="1" si="62"/>
        <v>0</v>
      </c>
      <c r="Y133" t="str">
        <f t="shared" ca="1" si="63"/>
        <v/>
      </c>
      <c r="Z133" t="str">
        <f ca="1">IF(V133="","",IF(V133=1,"LONG"&amp;COUNTIF($V$2:V133,1),"SELL"&amp;COUNTIF($V$2:V133,0)))</f>
        <v/>
      </c>
      <c r="AA133" t="str">
        <f ca="1">IF(U133="","",IF(U133=-1,"SHORT"&amp;COUNTIF($U$2:U133,-1),"COVER"&amp;COUNTIF($U$2:U133,0)))</f>
        <v/>
      </c>
      <c r="AB133" t="str">
        <f t="shared" ca="1" si="64"/>
        <v/>
      </c>
      <c r="AC133" t="str">
        <f t="shared" ca="1" si="65"/>
        <v/>
      </c>
      <c r="AD133" t="str">
        <f t="shared" ca="1" si="66"/>
        <v/>
      </c>
      <c r="AE133" t="str">
        <f t="shared" ca="1" si="67"/>
        <v/>
      </c>
      <c r="AF133" t="str">
        <f t="shared" ca="1" si="68"/>
        <v/>
      </c>
      <c r="AG133" t="str">
        <f t="shared" ca="1" si="69"/>
        <v/>
      </c>
      <c r="AH133" t="str">
        <f ca="1">IF(AF133="","",COUNTIF($AJ$2:AJ133,1))</f>
        <v/>
      </c>
      <c r="AI133" t="str">
        <f ca="1">IF(AG133="","",COUNTIF($AK$2:AK133,1))</f>
        <v/>
      </c>
      <c r="AJ133">
        <f t="shared" ca="1" si="70"/>
        <v>0</v>
      </c>
      <c r="AK133">
        <f t="shared" ca="1" si="71"/>
        <v>0</v>
      </c>
      <c r="AL133" t="str">
        <f t="shared" ca="1" si="80"/>
        <v/>
      </c>
      <c r="AM133" t="str">
        <f t="shared" ca="1" si="72"/>
        <v/>
      </c>
    </row>
    <row r="134" spans="1:39" x14ac:dyDescent="0.3">
      <c r="A134" t="str">
        <f ca="1">IF(Y134="","",Y134&amp;"-"&amp;COUNTIF($Y$2:Y134,Y134))</f>
        <v/>
      </c>
      <c r="B134" t="str">
        <f ca="1">IF(V134="","",V134&amp;"-"&amp;COUNTIF($V$2:V134,V134))</f>
        <v/>
      </c>
      <c r="C134" t="str">
        <f ca="1">IF(U134="","",U134&amp;"-"&amp;COUNTIF($U$2:U134,U134))</f>
        <v/>
      </c>
      <c r="D134" t="str">
        <f ca="1">IF(AF134="","",COUNTIF($AJ$2:AJ134,1))</f>
        <v/>
      </c>
      <c r="E134" t="str">
        <f ca="1">IF(AG134="","",COUNTIF($AK$2:AK134,1))</f>
        <v/>
      </c>
      <c r="F134">
        <f t="shared" si="73"/>
        <v>133</v>
      </c>
      <c r="G134" s="12">
        <f>HDFCBANK!C134</f>
        <v>41465</v>
      </c>
      <c r="H134" s="13">
        <f>HDFCBANK!I134</f>
        <v>659.3</v>
      </c>
      <c r="I134" s="13">
        <f>HDFC!I134</f>
        <v>827.5</v>
      </c>
      <c r="J134" s="7">
        <f t="shared" si="55"/>
        <v>0.79673716012084583</v>
      </c>
      <c r="K134" s="7">
        <f t="shared" ca="1" si="74"/>
        <v>0.77581455272029298</v>
      </c>
      <c r="L134" s="7">
        <f t="shared" ca="1" si="75"/>
        <v>2.076257648172981E-2</v>
      </c>
      <c r="M134" s="36">
        <f t="shared" ca="1" si="76"/>
        <v>0.79657712920202284</v>
      </c>
      <c r="N134" s="37">
        <f t="shared" ca="1" si="77"/>
        <v>0.75505197623856313</v>
      </c>
      <c r="O134" t="str">
        <f t="shared" ca="1" si="56"/>
        <v>SHORT</v>
      </c>
      <c r="P134" t="str">
        <f t="shared" ca="1" si="54"/>
        <v/>
      </c>
      <c r="Q134" t="str">
        <f t="shared" ca="1" si="57"/>
        <v/>
      </c>
      <c r="R134" t="str">
        <f t="shared" ca="1" si="58"/>
        <v>SHORT</v>
      </c>
      <c r="S134">
        <f t="shared" ca="1" si="59"/>
        <v>-1</v>
      </c>
      <c r="T134">
        <f t="shared" ca="1" si="60"/>
        <v>0</v>
      </c>
      <c r="U134" t="str">
        <f t="shared" ca="1" si="78"/>
        <v/>
      </c>
      <c r="V134" t="str">
        <f t="shared" ca="1" si="79"/>
        <v/>
      </c>
      <c r="W134" t="str">
        <f t="shared" ca="1" si="61"/>
        <v/>
      </c>
      <c r="X134">
        <f t="shared" ca="1" si="62"/>
        <v>0</v>
      </c>
      <c r="Y134" t="str">
        <f t="shared" ca="1" si="63"/>
        <v/>
      </c>
      <c r="Z134" t="str">
        <f ca="1">IF(V134="","",IF(V134=1,"LONG"&amp;COUNTIF($V$2:V134,1),"SELL"&amp;COUNTIF($V$2:V134,0)))</f>
        <v/>
      </c>
      <c r="AA134" t="str">
        <f ca="1">IF(U134="","",IF(U134=-1,"SHORT"&amp;COUNTIF($U$2:U134,-1),"COVER"&amp;COUNTIF($U$2:U134,0)))</f>
        <v/>
      </c>
      <c r="AB134" t="str">
        <f t="shared" ca="1" si="64"/>
        <v/>
      </c>
      <c r="AC134" t="str">
        <f t="shared" ca="1" si="65"/>
        <v/>
      </c>
      <c r="AD134" t="str">
        <f t="shared" ca="1" si="66"/>
        <v/>
      </c>
      <c r="AE134" t="str">
        <f t="shared" ca="1" si="67"/>
        <v/>
      </c>
      <c r="AF134" t="str">
        <f t="shared" ca="1" si="68"/>
        <v/>
      </c>
      <c r="AG134" t="str">
        <f t="shared" ca="1" si="69"/>
        <v/>
      </c>
      <c r="AH134" t="str">
        <f ca="1">IF(AF134="","",COUNTIF($AJ$2:AJ134,1))</f>
        <v/>
      </c>
      <c r="AI134" t="str">
        <f ca="1">IF(AG134="","",COUNTIF($AK$2:AK134,1))</f>
        <v/>
      </c>
      <c r="AJ134">
        <f t="shared" ca="1" si="70"/>
        <v>0</v>
      </c>
      <c r="AK134">
        <f t="shared" ca="1" si="71"/>
        <v>0</v>
      </c>
      <c r="AL134" t="str">
        <f t="shared" ca="1" si="80"/>
        <v/>
      </c>
      <c r="AM134" t="str">
        <f t="shared" ca="1" si="72"/>
        <v/>
      </c>
    </row>
    <row r="135" spans="1:39" x14ac:dyDescent="0.3">
      <c r="A135" t="str">
        <f ca="1">IF(Y135="","",Y135&amp;"-"&amp;COUNTIF($Y$2:Y135,Y135))</f>
        <v/>
      </c>
      <c r="B135" t="str">
        <f ca="1">IF(V135="","",V135&amp;"-"&amp;COUNTIF($V$2:V135,V135))</f>
        <v/>
      </c>
      <c r="C135" t="str">
        <f ca="1">IF(U135="","",U135&amp;"-"&amp;COUNTIF($U$2:U135,U135))</f>
        <v/>
      </c>
      <c r="D135" t="str">
        <f ca="1">IF(AF135="","",COUNTIF($AJ$2:AJ135,1))</f>
        <v/>
      </c>
      <c r="E135" t="str">
        <f ca="1">IF(AG135="","",COUNTIF($AK$2:AK135,1))</f>
        <v/>
      </c>
      <c r="F135">
        <f t="shared" si="73"/>
        <v>134</v>
      </c>
      <c r="G135" s="12">
        <f>HDFCBANK!C135</f>
        <v>41466</v>
      </c>
      <c r="H135" s="13">
        <f>HDFCBANK!I135</f>
        <v>683.25</v>
      </c>
      <c r="I135" s="13">
        <f>HDFC!I135</f>
        <v>854.8</v>
      </c>
      <c r="J135" s="7">
        <f t="shared" si="55"/>
        <v>0.79930978006551245</v>
      </c>
      <c r="K135" s="7">
        <f t="shared" ca="1" si="74"/>
        <v>0.77851922719701094</v>
      </c>
      <c r="L135" s="7">
        <f t="shared" ca="1" si="75"/>
        <v>2.197478613520527E-2</v>
      </c>
      <c r="M135" s="36">
        <f t="shared" ca="1" si="76"/>
        <v>0.80049401333221626</v>
      </c>
      <c r="N135" s="37">
        <f t="shared" ca="1" si="77"/>
        <v>0.75654444106180563</v>
      </c>
      <c r="O135" t="str">
        <f t="shared" ca="1" si="56"/>
        <v>SHORT</v>
      </c>
      <c r="P135" t="str">
        <f t="shared" ca="1" si="54"/>
        <v/>
      </c>
      <c r="Q135" t="str">
        <f t="shared" ca="1" si="57"/>
        <v/>
      </c>
      <c r="R135" t="str">
        <f t="shared" ca="1" si="58"/>
        <v>SHORT</v>
      </c>
      <c r="S135">
        <f t="shared" ca="1" si="59"/>
        <v>-1</v>
      </c>
      <c r="T135">
        <f t="shared" ca="1" si="60"/>
        <v>0</v>
      </c>
      <c r="U135" t="str">
        <f t="shared" ca="1" si="78"/>
        <v/>
      </c>
      <c r="V135" t="str">
        <f t="shared" ca="1" si="79"/>
        <v/>
      </c>
      <c r="W135" t="str">
        <f t="shared" ca="1" si="61"/>
        <v/>
      </c>
      <c r="X135">
        <f t="shared" ca="1" si="62"/>
        <v>0</v>
      </c>
      <c r="Y135" t="str">
        <f t="shared" ca="1" si="63"/>
        <v/>
      </c>
      <c r="Z135" t="str">
        <f ca="1">IF(V135="","",IF(V135=1,"LONG"&amp;COUNTIF($V$2:V135,1),"SELL"&amp;COUNTIF($V$2:V135,0)))</f>
        <v/>
      </c>
      <c r="AA135" t="str">
        <f ca="1">IF(U135="","",IF(U135=-1,"SHORT"&amp;COUNTIF($U$2:U135,-1),"COVER"&amp;COUNTIF($U$2:U135,0)))</f>
        <v/>
      </c>
      <c r="AB135" t="str">
        <f t="shared" ca="1" si="64"/>
        <v/>
      </c>
      <c r="AC135" t="str">
        <f t="shared" ca="1" si="65"/>
        <v/>
      </c>
      <c r="AD135" t="str">
        <f t="shared" ca="1" si="66"/>
        <v/>
      </c>
      <c r="AE135" t="str">
        <f t="shared" ca="1" si="67"/>
        <v/>
      </c>
      <c r="AF135" t="str">
        <f t="shared" ca="1" si="68"/>
        <v/>
      </c>
      <c r="AG135" t="str">
        <f t="shared" ca="1" si="69"/>
        <v/>
      </c>
      <c r="AH135" t="str">
        <f ca="1">IF(AF135="","",COUNTIF($AJ$2:AJ135,1))</f>
        <v/>
      </c>
      <c r="AI135" t="str">
        <f ca="1">IF(AG135="","",COUNTIF($AK$2:AK135,1))</f>
        <v/>
      </c>
      <c r="AJ135">
        <f t="shared" ca="1" si="70"/>
        <v>0</v>
      </c>
      <c r="AK135">
        <f t="shared" ca="1" si="71"/>
        <v>0</v>
      </c>
      <c r="AL135" t="str">
        <f t="shared" ca="1" si="80"/>
        <v/>
      </c>
      <c r="AM135" t="str">
        <f t="shared" ca="1" si="72"/>
        <v/>
      </c>
    </row>
    <row r="136" spans="1:39" x14ac:dyDescent="0.3">
      <c r="A136" t="str">
        <f ca="1">IF(Y136="","",Y136&amp;"-"&amp;COUNTIF($Y$2:Y136,Y136))</f>
        <v/>
      </c>
      <c r="B136" t="str">
        <f ca="1">IF(V136="","",V136&amp;"-"&amp;COUNTIF($V$2:V136,V136))</f>
        <v/>
      </c>
      <c r="C136" t="str">
        <f ca="1">IF(U136="","",U136&amp;"-"&amp;COUNTIF($U$2:U136,U136))</f>
        <v/>
      </c>
      <c r="D136" t="str">
        <f ca="1">IF(AF136="","",COUNTIF($AJ$2:AJ136,1))</f>
        <v/>
      </c>
      <c r="E136" t="str">
        <f ca="1">IF(AG136="","",COUNTIF($AK$2:AK136,1))</f>
        <v/>
      </c>
      <c r="F136">
        <f t="shared" si="73"/>
        <v>135</v>
      </c>
      <c r="G136" s="12">
        <f>HDFCBANK!C136</f>
        <v>41467</v>
      </c>
      <c r="H136" s="13">
        <f>HDFCBANK!I136</f>
        <v>695.75</v>
      </c>
      <c r="I136" s="13">
        <f>HDFC!I136</f>
        <v>851.3</v>
      </c>
      <c r="J136" s="7">
        <f t="shared" si="55"/>
        <v>0.81727945495125109</v>
      </c>
      <c r="K136" s="7">
        <f t="shared" ca="1" si="74"/>
        <v>0.78408540714978925</v>
      </c>
      <c r="L136" s="7">
        <f t="shared" ca="1" si="75"/>
        <v>2.4158940295167804E-2</v>
      </c>
      <c r="M136" s="36">
        <f t="shared" ca="1" si="76"/>
        <v>0.8082443474449571</v>
      </c>
      <c r="N136" s="37">
        <f t="shared" ca="1" si="77"/>
        <v>0.7599264668546214</v>
      </c>
      <c r="O136" t="str">
        <f t="shared" ca="1" si="56"/>
        <v>SHORT</v>
      </c>
      <c r="P136" t="str">
        <f t="shared" ca="1" si="54"/>
        <v/>
      </c>
      <c r="Q136" t="str">
        <f t="shared" ca="1" si="57"/>
        <v/>
      </c>
      <c r="R136" t="str">
        <f t="shared" ca="1" si="58"/>
        <v>SHORT</v>
      </c>
      <c r="S136">
        <f t="shared" ca="1" si="59"/>
        <v>-1</v>
      </c>
      <c r="T136">
        <f t="shared" ca="1" si="60"/>
        <v>0</v>
      </c>
      <c r="U136" t="str">
        <f t="shared" ca="1" si="78"/>
        <v/>
      </c>
      <c r="V136" t="str">
        <f t="shared" ca="1" si="79"/>
        <v/>
      </c>
      <c r="W136" t="str">
        <f t="shared" ca="1" si="61"/>
        <v/>
      </c>
      <c r="X136">
        <f t="shared" ca="1" si="62"/>
        <v>0</v>
      </c>
      <c r="Y136" t="str">
        <f t="shared" ca="1" si="63"/>
        <v/>
      </c>
      <c r="Z136" t="str">
        <f ca="1">IF(V136="","",IF(V136=1,"LONG"&amp;COUNTIF($V$2:V136,1),"SELL"&amp;COUNTIF($V$2:V136,0)))</f>
        <v/>
      </c>
      <c r="AA136" t="str">
        <f ca="1">IF(U136="","",IF(U136=-1,"SHORT"&amp;COUNTIF($U$2:U136,-1),"COVER"&amp;COUNTIF($U$2:U136,0)))</f>
        <v/>
      </c>
      <c r="AB136" t="str">
        <f t="shared" ca="1" si="64"/>
        <v/>
      </c>
      <c r="AC136" t="str">
        <f t="shared" ca="1" si="65"/>
        <v/>
      </c>
      <c r="AD136" t="str">
        <f t="shared" ca="1" si="66"/>
        <v/>
      </c>
      <c r="AE136" t="str">
        <f t="shared" ca="1" si="67"/>
        <v/>
      </c>
      <c r="AF136" t="str">
        <f t="shared" ca="1" si="68"/>
        <v/>
      </c>
      <c r="AG136" t="str">
        <f t="shared" ca="1" si="69"/>
        <v/>
      </c>
      <c r="AH136" t="str">
        <f ca="1">IF(AF136="","",COUNTIF($AJ$2:AJ136,1))</f>
        <v/>
      </c>
      <c r="AI136" t="str">
        <f ca="1">IF(AG136="","",COUNTIF($AK$2:AK136,1))</f>
        <v/>
      </c>
      <c r="AJ136">
        <f t="shared" ca="1" si="70"/>
        <v>0</v>
      </c>
      <c r="AK136">
        <f t="shared" ca="1" si="71"/>
        <v>0</v>
      </c>
      <c r="AL136" t="str">
        <f t="shared" ca="1" si="80"/>
        <v/>
      </c>
      <c r="AM136" t="str">
        <f t="shared" ca="1" si="72"/>
        <v/>
      </c>
    </row>
    <row r="137" spans="1:39" x14ac:dyDescent="0.3">
      <c r="A137" t="str">
        <f ca="1">IF(Y137="","",Y137&amp;"-"&amp;COUNTIF($Y$2:Y137,Y137))</f>
        <v/>
      </c>
      <c r="B137" t="str">
        <f ca="1">IF(V137="","",V137&amp;"-"&amp;COUNTIF($V$2:V137,V137))</f>
        <v/>
      </c>
      <c r="C137" t="str">
        <f ca="1">IF(U137="","",U137&amp;"-"&amp;COUNTIF($U$2:U137,U137))</f>
        <v/>
      </c>
      <c r="D137" t="str">
        <f ca="1">IF(AF137="","",COUNTIF($AJ$2:AJ137,1))</f>
        <v/>
      </c>
      <c r="E137" t="str">
        <f ca="1">IF(AG137="","",COUNTIF($AK$2:AK137,1))</f>
        <v/>
      </c>
      <c r="F137">
        <f t="shared" si="73"/>
        <v>136</v>
      </c>
      <c r="G137" s="12">
        <f>HDFCBANK!C137</f>
        <v>41470</v>
      </c>
      <c r="H137" s="13">
        <f>HDFCBANK!I137</f>
        <v>695.45</v>
      </c>
      <c r="I137" s="13">
        <f>HDFC!I137</f>
        <v>848.5</v>
      </c>
      <c r="J137" s="7">
        <f t="shared" si="55"/>
        <v>0.81962286387743077</v>
      </c>
      <c r="K137" s="7">
        <f t="shared" ca="1" si="74"/>
        <v>0.7908776828591757</v>
      </c>
      <c r="L137" s="7">
        <f t="shared" ca="1" si="75"/>
        <v>2.3583522080292199E-2</v>
      </c>
      <c r="M137" s="36">
        <f t="shared" ca="1" si="76"/>
        <v>0.81446120493946794</v>
      </c>
      <c r="N137" s="37">
        <f t="shared" ca="1" si="77"/>
        <v>0.76729416077888346</v>
      </c>
      <c r="O137" t="str">
        <f t="shared" ca="1" si="56"/>
        <v>SHORT</v>
      </c>
      <c r="P137" t="str">
        <f t="shared" ca="1" si="54"/>
        <v/>
      </c>
      <c r="Q137" t="str">
        <f t="shared" ca="1" si="57"/>
        <v/>
      </c>
      <c r="R137" t="str">
        <f t="shared" ca="1" si="58"/>
        <v>SHORT</v>
      </c>
      <c r="S137">
        <f t="shared" ca="1" si="59"/>
        <v>-1</v>
      </c>
      <c r="T137">
        <f t="shared" ca="1" si="60"/>
        <v>0</v>
      </c>
      <c r="U137" t="str">
        <f t="shared" ca="1" si="78"/>
        <v/>
      </c>
      <c r="V137" t="str">
        <f t="shared" ca="1" si="79"/>
        <v/>
      </c>
      <c r="W137" t="str">
        <f t="shared" ca="1" si="61"/>
        <v/>
      </c>
      <c r="X137">
        <f t="shared" ca="1" si="62"/>
        <v>0</v>
      </c>
      <c r="Y137" t="str">
        <f t="shared" ca="1" si="63"/>
        <v/>
      </c>
      <c r="Z137" t="str">
        <f ca="1">IF(V137="","",IF(V137=1,"LONG"&amp;COUNTIF($V$2:V137,1),"SELL"&amp;COUNTIF($V$2:V137,0)))</f>
        <v/>
      </c>
      <c r="AA137" t="str">
        <f ca="1">IF(U137="","",IF(U137=-1,"SHORT"&amp;COUNTIF($U$2:U137,-1),"COVER"&amp;COUNTIF($U$2:U137,0)))</f>
        <v/>
      </c>
      <c r="AB137" t="str">
        <f t="shared" ca="1" si="64"/>
        <v/>
      </c>
      <c r="AC137" t="str">
        <f t="shared" ca="1" si="65"/>
        <v/>
      </c>
      <c r="AD137" t="str">
        <f t="shared" ca="1" si="66"/>
        <v/>
      </c>
      <c r="AE137" t="str">
        <f t="shared" ca="1" si="67"/>
        <v/>
      </c>
      <c r="AF137" t="str">
        <f t="shared" ca="1" si="68"/>
        <v/>
      </c>
      <c r="AG137" t="str">
        <f t="shared" ca="1" si="69"/>
        <v/>
      </c>
      <c r="AH137" t="str">
        <f ca="1">IF(AF137="","",COUNTIF($AJ$2:AJ137,1))</f>
        <v/>
      </c>
      <c r="AI137" t="str">
        <f ca="1">IF(AG137="","",COUNTIF($AK$2:AK137,1))</f>
        <v/>
      </c>
      <c r="AJ137">
        <f t="shared" ca="1" si="70"/>
        <v>0</v>
      </c>
      <c r="AK137">
        <f t="shared" ca="1" si="71"/>
        <v>0</v>
      </c>
      <c r="AL137" t="str">
        <f t="shared" ca="1" si="80"/>
        <v/>
      </c>
      <c r="AM137" t="str">
        <f t="shared" ca="1" si="72"/>
        <v/>
      </c>
    </row>
    <row r="138" spans="1:39" x14ac:dyDescent="0.3">
      <c r="A138" t="str">
        <f ca="1">IF(Y138="","",Y138&amp;"-"&amp;COUNTIF($Y$2:Y138,Y138))</f>
        <v/>
      </c>
      <c r="B138" t="str">
        <f ca="1">IF(V138="","",V138&amp;"-"&amp;COUNTIF($V$2:V138,V138))</f>
        <v/>
      </c>
      <c r="C138" t="str">
        <f ca="1">IF(U138="","",U138&amp;"-"&amp;COUNTIF($U$2:U138,U138))</f>
        <v/>
      </c>
      <c r="D138" t="str">
        <f ca="1">IF(AF138="","",COUNTIF($AJ$2:AJ138,1))</f>
        <v/>
      </c>
      <c r="E138" t="str">
        <f ca="1">IF(AG138="","",COUNTIF($AK$2:AK138,1))</f>
        <v/>
      </c>
      <c r="F138">
        <f t="shared" si="73"/>
        <v>137</v>
      </c>
      <c r="G138" s="12">
        <f>HDFCBANK!C138</f>
        <v>41471</v>
      </c>
      <c r="H138" s="13">
        <f>HDFCBANK!I138</f>
        <v>678.7</v>
      </c>
      <c r="I138" s="13">
        <f>HDFC!I138</f>
        <v>816.05</v>
      </c>
      <c r="J138" s="7">
        <f t="shared" si="55"/>
        <v>0.83168923472826428</v>
      </c>
      <c r="K138" s="7">
        <f t="shared" ca="1" si="74"/>
        <v>0.79902518143341328</v>
      </c>
      <c r="L138" s="7">
        <f t="shared" ca="1" si="75"/>
        <v>2.1994679166735625E-2</v>
      </c>
      <c r="M138" s="36">
        <f t="shared" ca="1" si="76"/>
        <v>0.82101986060014887</v>
      </c>
      <c r="N138" s="37">
        <f t="shared" ca="1" si="77"/>
        <v>0.77703050226667769</v>
      </c>
      <c r="O138" t="str">
        <f t="shared" ca="1" si="56"/>
        <v>SHORT</v>
      </c>
      <c r="P138" t="str">
        <f t="shared" ca="1" si="54"/>
        <v/>
      </c>
      <c r="Q138" t="str">
        <f t="shared" ca="1" si="57"/>
        <v/>
      </c>
      <c r="R138" t="str">
        <f t="shared" ca="1" si="58"/>
        <v>SHORT</v>
      </c>
      <c r="S138">
        <f t="shared" ca="1" si="59"/>
        <v>-1</v>
      </c>
      <c r="T138">
        <f t="shared" ca="1" si="60"/>
        <v>0</v>
      </c>
      <c r="U138" t="str">
        <f t="shared" ca="1" si="78"/>
        <v/>
      </c>
      <c r="V138" t="str">
        <f t="shared" ca="1" si="79"/>
        <v/>
      </c>
      <c r="W138" t="str">
        <f t="shared" ca="1" si="61"/>
        <v/>
      </c>
      <c r="X138">
        <f t="shared" ca="1" si="62"/>
        <v>0</v>
      </c>
      <c r="Y138" t="str">
        <f t="shared" ca="1" si="63"/>
        <v/>
      </c>
      <c r="Z138" t="str">
        <f ca="1">IF(V138="","",IF(V138=1,"LONG"&amp;COUNTIF($V$2:V138,1),"SELL"&amp;COUNTIF($V$2:V138,0)))</f>
        <v/>
      </c>
      <c r="AA138" t="str">
        <f ca="1">IF(U138="","",IF(U138=-1,"SHORT"&amp;COUNTIF($U$2:U138,-1),"COVER"&amp;COUNTIF($U$2:U138,0)))</f>
        <v/>
      </c>
      <c r="AB138" t="str">
        <f t="shared" ca="1" si="64"/>
        <v/>
      </c>
      <c r="AC138" t="str">
        <f t="shared" ca="1" si="65"/>
        <v/>
      </c>
      <c r="AD138" t="str">
        <f t="shared" ca="1" si="66"/>
        <v/>
      </c>
      <c r="AE138" t="str">
        <f t="shared" ca="1" si="67"/>
        <v/>
      </c>
      <c r="AF138" t="str">
        <f t="shared" ca="1" si="68"/>
        <v/>
      </c>
      <c r="AG138" t="str">
        <f t="shared" ca="1" si="69"/>
        <v/>
      </c>
      <c r="AH138" t="str">
        <f ca="1">IF(AF138="","",COUNTIF($AJ$2:AJ138,1))</f>
        <v/>
      </c>
      <c r="AI138" t="str">
        <f ca="1">IF(AG138="","",COUNTIF($AK$2:AK138,1))</f>
        <v/>
      </c>
      <c r="AJ138">
        <f t="shared" ca="1" si="70"/>
        <v>0</v>
      </c>
      <c r="AK138">
        <f t="shared" ca="1" si="71"/>
        <v>0</v>
      </c>
      <c r="AL138" t="str">
        <f t="shared" ca="1" si="80"/>
        <v/>
      </c>
      <c r="AM138" t="str">
        <f t="shared" ca="1" si="72"/>
        <v/>
      </c>
    </row>
    <row r="139" spans="1:39" x14ac:dyDescent="0.3">
      <c r="A139" t="str">
        <f ca="1">IF(Y139="","",Y139&amp;"-"&amp;COUNTIF($Y$2:Y139,Y139))</f>
        <v/>
      </c>
      <c r="B139" t="str">
        <f ca="1">IF(V139="","",V139&amp;"-"&amp;COUNTIF($V$2:V139,V139))</f>
        <v/>
      </c>
      <c r="C139" t="str">
        <f ca="1">IF(U139="","",U139&amp;"-"&amp;COUNTIF($U$2:U139,U139))</f>
        <v/>
      </c>
      <c r="D139" t="str">
        <f ca="1">IF(AF139="","",COUNTIF($AJ$2:AJ139,1))</f>
        <v/>
      </c>
      <c r="E139" t="str">
        <f ca="1">IF(AG139="","",COUNTIF($AK$2:AK139,1))</f>
        <v/>
      </c>
      <c r="F139">
        <f t="shared" si="73"/>
        <v>138</v>
      </c>
      <c r="G139" s="12">
        <f>HDFCBANK!C139</f>
        <v>41472</v>
      </c>
      <c r="H139" s="13">
        <f>HDFCBANK!I139</f>
        <v>662.9</v>
      </c>
      <c r="I139" s="13">
        <f>HDFC!I139</f>
        <v>817.1</v>
      </c>
      <c r="J139" s="7">
        <f t="shared" si="55"/>
        <v>0.81128380859135962</v>
      </c>
      <c r="K139" s="7">
        <f t="shared" ca="1" si="74"/>
        <v>0.80392933548842538</v>
      </c>
      <c r="L139" s="7">
        <f t="shared" ca="1" si="75"/>
        <v>1.7983563968422139E-2</v>
      </c>
      <c r="M139" s="36">
        <f t="shared" ca="1" si="76"/>
        <v>0.82191289945684753</v>
      </c>
      <c r="N139" s="37">
        <f t="shared" ca="1" si="77"/>
        <v>0.78594577152000322</v>
      </c>
      <c r="O139" t="str">
        <f t="shared" ca="1" si="56"/>
        <v>SHORT</v>
      </c>
      <c r="P139" t="str">
        <f t="shared" ca="1" si="54"/>
        <v/>
      </c>
      <c r="Q139" t="str">
        <f t="shared" ca="1" si="57"/>
        <v/>
      </c>
      <c r="R139" t="str">
        <f t="shared" ca="1" si="58"/>
        <v>SHORT</v>
      </c>
      <c r="S139">
        <f t="shared" ca="1" si="59"/>
        <v>-1</v>
      </c>
      <c r="T139">
        <f t="shared" ca="1" si="60"/>
        <v>0</v>
      </c>
      <c r="U139" t="str">
        <f t="shared" ca="1" si="78"/>
        <v/>
      </c>
      <c r="V139" t="str">
        <f t="shared" ca="1" si="79"/>
        <v/>
      </c>
      <c r="W139" t="str">
        <f t="shared" ca="1" si="61"/>
        <v/>
      </c>
      <c r="X139">
        <f t="shared" ca="1" si="62"/>
        <v>0</v>
      </c>
      <c r="Y139" t="str">
        <f t="shared" ca="1" si="63"/>
        <v/>
      </c>
      <c r="Z139" t="str">
        <f ca="1">IF(V139="","",IF(V139=1,"LONG"&amp;COUNTIF($V$2:V139,1),"SELL"&amp;COUNTIF($V$2:V139,0)))</f>
        <v/>
      </c>
      <c r="AA139" t="str">
        <f ca="1">IF(U139="","",IF(U139=-1,"SHORT"&amp;COUNTIF($U$2:U139,-1),"COVER"&amp;COUNTIF($U$2:U139,0)))</f>
        <v/>
      </c>
      <c r="AB139" t="str">
        <f t="shared" ca="1" si="64"/>
        <v/>
      </c>
      <c r="AC139" t="str">
        <f t="shared" ca="1" si="65"/>
        <v/>
      </c>
      <c r="AD139" t="str">
        <f t="shared" ca="1" si="66"/>
        <v/>
      </c>
      <c r="AE139" t="str">
        <f t="shared" ca="1" si="67"/>
        <v/>
      </c>
      <c r="AF139" t="str">
        <f t="shared" ca="1" si="68"/>
        <v/>
      </c>
      <c r="AG139" t="str">
        <f t="shared" ca="1" si="69"/>
        <v/>
      </c>
      <c r="AH139" t="str">
        <f ca="1">IF(AF139="","",COUNTIF($AJ$2:AJ139,1))</f>
        <v/>
      </c>
      <c r="AI139" t="str">
        <f ca="1">IF(AG139="","",COUNTIF($AK$2:AK139,1))</f>
        <v/>
      </c>
      <c r="AJ139">
        <f t="shared" ca="1" si="70"/>
        <v>0</v>
      </c>
      <c r="AK139">
        <f t="shared" ca="1" si="71"/>
        <v>0</v>
      </c>
      <c r="AL139" t="str">
        <f t="shared" ca="1" si="80"/>
        <v/>
      </c>
      <c r="AM139" t="str">
        <f t="shared" ca="1" si="72"/>
        <v/>
      </c>
    </row>
    <row r="140" spans="1:39" x14ac:dyDescent="0.3">
      <c r="A140" t="str">
        <f ca="1">IF(Y140="","",Y140&amp;"-"&amp;COUNTIF($Y$2:Y140,Y140))</f>
        <v/>
      </c>
      <c r="B140" t="str">
        <f ca="1">IF(V140="","",V140&amp;"-"&amp;COUNTIF($V$2:V140,V140))</f>
        <v/>
      </c>
      <c r="C140" t="str">
        <f ca="1">IF(U140="","",U140&amp;"-"&amp;COUNTIF($U$2:U140,U140))</f>
        <v/>
      </c>
      <c r="D140" t="str">
        <f ca="1">IF(AF140="","",COUNTIF($AJ$2:AJ140,1))</f>
        <v/>
      </c>
      <c r="E140" t="str">
        <f ca="1">IF(AG140="","",COUNTIF($AK$2:AK140,1))</f>
        <v/>
      </c>
      <c r="F140">
        <f t="shared" si="73"/>
        <v>139</v>
      </c>
      <c r="G140" s="12">
        <f>HDFCBANK!C140</f>
        <v>41473</v>
      </c>
      <c r="H140" s="13">
        <f>HDFCBANK!I140</f>
        <v>684.1</v>
      </c>
      <c r="I140" s="13">
        <f>HDFC!I140</f>
        <v>829.05</v>
      </c>
      <c r="J140" s="7">
        <f t="shared" si="55"/>
        <v>0.82516132923225383</v>
      </c>
      <c r="K140" s="7">
        <f t="shared" ca="1" si="74"/>
        <v>0.80955895274447565</v>
      </c>
      <c r="L140" s="7">
        <f t="shared" ca="1" si="75"/>
        <v>1.4201143047934626E-2</v>
      </c>
      <c r="M140" s="36">
        <f t="shared" ca="1" si="76"/>
        <v>0.82376009579241027</v>
      </c>
      <c r="N140" s="37">
        <f t="shared" ca="1" si="77"/>
        <v>0.79535780969654102</v>
      </c>
      <c r="O140" t="str">
        <f t="shared" ca="1" si="56"/>
        <v>SHORT</v>
      </c>
      <c r="P140" t="str">
        <f t="shared" ref="P140:P203" ca="1" si="81">IF(O139="",IF(O140="LONG","SIGNAL",IF(O140="SHORT","SIGNAL","")),IF(O139="LONG",IF(O140="LONG","","NO"),IF(O139="SHORT",IF(O140="SHORT","","NO"),"")))</f>
        <v/>
      </c>
      <c r="Q140" t="str">
        <f t="shared" ca="1" si="57"/>
        <v/>
      </c>
      <c r="R140" t="str">
        <f t="shared" ca="1" si="58"/>
        <v>SHORT</v>
      </c>
      <c r="S140">
        <f t="shared" ca="1" si="59"/>
        <v>-1</v>
      </c>
      <c r="T140">
        <f t="shared" ca="1" si="60"/>
        <v>0</v>
      </c>
      <c r="U140" t="str">
        <f t="shared" ca="1" si="78"/>
        <v/>
      </c>
      <c r="V140" t="str">
        <f t="shared" ca="1" si="79"/>
        <v/>
      </c>
      <c r="W140" t="str">
        <f t="shared" ca="1" si="61"/>
        <v/>
      </c>
      <c r="X140">
        <f t="shared" ca="1" si="62"/>
        <v>0</v>
      </c>
      <c r="Y140" t="str">
        <f t="shared" ca="1" si="63"/>
        <v/>
      </c>
      <c r="Z140" t="str">
        <f ca="1">IF(V140="","",IF(V140=1,"LONG"&amp;COUNTIF($V$2:V140,1),"SELL"&amp;COUNTIF($V$2:V140,0)))</f>
        <v/>
      </c>
      <c r="AA140" t="str">
        <f ca="1">IF(U140="","",IF(U140=-1,"SHORT"&amp;COUNTIF($U$2:U140,-1),"COVER"&amp;COUNTIF($U$2:U140,0)))</f>
        <v/>
      </c>
      <c r="AB140" t="str">
        <f t="shared" ca="1" si="64"/>
        <v/>
      </c>
      <c r="AC140" t="str">
        <f t="shared" ca="1" si="65"/>
        <v/>
      </c>
      <c r="AD140" t="str">
        <f t="shared" ca="1" si="66"/>
        <v/>
      </c>
      <c r="AE140" t="str">
        <f t="shared" ca="1" si="67"/>
        <v/>
      </c>
      <c r="AF140" t="str">
        <f t="shared" ca="1" si="68"/>
        <v/>
      </c>
      <c r="AG140" t="str">
        <f t="shared" ca="1" si="69"/>
        <v/>
      </c>
      <c r="AH140" t="str">
        <f ca="1">IF(AF140="","",COUNTIF($AJ$2:AJ140,1))</f>
        <v/>
      </c>
      <c r="AI140" t="str">
        <f ca="1">IF(AG140="","",COUNTIF($AK$2:AK140,1))</f>
        <v/>
      </c>
      <c r="AJ140">
        <f t="shared" ca="1" si="70"/>
        <v>0</v>
      </c>
      <c r="AK140">
        <f t="shared" ca="1" si="71"/>
        <v>0</v>
      </c>
      <c r="AL140" t="str">
        <f t="shared" ca="1" si="80"/>
        <v/>
      </c>
      <c r="AM140" t="str">
        <f t="shared" ca="1" si="72"/>
        <v/>
      </c>
    </row>
    <row r="141" spans="1:39" x14ac:dyDescent="0.3">
      <c r="A141" t="str">
        <f ca="1">IF(Y141="","",Y141&amp;"-"&amp;COUNTIF($Y$2:Y141,Y141))</f>
        <v/>
      </c>
      <c r="B141" t="str">
        <f ca="1">IF(V141="","",V141&amp;"-"&amp;COUNTIF($V$2:V141,V141))</f>
        <v/>
      </c>
      <c r="C141" t="str">
        <f ca="1">IF(U141="","",U141&amp;"-"&amp;COUNTIF($U$2:U141,U141))</f>
        <v/>
      </c>
      <c r="D141" t="str">
        <f ca="1">IF(AF141="","",COUNTIF($AJ$2:AJ141,1))</f>
        <v/>
      </c>
      <c r="E141" t="str">
        <f ca="1">IF(AG141="","",COUNTIF($AK$2:AK141,1))</f>
        <v/>
      </c>
      <c r="F141">
        <f t="shared" si="73"/>
        <v>140</v>
      </c>
      <c r="G141" s="12">
        <f>HDFCBANK!C141</f>
        <v>41474</v>
      </c>
      <c r="H141" s="13">
        <f>HDFCBANK!I141</f>
        <v>680</v>
      </c>
      <c r="I141" s="13">
        <f>HDFC!I141</f>
        <v>803.2</v>
      </c>
      <c r="J141" s="7">
        <f t="shared" si="55"/>
        <v>0.84661354581673298</v>
      </c>
      <c r="K141" s="7">
        <f t="shared" ca="1" si="74"/>
        <v>0.81567072492407866</v>
      </c>
      <c r="L141" s="7">
        <f t="shared" ca="1" si="75"/>
        <v>1.5760440232257939E-2</v>
      </c>
      <c r="M141" s="36">
        <f t="shared" ca="1" si="76"/>
        <v>0.83143116515633664</v>
      </c>
      <c r="N141" s="37">
        <f t="shared" ca="1" si="77"/>
        <v>0.79991028469182068</v>
      </c>
      <c r="O141" t="str">
        <f t="shared" ca="1" si="56"/>
        <v>SHORT</v>
      </c>
      <c r="P141" t="str">
        <f t="shared" ca="1" si="81"/>
        <v/>
      </c>
      <c r="Q141" t="str">
        <f t="shared" ca="1" si="57"/>
        <v/>
      </c>
      <c r="R141" t="str">
        <f t="shared" ca="1" si="58"/>
        <v>SHORT</v>
      </c>
      <c r="S141">
        <f t="shared" ca="1" si="59"/>
        <v>-1</v>
      </c>
      <c r="T141">
        <f t="shared" ca="1" si="60"/>
        <v>0</v>
      </c>
      <c r="U141" t="str">
        <f t="shared" ca="1" si="78"/>
        <v/>
      </c>
      <c r="V141" t="str">
        <f t="shared" ca="1" si="79"/>
        <v/>
      </c>
      <c r="W141" t="str">
        <f t="shared" ca="1" si="61"/>
        <v/>
      </c>
      <c r="X141">
        <f t="shared" ca="1" si="62"/>
        <v>0</v>
      </c>
      <c r="Y141" t="str">
        <f t="shared" ca="1" si="63"/>
        <v/>
      </c>
      <c r="Z141" t="str">
        <f ca="1">IF(V141="","",IF(V141=1,"LONG"&amp;COUNTIF($V$2:V141,1),"SELL"&amp;COUNTIF($V$2:V141,0)))</f>
        <v/>
      </c>
      <c r="AA141" t="str">
        <f ca="1">IF(U141="","",IF(U141=-1,"SHORT"&amp;COUNTIF($U$2:U141,-1),"COVER"&amp;COUNTIF($U$2:U141,0)))</f>
        <v/>
      </c>
      <c r="AB141" t="str">
        <f t="shared" ca="1" si="64"/>
        <v/>
      </c>
      <c r="AC141" t="str">
        <f t="shared" ca="1" si="65"/>
        <v/>
      </c>
      <c r="AD141" t="str">
        <f t="shared" ca="1" si="66"/>
        <v/>
      </c>
      <c r="AE141" t="str">
        <f t="shared" ca="1" si="67"/>
        <v/>
      </c>
      <c r="AF141" t="str">
        <f t="shared" ca="1" si="68"/>
        <v/>
      </c>
      <c r="AG141" t="str">
        <f t="shared" ca="1" si="69"/>
        <v/>
      </c>
      <c r="AH141" t="str">
        <f ca="1">IF(AF141="","",COUNTIF($AJ$2:AJ141,1))</f>
        <v/>
      </c>
      <c r="AI141" t="str">
        <f ca="1">IF(AG141="","",COUNTIF($AK$2:AK141,1))</f>
        <v/>
      </c>
      <c r="AJ141">
        <f t="shared" ca="1" si="70"/>
        <v>0</v>
      </c>
      <c r="AK141">
        <f t="shared" ca="1" si="71"/>
        <v>0</v>
      </c>
      <c r="AL141" t="str">
        <f t="shared" ca="1" si="80"/>
        <v/>
      </c>
      <c r="AM141" t="str">
        <f t="shared" ca="1" si="72"/>
        <v/>
      </c>
    </row>
    <row r="142" spans="1:39" x14ac:dyDescent="0.3">
      <c r="A142" t="str">
        <f ca="1">IF(Y142="","",Y142&amp;"-"&amp;COUNTIF($Y$2:Y142,Y142))</f>
        <v/>
      </c>
      <c r="B142" t="str">
        <f ca="1">IF(V142="","",V142&amp;"-"&amp;COUNTIF($V$2:V142,V142))</f>
        <v/>
      </c>
      <c r="C142" t="str">
        <f ca="1">IF(U142="","",U142&amp;"-"&amp;COUNTIF($U$2:U142,U142))</f>
        <v/>
      </c>
      <c r="D142" t="str">
        <f ca="1">IF(AF142="","",COUNTIF($AJ$2:AJ142,1))</f>
        <v/>
      </c>
      <c r="E142" t="str">
        <f ca="1">IF(AG142="","",COUNTIF($AK$2:AK142,1))</f>
        <v/>
      </c>
      <c r="F142">
        <f t="shared" si="73"/>
        <v>141</v>
      </c>
      <c r="G142" s="12">
        <f>HDFCBANK!C142</f>
        <v>41477</v>
      </c>
      <c r="H142" s="13">
        <f>HDFCBANK!I142</f>
        <v>682.05</v>
      </c>
      <c r="I142" s="13">
        <f>HDFC!I142</f>
        <v>830.3</v>
      </c>
      <c r="J142" s="7">
        <f t="shared" si="55"/>
        <v>0.8214500782849572</v>
      </c>
      <c r="K142" s="7">
        <f t="shared" ca="1" si="74"/>
        <v>0.81766889700231649</v>
      </c>
      <c r="L142" s="7">
        <f t="shared" ca="1" si="75"/>
        <v>1.5008479289252523E-2</v>
      </c>
      <c r="M142" s="36">
        <f t="shared" ca="1" si="76"/>
        <v>0.83267737629156902</v>
      </c>
      <c r="N142" s="37">
        <f t="shared" ca="1" si="77"/>
        <v>0.80266041771306396</v>
      </c>
      <c r="O142" t="str">
        <f t="shared" ca="1" si="56"/>
        <v>SHORT</v>
      </c>
      <c r="P142" t="str">
        <f t="shared" ca="1" si="81"/>
        <v/>
      </c>
      <c r="Q142" t="str">
        <f t="shared" ca="1" si="57"/>
        <v/>
      </c>
      <c r="R142" t="str">
        <f t="shared" ca="1" si="58"/>
        <v>SHORT</v>
      </c>
      <c r="S142">
        <f t="shared" ca="1" si="59"/>
        <v>-1</v>
      </c>
      <c r="T142">
        <f t="shared" ca="1" si="60"/>
        <v>0</v>
      </c>
      <c r="U142" t="str">
        <f t="shared" ca="1" si="78"/>
        <v/>
      </c>
      <c r="V142" t="str">
        <f t="shared" ca="1" si="79"/>
        <v/>
      </c>
      <c r="W142" t="str">
        <f t="shared" ca="1" si="61"/>
        <v/>
      </c>
      <c r="X142">
        <f t="shared" ca="1" si="62"/>
        <v>0</v>
      </c>
      <c r="Y142" t="str">
        <f t="shared" ca="1" si="63"/>
        <v/>
      </c>
      <c r="Z142" t="str">
        <f ca="1">IF(V142="","",IF(V142=1,"LONG"&amp;COUNTIF($V$2:V142,1),"SELL"&amp;COUNTIF($V$2:V142,0)))</f>
        <v/>
      </c>
      <c r="AA142" t="str">
        <f ca="1">IF(U142="","",IF(U142=-1,"SHORT"&amp;COUNTIF($U$2:U142,-1),"COVER"&amp;COUNTIF($U$2:U142,0)))</f>
        <v/>
      </c>
      <c r="AB142" t="str">
        <f t="shared" ca="1" si="64"/>
        <v/>
      </c>
      <c r="AC142" t="str">
        <f t="shared" ca="1" si="65"/>
        <v/>
      </c>
      <c r="AD142" t="str">
        <f t="shared" ca="1" si="66"/>
        <v/>
      </c>
      <c r="AE142" t="str">
        <f t="shared" ca="1" si="67"/>
        <v/>
      </c>
      <c r="AF142" t="str">
        <f t="shared" ca="1" si="68"/>
        <v/>
      </c>
      <c r="AG142" t="str">
        <f t="shared" ca="1" si="69"/>
        <v/>
      </c>
      <c r="AH142" t="str">
        <f ca="1">IF(AF142="","",COUNTIF($AJ$2:AJ142,1))</f>
        <v/>
      </c>
      <c r="AI142" t="str">
        <f ca="1">IF(AG142="","",COUNTIF($AK$2:AK142,1))</f>
        <v/>
      </c>
      <c r="AJ142">
        <f t="shared" ca="1" si="70"/>
        <v>0</v>
      </c>
      <c r="AK142">
        <f t="shared" ca="1" si="71"/>
        <v>0</v>
      </c>
      <c r="AL142" t="str">
        <f t="shared" ca="1" si="80"/>
        <v/>
      </c>
      <c r="AM142" t="str">
        <f t="shared" ca="1" si="72"/>
        <v/>
      </c>
    </row>
    <row r="143" spans="1:39" x14ac:dyDescent="0.3">
      <c r="A143" t="str">
        <f ca="1">IF(Y143="","",Y143&amp;"-"&amp;COUNTIF($Y$2:Y143,Y143))</f>
        <v/>
      </c>
      <c r="B143" t="str">
        <f ca="1">IF(V143="","",V143&amp;"-"&amp;COUNTIF($V$2:V143,V143))</f>
        <v/>
      </c>
      <c r="C143" t="str">
        <f ca="1">IF(U143="","",U143&amp;"-"&amp;COUNTIF($U$2:U143,U143))</f>
        <v/>
      </c>
      <c r="D143" t="str">
        <f ca="1">IF(AF143="","",COUNTIF($AJ$2:AJ143,1))</f>
        <v/>
      </c>
      <c r="E143" t="str">
        <f ca="1">IF(AG143="","",COUNTIF($AK$2:AK143,1))</f>
        <v/>
      </c>
      <c r="F143">
        <f t="shared" si="73"/>
        <v>142</v>
      </c>
      <c r="G143" s="12">
        <f>HDFCBANK!C143</f>
        <v>41478</v>
      </c>
      <c r="H143" s="13">
        <f>HDFCBANK!I143</f>
        <v>683.6</v>
      </c>
      <c r="I143" s="13">
        <f>HDFC!I143</f>
        <v>826.85</v>
      </c>
      <c r="J143" s="7">
        <f t="shared" si="55"/>
        <v>0.82675213158372141</v>
      </c>
      <c r="K143" s="7">
        <f t="shared" ca="1" si="74"/>
        <v>0.81958993872523289</v>
      </c>
      <c r="L143" s="7">
        <f t="shared" ca="1" si="75"/>
        <v>1.4796138250875487E-2</v>
      </c>
      <c r="M143" s="36">
        <f t="shared" ca="1" si="76"/>
        <v>0.83438607697610834</v>
      </c>
      <c r="N143" s="37">
        <f t="shared" ca="1" si="77"/>
        <v>0.80479380047435745</v>
      </c>
      <c r="O143" t="str">
        <f t="shared" ca="1" si="56"/>
        <v>SHORT</v>
      </c>
      <c r="P143" t="str">
        <f t="shared" ca="1" si="81"/>
        <v/>
      </c>
      <c r="Q143" t="str">
        <f t="shared" ca="1" si="57"/>
        <v/>
      </c>
      <c r="R143" t="str">
        <f t="shared" ca="1" si="58"/>
        <v>SHORT</v>
      </c>
      <c r="S143">
        <f t="shared" ca="1" si="59"/>
        <v>-1</v>
      </c>
      <c r="T143">
        <f t="shared" ca="1" si="60"/>
        <v>0</v>
      </c>
      <c r="U143" t="str">
        <f t="shared" ca="1" si="78"/>
        <v/>
      </c>
      <c r="V143" t="str">
        <f t="shared" ca="1" si="79"/>
        <v/>
      </c>
      <c r="W143" t="str">
        <f t="shared" ca="1" si="61"/>
        <v/>
      </c>
      <c r="X143">
        <f t="shared" ca="1" si="62"/>
        <v>0</v>
      </c>
      <c r="Y143" t="str">
        <f t="shared" ca="1" si="63"/>
        <v/>
      </c>
      <c r="Z143" t="str">
        <f ca="1">IF(V143="","",IF(V143=1,"LONG"&amp;COUNTIF($V$2:V143,1),"SELL"&amp;COUNTIF($V$2:V143,0)))</f>
        <v/>
      </c>
      <c r="AA143" t="str">
        <f ca="1">IF(U143="","",IF(U143=-1,"SHORT"&amp;COUNTIF($U$2:U143,-1),"COVER"&amp;COUNTIF($U$2:U143,0)))</f>
        <v/>
      </c>
      <c r="AB143" t="str">
        <f t="shared" ca="1" si="64"/>
        <v/>
      </c>
      <c r="AC143" t="str">
        <f t="shared" ca="1" si="65"/>
        <v/>
      </c>
      <c r="AD143" t="str">
        <f t="shared" ca="1" si="66"/>
        <v/>
      </c>
      <c r="AE143" t="str">
        <f t="shared" ca="1" si="67"/>
        <v/>
      </c>
      <c r="AF143" t="str">
        <f t="shared" ca="1" si="68"/>
        <v/>
      </c>
      <c r="AG143" t="str">
        <f t="shared" ca="1" si="69"/>
        <v/>
      </c>
      <c r="AH143" t="str">
        <f ca="1">IF(AF143="","",COUNTIF($AJ$2:AJ143,1))</f>
        <v/>
      </c>
      <c r="AI143" t="str">
        <f ca="1">IF(AG143="","",COUNTIF($AK$2:AK143,1))</f>
        <v/>
      </c>
      <c r="AJ143">
        <f t="shared" ca="1" si="70"/>
        <v>0</v>
      </c>
      <c r="AK143">
        <f t="shared" ca="1" si="71"/>
        <v>0</v>
      </c>
      <c r="AL143" t="str">
        <f t="shared" ca="1" si="80"/>
        <v/>
      </c>
      <c r="AM143" t="str">
        <f t="shared" ca="1" si="72"/>
        <v/>
      </c>
    </row>
    <row r="144" spans="1:39" x14ac:dyDescent="0.3">
      <c r="A144" t="str">
        <f ca="1">IF(Y144="","",Y144&amp;"-"&amp;COUNTIF($Y$2:Y144,Y144))</f>
        <v>0-17</v>
      </c>
      <c r="B144" t="str">
        <f ca="1">IF(V144="","",V144&amp;"-"&amp;COUNTIF($V$2:V144,V144))</f>
        <v/>
      </c>
      <c r="C144" t="str">
        <f ca="1">IF(U144="","",U144&amp;"-"&amp;COUNTIF($U$2:U144,U144))</f>
        <v>0-7</v>
      </c>
      <c r="D144" t="str">
        <f ca="1">IF(AF144="","",COUNTIF($AJ$2:AJ144,1))</f>
        <v/>
      </c>
      <c r="E144">
        <f ca="1">IF(AG144="","",COUNTIF($AK$2:AK144,1))</f>
        <v>17</v>
      </c>
      <c r="F144">
        <f t="shared" si="73"/>
        <v>143</v>
      </c>
      <c r="G144" s="12">
        <f>HDFCBANK!C144</f>
        <v>41479</v>
      </c>
      <c r="H144" s="13">
        <f>HDFCBANK!I144</f>
        <v>659.95</v>
      </c>
      <c r="I144" s="13">
        <f>HDFC!I144</f>
        <v>803.25</v>
      </c>
      <c r="J144" s="7">
        <f t="shared" si="55"/>
        <v>0.82159975101151572</v>
      </c>
      <c r="K144" s="7">
        <f t="shared" ca="1" si="74"/>
        <v>0.82207619781429986</v>
      </c>
      <c r="L144" s="7">
        <f t="shared" ca="1" si="75"/>
        <v>1.2428937458637332E-2</v>
      </c>
      <c r="M144" s="36">
        <f t="shared" ca="1" si="76"/>
        <v>0.83450513527293724</v>
      </c>
      <c r="N144" s="37">
        <f t="shared" ca="1" si="77"/>
        <v>0.80964726035566248</v>
      </c>
      <c r="O144" t="str">
        <f t="shared" ca="1" si="56"/>
        <v/>
      </c>
      <c r="P144" t="str">
        <f t="shared" ca="1" si="81"/>
        <v>NO</v>
      </c>
      <c r="Q144" t="str">
        <f t="shared" ca="1" si="57"/>
        <v/>
      </c>
      <c r="R144" t="str">
        <f t="shared" ca="1" si="58"/>
        <v/>
      </c>
      <c r="S144">
        <f t="shared" ca="1" si="59"/>
        <v>0</v>
      </c>
      <c r="T144">
        <f t="shared" ca="1" si="60"/>
        <v>0</v>
      </c>
      <c r="U144">
        <f t="shared" ca="1" si="78"/>
        <v>0</v>
      </c>
      <c r="V144" t="str">
        <f t="shared" ca="1" si="79"/>
        <v/>
      </c>
      <c r="W144" t="str">
        <f t="shared" ca="1" si="61"/>
        <v/>
      </c>
      <c r="X144">
        <f t="shared" ca="1" si="62"/>
        <v>0</v>
      </c>
      <c r="Y144">
        <f t="shared" ca="1" si="63"/>
        <v>0</v>
      </c>
      <c r="Z144" t="str">
        <f ca="1">IF(V144="","",IF(V144=1,"LONG"&amp;COUNTIF($V$2:V144,1),"SELL"&amp;COUNTIF($V$2:V144,0)))</f>
        <v/>
      </c>
      <c r="AA144" t="str">
        <f ca="1">IF(U144="","",IF(U144=-1,"SHORT"&amp;COUNTIF($U$2:U144,-1),"COVER"&amp;COUNTIF($U$2:U144,0)))</f>
        <v>COVER7</v>
      </c>
      <c r="AB144" t="str">
        <f t="shared" ca="1" si="64"/>
        <v/>
      </c>
      <c r="AC144" t="str">
        <f t="shared" ca="1" si="65"/>
        <v/>
      </c>
      <c r="AD144" t="str">
        <f t="shared" ca="1" si="66"/>
        <v/>
      </c>
      <c r="AE144" t="str">
        <f t="shared" ca="1" si="67"/>
        <v>COVER</v>
      </c>
      <c r="AF144" t="str">
        <f t="shared" ca="1" si="68"/>
        <v/>
      </c>
      <c r="AG144" t="str">
        <f t="shared" ca="1" si="69"/>
        <v>COVER</v>
      </c>
      <c r="AH144" t="str">
        <f ca="1">IF(AF144="","",COUNTIF($AJ$2:AJ144,1))</f>
        <v/>
      </c>
      <c r="AI144">
        <f ca="1">IF(AG144="","",COUNTIF($AK$2:AK144,1))</f>
        <v>17</v>
      </c>
      <c r="AJ144">
        <f t="shared" ca="1" si="70"/>
        <v>0</v>
      </c>
      <c r="AK144">
        <f t="shared" ca="1" si="71"/>
        <v>1</v>
      </c>
      <c r="AL144" t="str">
        <f t="shared" ca="1" si="80"/>
        <v/>
      </c>
      <c r="AM144" t="str">
        <f t="shared" ca="1" si="72"/>
        <v>SHORT</v>
      </c>
    </row>
    <row r="145" spans="1:39" x14ac:dyDescent="0.3">
      <c r="A145" t="str">
        <f ca="1">IF(Y145="","",Y145&amp;"-"&amp;COUNTIF($Y$2:Y145,Y145))</f>
        <v/>
      </c>
      <c r="B145" t="str">
        <f ca="1">IF(V145="","",V145&amp;"-"&amp;COUNTIF($V$2:V145,V145))</f>
        <v/>
      </c>
      <c r="C145" t="str">
        <f ca="1">IF(U145="","",U145&amp;"-"&amp;COUNTIF($U$2:U145,U145))</f>
        <v/>
      </c>
      <c r="D145" t="str">
        <f ca="1">IF(AF145="","",COUNTIF($AJ$2:AJ145,1))</f>
        <v/>
      </c>
      <c r="E145" t="str">
        <f ca="1">IF(AG145="","",COUNTIF($AK$2:AK145,1))</f>
        <v/>
      </c>
      <c r="F145">
        <f t="shared" si="73"/>
        <v>144</v>
      </c>
      <c r="G145" s="12">
        <f>HDFCBANK!C145</f>
        <v>41480</v>
      </c>
      <c r="H145" s="13">
        <f>HDFCBANK!I145</f>
        <v>653.85</v>
      </c>
      <c r="I145" s="13">
        <f>HDFC!I145</f>
        <v>800.8</v>
      </c>
      <c r="J145" s="7">
        <f t="shared" si="55"/>
        <v>0.81649600399600408</v>
      </c>
      <c r="K145" s="7">
        <f t="shared" ca="1" si="74"/>
        <v>0.82379482020734918</v>
      </c>
      <c r="L145" s="7">
        <f t="shared" ca="1" si="75"/>
        <v>9.8522334399363774E-3</v>
      </c>
      <c r="M145" s="36">
        <f t="shared" ca="1" si="76"/>
        <v>0.83364705364728553</v>
      </c>
      <c r="N145" s="37">
        <f t="shared" ca="1" si="77"/>
        <v>0.81394258676741282</v>
      </c>
      <c r="O145" t="str">
        <f t="shared" ca="1" si="56"/>
        <v/>
      </c>
      <c r="P145" t="str">
        <f t="shared" ca="1" si="81"/>
        <v/>
      </c>
      <c r="Q145" t="str">
        <f t="shared" ca="1" si="57"/>
        <v/>
      </c>
      <c r="R145" t="str">
        <f t="shared" ca="1" si="58"/>
        <v/>
      </c>
      <c r="S145">
        <f t="shared" ca="1" si="59"/>
        <v>0</v>
      </c>
      <c r="T145">
        <f t="shared" ca="1" si="60"/>
        <v>0</v>
      </c>
      <c r="U145" t="str">
        <f t="shared" ca="1" si="78"/>
        <v/>
      </c>
      <c r="V145" t="str">
        <f t="shared" ca="1" si="79"/>
        <v/>
      </c>
      <c r="W145" t="str">
        <f t="shared" ca="1" si="61"/>
        <v/>
      </c>
      <c r="X145">
        <f t="shared" ca="1" si="62"/>
        <v>0</v>
      </c>
      <c r="Y145" t="str">
        <f t="shared" ca="1" si="63"/>
        <v/>
      </c>
      <c r="Z145" t="str">
        <f ca="1">IF(V145="","",IF(V145=1,"LONG"&amp;COUNTIF($V$2:V145,1),"SELL"&amp;COUNTIF($V$2:V145,0)))</f>
        <v/>
      </c>
      <c r="AA145" t="str">
        <f ca="1">IF(U145="","",IF(U145=-1,"SHORT"&amp;COUNTIF($U$2:U145,-1),"COVER"&amp;COUNTIF($U$2:U145,0)))</f>
        <v/>
      </c>
      <c r="AB145" t="str">
        <f t="shared" ca="1" si="64"/>
        <v/>
      </c>
      <c r="AC145" t="str">
        <f t="shared" ca="1" si="65"/>
        <v/>
      </c>
      <c r="AD145" t="str">
        <f t="shared" ca="1" si="66"/>
        <v/>
      </c>
      <c r="AE145" t="str">
        <f t="shared" ca="1" si="67"/>
        <v/>
      </c>
      <c r="AF145" t="str">
        <f t="shared" ca="1" si="68"/>
        <v/>
      </c>
      <c r="AG145" t="str">
        <f t="shared" ca="1" si="69"/>
        <v/>
      </c>
      <c r="AH145" t="str">
        <f ca="1">IF(AF145="","",COUNTIF($AJ$2:AJ145,1))</f>
        <v/>
      </c>
      <c r="AI145" t="str">
        <f ca="1">IF(AG145="","",COUNTIF($AK$2:AK145,1))</f>
        <v/>
      </c>
      <c r="AJ145">
        <f t="shared" ca="1" si="70"/>
        <v>0</v>
      </c>
      <c r="AK145">
        <f t="shared" ca="1" si="71"/>
        <v>0</v>
      </c>
      <c r="AL145" t="str">
        <f t="shared" ca="1" si="80"/>
        <v/>
      </c>
      <c r="AM145" t="str">
        <f t="shared" ca="1" si="72"/>
        <v/>
      </c>
    </row>
    <row r="146" spans="1:39" x14ac:dyDescent="0.3">
      <c r="A146" t="str">
        <f ca="1">IF(Y146="","",Y146&amp;"-"&amp;COUNTIF($Y$2:Y146,Y146))</f>
        <v>1-18</v>
      </c>
      <c r="B146" t="str">
        <f ca="1">IF(V146="","",V146&amp;"-"&amp;COUNTIF($V$2:V146,V146))</f>
        <v>1-11</v>
      </c>
      <c r="C146" t="str">
        <f ca="1">IF(U146="","",U146&amp;"-"&amp;COUNTIF($U$2:U146,U146))</f>
        <v/>
      </c>
      <c r="D146">
        <f ca="1">IF(AF146="","",COUNTIF($AJ$2:AJ146,1))</f>
        <v>18</v>
      </c>
      <c r="E146" t="str">
        <f ca="1">IF(AG146="","",COUNTIF($AK$2:AK146,1))</f>
        <v/>
      </c>
      <c r="F146">
        <f t="shared" si="73"/>
        <v>145</v>
      </c>
      <c r="G146" s="12">
        <f>HDFCBANK!C146</f>
        <v>41481</v>
      </c>
      <c r="H146" s="13">
        <f>HDFCBANK!I146</f>
        <v>644.1</v>
      </c>
      <c r="I146" s="13">
        <f>HDFC!I146</f>
        <v>805.55</v>
      </c>
      <c r="J146" s="7">
        <f t="shared" si="55"/>
        <v>0.79957792812364226</v>
      </c>
      <c r="K146" s="7">
        <f t="shared" ca="1" si="74"/>
        <v>0.82202466752458836</v>
      </c>
      <c r="L146" s="7">
        <f t="shared" ca="1" si="75"/>
        <v>1.2410891302784034E-2</v>
      </c>
      <c r="M146" s="36">
        <f t="shared" ca="1" si="76"/>
        <v>0.83443555882737241</v>
      </c>
      <c r="N146" s="37">
        <f t="shared" ca="1" si="77"/>
        <v>0.8096137762218043</v>
      </c>
      <c r="O146" t="str">
        <f t="shared" ca="1" si="56"/>
        <v>LONG</v>
      </c>
      <c r="P146" t="str">
        <f t="shared" ca="1" si="81"/>
        <v>SIGNAL</v>
      </c>
      <c r="Q146" t="str">
        <f t="shared" ca="1" si="57"/>
        <v>LONG</v>
      </c>
      <c r="R146" t="str">
        <f t="shared" ca="1" si="58"/>
        <v/>
      </c>
      <c r="S146">
        <f t="shared" ca="1" si="59"/>
        <v>0</v>
      </c>
      <c r="T146">
        <f t="shared" ca="1" si="60"/>
        <v>1</v>
      </c>
      <c r="U146" t="str">
        <f t="shared" ca="1" si="78"/>
        <v/>
      </c>
      <c r="V146">
        <f t="shared" ca="1" si="79"/>
        <v>1</v>
      </c>
      <c r="W146" t="str">
        <f t="shared" ca="1" si="61"/>
        <v>LONG</v>
      </c>
      <c r="X146">
        <f t="shared" ca="1" si="62"/>
        <v>1</v>
      </c>
      <c r="Y146">
        <f t="shared" ca="1" si="63"/>
        <v>1</v>
      </c>
      <c r="Z146" t="str">
        <f ca="1">IF(V146="","",IF(V146=1,"LONG"&amp;COUNTIF($V$2:V146,1),"SELL"&amp;COUNTIF($V$2:V146,0)))</f>
        <v>LONG11</v>
      </c>
      <c r="AA146" t="str">
        <f ca="1">IF(U146="","",IF(U146=-1,"SHORT"&amp;COUNTIF($U$2:U146,-1),"COVER"&amp;COUNTIF($U$2:U146,0)))</f>
        <v/>
      </c>
      <c r="AB146" t="str">
        <f t="shared" ca="1" si="64"/>
        <v>BUY</v>
      </c>
      <c r="AC146" t="str">
        <f t="shared" ca="1" si="65"/>
        <v/>
      </c>
      <c r="AD146" t="str">
        <f t="shared" ca="1" si="66"/>
        <v/>
      </c>
      <c r="AE146" t="str">
        <f t="shared" ca="1" si="67"/>
        <v/>
      </c>
      <c r="AF146" t="str">
        <f t="shared" ca="1" si="68"/>
        <v>BUY</v>
      </c>
      <c r="AG146" t="str">
        <f t="shared" ca="1" si="69"/>
        <v/>
      </c>
      <c r="AH146">
        <f ca="1">IF(AF146="","",COUNTIF($AJ$2:AJ146,1))</f>
        <v>18</v>
      </c>
      <c r="AI146" t="str">
        <f ca="1">IF(AG146="","",COUNTIF($AK$2:AK146,1))</f>
        <v/>
      </c>
      <c r="AJ146">
        <f t="shared" ca="1" si="70"/>
        <v>1</v>
      </c>
      <c r="AK146">
        <f t="shared" ca="1" si="71"/>
        <v>0</v>
      </c>
      <c r="AL146" t="str">
        <f t="shared" ca="1" si="80"/>
        <v>LONG</v>
      </c>
      <c r="AM146" t="str">
        <f t="shared" ca="1" si="72"/>
        <v/>
      </c>
    </row>
    <row r="147" spans="1:39" x14ac:dyDescent="0.3">
      <c r="A147" t="str">
        <f ca="1">IF(Y147="","",Y147&amp;"-"&amp;COUNTIF($Y$2:Y147,Y147))</f>
        <v/>
      </c>
      <c r="B147" t="str">
        <f ca="1">IF(V147="","",V147&amp;"-"&amp;COUNTIF($V$2:V147,V147))</f>
        <v/>
      </c>
      <c r="C147" t="str">
        <f ca="1">IF(U147="","",U147&amp;"-"&amp;COUNTIF($U$2:U147,U147))</f>
        <v/>
      </c>
      <c r="D147" t="str">
        <f ca="1">IF(AF147="","",COUNTIF($AJ$2:AJ147,1))</f>
        <v/>
      </c>
      <c r="E147" t="str">
        <f ca="1">IF(AG147="","",COUNTIF($AK$2:AK147,1))</f>
        <v/>
      </c>
      <c r="F147">
        <f t="shared" si="73"/>
        <v>146</v>
      </c>
      <c r="G147" s="12">
        <f>HDFCBANK!C147</f>
        <v>41484</v>
      </c>
      <c r="H147" s="13">
        <f>HDFCBANK!I147</f>
        <v>632.5</v>
      </c>
      <c r="I147" s="13">
        <f>HDFC!I147</f>
        <v>806.6</v>
      </c>
      <c r="J147" s="7">
        <f t="shared" si="55"/>
        <v>0.78415571534837591</v>
      </c>
      <c r="K147" s="7">
        <f t="shared" ca="1" si="74"/>
        <v>0.81847795267168277</v>
      </c>
      <c r="L147" s="7">
        <f t="shared" ca="1" si="75"/>
        <v>1.7284447158106026E-2</v>
      </c>
      <c r="M147" s="36">
        <f t="shared" ca="1" si="76"/>
        <v>0.83576239982978884</v>
      </c>
      <c r="N147" s="37">
        <f t="shared" ca="1" si="77"/>
        <v>0.80119350551357671</v>
      </c>
      <c r="O147" t="str">
        <f t="shared" ca="1" si="56"/>
        <v>LONG</v>
      </c>
      <c r="P147" t="str">
        <f t="shared" ca="1" si="81"/>
        <v/>
      </c>
      <c r="Q147" t="str">
        <f t="shared" ca="1" si="57"/>
        <v>LONG</v>
      </c>
      <c r="R147" t="str">
        <f t="shared" ca="1" si="58"/>
        <v/>
      </c>
      <c r="S147">
        <f t="shared" ca="1" si="59"/>
        <v>0</v>
      </c>
      <c r="T147">
        <f t="shared" ca="1" si="60"/>
        <v>1</v>
      </c>
      <c r="U147" t="str">
        <f t="shared" ca="1" si="78"/>
        <v/>
      </c>
      <c r="V147" t="str">
        <f t="shared" ca="1" si="79"/>
        <v/>
      </c>
      <c r="W147" t="str">
        <f t="shared" ca="1" si="61"/>
        <v/>
      </c>
      <c r="X147">
        <f t="shared" ca="1" si="62"/>
        <v>0</v>
      </c>
      <c r="Y147" t="str">
        <f t="shared" ca="1" si="63"/>
        <v/>
      </c>
      <c r="Z147" t="str">
        <f ca="1">IF(V147="","",IF(V147=1,"LONG"&amp;COUNTIF($V$2:V147,1),"SELL"&amp;COUNTIF($V$2:V147,0)))</f>
        <v/>
      </c>
      <c r="AA147" t="str">
        <f ca="1">IF(U147="","",IF(U147=-1,"SHORT"&amp;COUNTIF($U$2:U147,-1),"COVER"&amp;COUNTIF($U$2:U147,0)))</f>
        <v/>
      </c>
      <c r="AB147" t="str">
        <f t="shared" ca="1" si="64"/>
        <v/>
      </c>
      <c r="AC147" t="str">
        <f t="shared" ca="1" si="65"/>
        <v/>
      </c>
      <c r="AD147" t="str">
        <f t="shared" ca="1" si="66"/>
        <v/>
      </c>
      <c r="AE147" t="str">
        <f t="shared" ca="1" si="67"/>
        <v/>
      </c>
      <c r="AF147" t="str">
        <f t="shared" ca="1" si="68"/>
        <v/>
      </c>
      <c r="AG147" t="str">
        <f t="shared" ca="1" si="69"/>
        <v/>
      </c>
      <c r="AH147" t="str">
        <f ca="1">IF(AF147="","",COUNTIF($AJ$2:AJ147,1))</f>
        <v/>
      </c>
      <c r="AI147" t="str">
        <f ca="1">IF(AG147="","",COUNTIF($AK$2:AK147,1))</f>
        <v/>
      </c>
      <c r="AJ147">
        <f t="shared" ca="1" si="70"/>
        <v>0</v>
      </c>
      <c r="AK147">
        <f t="shared" ca="1" si="71"/>
        <v>0</v>
      </c>
      <c r="AL147" t="str">
        <f t="shared" ca="1" si="80"/>
        <v/>
      </c>
      <c r="AM147" t="str">
        <f t="shared" ca="1" si="72"/>
        <v/>
      </c>
    </row>
    <row r="148" spans="1:39" x14ac:dyDescent="0.3">
      <c r="A148" t="str">
        <f ca="1">IF(Y148="","",Y148&amp;"-"&amp;COUNTIF($Y$2:Y148,Y148))</f>
        <v/>
      </c>
      <c r="B148" t="str">
        <f ca="1">IF(V148="","",V148&amp;"-"&amp;COUNTIF($V$2:V148,V148))</f>
        <v/>
      </c>
      <c r="C148" t="str">
        <f ca="1">IF(U148="","",U148&amp;"-"&amp;COUNTIF($U$2:U148,U148))</f>
        <v/>
      </c>
      <c r="D148" t="str">
        <f ca="1">IF(AF148="","",COUNTIF($AJ$2:AJ148,1))</f>
        <v/>
      </c>
      <c r="E148" t="str">
        <f ca="1">IF(AG148="","",COUNTIF($AK$2:AK148,1))</f>
        <v/>
      </c>
      <c r="F148">
        <f t="shared" si="73"/>
        <v>147</v>
      </c>
      <c r="G148" s="12">
        <f>HDFCBANK!C148</f>
        <v>41485</v>
      </c>
      <c r="H148" s="13">
        <f>HDFCBANK!I148</f>
        <v>625.35</v>
      </c>
      <c r="I148" s="13">
        <f>HDFC!I148</f>
        <v>807.85</v>
      </c>
      <c r="J148" s="7">
        <f t="shared" si="55"/>
        <v>0.77409172494893852</v>
      </c>
      <c r="K148" s="7">
        <f t="shared" ca="1" si="74"/>
        <v>0.81271820169375031</v>
      </c>
      <c r="L148" s="7">
        <f t="shared" ca="1" si="75"/>
        <v>2.1480277638002507E-2</v>
      </c>
      <c r="M148" s="36">
        <f t="shared" ca="1" si="76"/>
        <v>0.83419847933175284</v>
      </c>
      <c r="N148" s="37">
        <f t="shared" ca="1" si="77"/>
        <v>0.79123792405574778</v>
      </c>
      <c r="O148" t="str">
        <f t="shared" ca="1" si="56"/>
        <v>LONG</v>
      </c>
      <c r="P148" t="str">
        <f t="shared" ca="1" si="81"/>
        <v/>
      </c>
      <c r="Q148" t="str">
        <f t="shared" ca="1" si="57"/>
        <v>LONG</v>
      </c>
      <c r="R148" t="str">
        <f t="shared" ca="1" si="58"/>
        <v/>
      </c>
      <c r="S148">
        <f t="shared" ca="1" si="59"/>
        <v>0</v>
      </c>
      <c r="T148">
        <f t="shared" ca="1" si="60"/>
        <v>1</v>
      </c>
      <c r="U148" t="str">
        <f t="shared" ca="1" si="78"/>
        <v/>
      </c>
      <c r="V148" t="str">
        <f t="shared" ca="1" si="79"/>
        <v/>
      </c>
      <c r="W148" t="str">
        <f t="shared" ca="1" si="61"/>
        <v/>
      </c>
      <c r="X148">
        <f t="shared" ca="1" si="62"/>
        <v>0</v>
      </c>
      <c r="Y148" t="str">
        <f t="shared" ca="1" si="63"/>
        <v/>
      </c>
      <c r="Z148" t="str">
        <f ca="1">IF(V148="","",IF(V148=1,"LONG"&amp;COUNTIF($V$2:V148,1),"SELL"&amp;COUNTIF($V$2:V148,0)))</f>
        <v/>
      </c>
      <c r="AA148" t="str">
        <f ca="1">IF(U148="","",IF(U148=-1,"SHORT"&amp;COUNTIF($U$2:U148,-1),"COVER"&amp;COUNTIF($U$2:U148,0)))</f>
        <v/>
      </c>
      <c r="AB148" t="str">
        <f t="shared" ca="1" si="64"/>
        <v/>
      </c>
      <c r="AC148" t="str">
        <f t="shared" ca="1" si="65"/>
        <v/>
      </c>
      <c r="AD148" t="str">
        <f t="shared" ca="1" si="66"/>
        <v/>
      </c>
      <c r="AE148" t="str">
        <f t="shared" ca="1" si="67"/>
        <v/>
      </c>
      <c r="AF148" t="str">
        <f t="shared" ca="1" si="68"/>
        <v/>
      </c>
      <c r="AG148" t="str">
        <f t="shared" ca="1" si="69"/>
        <v/>
      </c>
      <c r="AH148" t="str">
        <f ca="1">IF(AF148="","",COUNTIF($AJ$2:AJ148,1))</f>
        <v/>
      </c>
      <c r="AI148" t="str">
        <f ca="1">IF(AG148="","",COUNTIF($AK$2:AK148,1))</f>
        <v/>
      </c>
      <c r="AJ148">
        <f t="shared" ca="1" si="70"/>
        <v>0</v>
      </c>
      <c r="AK148">
        <f t="shared" ca="1" si="71"/>
        <v>0</v>
      </c>
      <c r="AL148" t="str">
        <f t="shared" ca="1" si="80"/>
        <v/>
      </c>
      <c r="AM148" t="str">
        <f t="shared" ca="1" si="72"/>
        <v/>
      </c>
    </row>
    <row r="149" spans="1:39" x14ac:dyDescent="0.3">
      <c r="A149" t="str">
        <f ca="1">IF(Y149="","",Y149&amp;"-"&amp;COUNTIF($Y$2:Y149,Y149))</f>
        <v/>
      </c>
      <c r="B149" t="str">
        <f ca="1">IF(V149="","",V149&amp;"-"&amp;COUNTIF($V$2:V149,V149))</f>
        <v/>
      </c>
      <c r="C149" t="str">
        <f ca="1">IF(U149="","",U149&amp;"-"&amp;COUNTIF($U$2:U149,U149))</f>
        <v/>
      </c>
      <c r="D149" t="str">
        <f ca="1">IF(AF149="","",COUNTIF($AJ$2:AJ149,1))</f>
        <v/>
      </c>
      <c r="E149" t="str">
        <f ca="1">IF(AG149="","",COUNTIF($AK$2:AK149,1))</f>
        <v/>
      </c>
      <c r="F149">
        <f t="shared" si="73"/>
        <v>148</v>
      </c>
      <c r="G149" s="12">
        <f>HDFCBANK!C149</f>
        <v>41486</v>
      </c>
      <c r="H149" s="13">
        <f>HDFCBANK!I149</f>
        <v>609.75</v>
      </c>
      <c r="I149" s="13">
        <f>HDFC!I149</f>
        <v>800.45</v>
      </c>
      <c r="J149" s="7">
        <f t="shared" si="55"/>
        <v>0.76175901055656192</v>
      </c>
      <c r="K149" s="7">
        <f t="shared" ca="1" si="74"/>
        <v>0.80776572189027041</v>
      </c>
      <c r="L149" s="7">
        <f t="shared" ca="1" si="75"/>
        <v>2.6878599629520598E-2</v>
      </c>
      <c r="M149" s="36">
        <f t="shared" ca="1" si="76"/>
        <v>0.83464432151979095</v>
      </c>
      <c r="N149" s="37">
        <f t="shared" ca="1" si="77"/>
        <v>0.78088712226074986</v>
      </c>
      <c r="O149" t="str">
        <f t="shared" ca="1" si="56"/>
        <v>LONG</v>
      </c>
      <c r="P149" t="str">
        <f t="shared" ca="1" si="81"/>
        <v/>
      </c>
      <c r="Q149" t="str">
        <f t="shared" ca="1" si="57"/>
        <v>LONG</v>
      </c>
      <c r="R149" t="str">
        <f t="shared" ca="1" si="58"/>
        <v/>
      </c>
      <c r="S149">
        <f t="shared" ca="1" si="59"/>
        <v>0</v>
      </c>
      <c r="T149">
        <f t="shared" ca="1" si="60"/>
        <v>1</v>
      </c>
      <c r="U149" t="str">
        <f t="shared" ca="1" si="78"/>
        <v/>
      </c>
      <c r="V149" t="str">
        <f t="shared" ca="1" si="79"/>
        <v/>
      </c>
      <c r="W149" t="str">
        <f t="shared" ca="1" si="61"/>
        <v/>
      </c>
      <c r="X149">
        <f t="shared" ca="1" si="62"/>
        <v>0</v>
      </c>
      <c r="Y149" t="str">
        <f t="shared" ca="1" si="63"/>
        <v/>
      </c>
      <c r="Z149" t="str">
        <f ca="1">IF(V149="","",IF(V149=1,"LONG"&amp;COUNTIF($V$2:V149,1),"SELL"&amp;COUNTIF($V$2:V149,0)))</f>
        <v/>
      </c>
      <c r="AA149" t="str">
        <f ca="1">IF(U149="","",IF(U149=-1,"SHORT"&amp;COUNTIF($U$2:U149,-1),"COVER"&amp;COUNTIF($U$2:U149,0)))</f>
        <v/>
      </c>
      <c r="AB149" t="str">
        <f t="shared" ca="1" si="64"/>
        <v/>
      </c>
      <c r="AC149" t="str">
        <f t="shared" ca="1" si="65"/>
        <v/>
      </c>
      <c r="AD149" t="str">
        <f t="shared" ca="1" si="66"/>
        <v/>
      </c>
      <c r="AE149" t="str">
        <f t="shared" ca="1" si="67"/>
        <v/>
      </c>
      <c r="AF149" t="str">
        <f t="shared" ca="1" si="68"/>
        <v/>
      </c>
      <c r="AG149" t="str">
        <f t="shared" ca="1" si="69"/>
        <v/>
      </c>
      <c r="AH149" t="str">
        <f ca="1">IF(AF149="","",COUNTIF($AJ$2:AJ149,1))</f>
        <v/>
      </c>
      <c r="AI149" t="str">
        <f ca="1">IF(AG149="","",COUNTIF($AK$2:AK149,1))</f>
        <v/>
      </c>
      <c r="AJ149">
        <f t="shared" ca="1" si="70"/>
        <v>0</v>
      </c>
      <c r="AK149">
        <f t="shared" ca="1" si="71"/>
        <v>0</v>
      </c>
      <c r="AL149" t="str">
        <f t="shared" ca="1" si="80"/>
        <v/>
      </c>
      <c r="AM149" t="str">
        <f t="shared" ca="1" si="72"/>
        <v/>
      </c>
    </row>
    <row r="150" spans="1:39" x14ac:dyDescent="0.3">
      <c r="A150" t="str">
        <f ca="1">IF(Y150="","",Y150&amp;"-"&amp;COUNTIF($Y$2:Y150,Y150))</f>
        <v/>
      </c>
      <c r="B150" t="str">
        <f ca="1">IF(V150="","",V150&amp;"-"&amp;COUNTIF($V$2:V150,V150))</f>
        <v/>
      </c>
      <c r="C150" t="str">
        <f ca="1">IF(U150="","",U150&amp;"-"&amp;COUNTIF($U$2:U150,U150))</f>
        <v/>
      </c>
      <c r="D150" t="str">
        <f ca="1">IF(AF150="","",COUNTIF($AJ$2:AJ150,1))</f>
        <v/>
      </c>
      <c r="E150" t="str">
        <f ca="1">IF(AG150="","",COUNTIF($AK$2:AK150,1))</f>
        <v/>
      </c>
      <c r="F150">
        <f t="shared" si="73"/>
        <v>149</v>
      </c>
      <c r="G150" s="12">
        <f>HDFCBANK!C150</f>
        <v>41487</v>
      </c>
      <c r="H150" s="13">
        <f>HDFCBANK!I150</f>
        <v>632.20000000000005</v>
      </c>
      <c r="I150" s="13">
        <f>HDFC!I150</f>
        <v>817</v>
      </c>
      <c r="J150" s="7">
        <f t="shared" si="55"/>
        <v>0.77380660954712366</v>
      </c>
      <c r="K150" s="7">
        <f t="shared" ca="1" si="74"/>
        <v>0.80263024992175747</v>
      </c>
      <c r="L150" s="7">
        <f t="shared" ca="1" si="75"/>
        <v>2.806543048611929E-2</v>
      </c>
      <c r="M150" s="36">
        <f t="shared" ca="1" si="76"/>
        <v>0.83069568040787678</v>
      </c>
      <c r="N150" s="37">
        <f t="shared" ca="1" si="77"/>
        <v>0.77456481943563815</v>
      </c>
      <c r="O150" t="str">
        <f t="shared" ca="1" si="56"/>
        <v>LONG</v>
      </c>
      <c r="P150" t="str">
        <f t="shared" ca="1" si="81"/>
        <v/>
      </c>
      <c r="Q150" t="str">
        <f t="shared" ca="1" si="57"/>
        <v>LONG</v>
      </c>
      <c r="R150" t="str">
        <f t="shared" ca="1" si="58"/>
        <v/>
      </c>
      <c r="S150">
        <f t="shared" ca="1" si="59"/>
        <v>0</v>
      </c>
      <c r="T150">
        <f t="shared" ca="1" si="60"/>
        <v>1</v>
      </c>
      <c r="U150" t="str">
        <f t="shared" ca="1" si="78"/>
        <v/>
      </c>
      <c r="V150" t="str">
        <f t="shared" ca="1" si="79"/>
        <v/>
      </c>
      <c r="W150" t="str">
        <f t="shared" ca="1" si="61"/>
        <v/>
      </c>
      <c r="X150">
        <f t="shared" ca="1" si="62"/>
        <v>0</v>
      </c>
      <c r="Y150" t="str">
        <f t="shared" ca="1" si="63"/>
        <v/>
      </c>
      <c r="Z150" t="str">
        <f ca="1">IF(V150="","",IF(V150=1,"LONG"&amp;COUNTIF($V$2:V150,1),"SELL"&amp;COUNTIF($V$2:V150,0)))</f>
        <v/>
      </c>
      <c r="AA150" t="str">
        <f ca="1">IF(U150="","",IF(U150=-1,"SHORT"&amp;COUNTIF($U$2:U150,-1),"COVER"&amp;COUNTIF($U$2:U150,0)))</f>
        <v/>
      </c>
      <c r="AB150" t="str">
        <f t="shared" ca="1" si="64"/>
        <v/>
      </c>
      <c r="AC150" t="str">
        <f t="shared" ca="1" si="65"/>
        <v/>
      </c>
      <c r="AD150" t="str">
        <f t="shared" ca="1" si="66"/>
        <v/>
      </c>
      <c r="AE150" t="str">
        <f t="shared" ca="1" si="67"/>
        <v/>
      </c>
      <c r="AF150" t="str">
        <f t="shared" ca="1" si="68"/>
        <v/>
      </c>
      <c r="AG150" t="str">
        <f t="shared" ca="1" si="69"/>
        <v/>
      </c>
      <c r="AH150" t="str">
        <f ca="1">IF(AF150="","",COUNTIF($AJ$2:AJ150,1))</f>
        <v/>
      </c>
      <c r="AI150" t="str">
        <f ca="1">IF(AG150="","",COUNTIF($AK$2:AK150,1))</f>
        <v/>
      </c>
      <c r="AJ150">
        <f t="shared" ca="1" si="70"/>
        <v>0</v>
      </c>
      <c r="AK150">
        <f t="shared" ca="1" si="71"/>
        <v>0</v>
      </c>
      <c r="AL150" t="str">
        <f t="shared" ca="1" si="80"/>
        <v/>
      </c>
      <c r="AM150" t="str">
        <f t="shared" ca="1" si="72"/>
        <v/>
      </c>
    </row>
    <row r="151" spans="1:39" x14ac:dyDescent="0.3">
      <c r="A151" t="str">
        <f ca="1">IF(Y151="","",Y151&amp;"-"&amp;COUNTIF($Y$2:Y151,Y151))</f>
        <v/>
      </c>
      <c r="B151" t="str">
        <f ca="1">IF(V151="","",V151&amp;"-"&amp;COUNTIF($V$2:V151,V151))</f>
        <v/>
      </c>
      <c r="C151" t="str">
        <f ca="1">IF(U151="","",U151&amp;"-"&amp;COUNTIF($U$2:U151,U151))</f>
        <v/>
      </c>
      <c r="D151" t="str">
        <f ca="1">IF(AF151="","",COUNTIF($AJ$2:AJ151,1))</f>
        <v/>
      </c>
      <c r="E151" t="str">
        <f ca="1">IF(AG151="","",COUNTIF($AK$2:AK151,1))</f>
        <v/>
      </c>
      <c r="F151">
        <f t="shared" si="73"/>
        <v>150</v>
      </c>
      <c r="G151" s="12">
        <f>HDFCBANK!C151</f>
        <v>41488</v>
      </c>
      <c r="H151" s="13">
        <f>HDFCBANK!I151</f>
        <v>631.25</v>
      </c>
      <c r="I151" s="13">
        <f>HDFC!I151</f>
        <v>808.35</v>
      </c>
      <c r="J151" s="7">
        <f t="shared" si="55"/>
        <v>0.78091173377868495</v>
      </c>
      <c r="K151" s="7">
        <f t="shared" ca="1" si="74"/>
        <v>0.79606006871795254</v>
      </c>
      <c r="L151" s="7">
        <f t="shared" ca="1" si="75"/>
        <v>2.4024307853376722E-2</v>
      </c>
      <c r="M151" s="36">
        <f t="shared" ca="1" si="76"/>
        <v>0.82008437657132927</v>
      </c>
      <c r="N151" s="37">
        <f t="shared" ca="1" si="77"/>
        <v>0.77203576086457582</v>
      </c>
      <c r="O151" t="str">
        <f t="shared" ca="1" si="56"/>
        <v>LONG</v>
      </c>
      <c r="P151" t="str">
        <f t="shared" ca="1" si="81"/>
        <v/>
      </c>
      <c r="Q151" t="str">
        <f t="shared" ca="1" si="57"/>
        <v>LONG</v>
      </c>
      <c r="R151" t="str">
        <f t="shared" ca="1" si="58"/>
        <v/>
      </c>
      <c r="S151">
        <f t="shared" ca="1" si="59"/>
        <v>0</v>
      </c>
      <c r="T151">
        <f t="shared" ca="1" si="60"/>
        <v>1</v>
      </c>
      <c r="U151" t="str">
        <f t="shared" ca="1" si="78"/>
        <v/>
      </c>
      <c r="V151" t="str">
        <f t="shared" ca="1" si="79"/>
        <v/>
      </c>
      <c r="W151" t="str">
        <f t="shared" ca="1" si="61"/>
        <v/>
      </c>
      <c r="X151">
        <f t="shared" ca="1" si="62"/>
        <v>0</v>
      </c>
      <c r="Y151" t="str">
        <f t="shared" ca="1" si="63"/>
        <v/>
      </c>
      <c r="Z151" t="str">
        <f ca="1">IF(V151="","",IF(V151=1,"LONG"&amp;COUNTIF($V$2:V151,1),"SELL"&amp;COUNTIF($V$2:V151,0)))</f>
        <v/>
      </c>
      <c r="AA151" t="str">
        <f ca="1">IF(U151="","",IF(U151=-1,"SHORT"&amp;COUNTIF($U$2:U151,-1),"COVER"&amp;COUNTIF($U$2:U151,0)))</f>
        <v/>
      </c>
      <c r="AB151" t="str">
        <f t="shared" ca="1" si="64"/>
        <v/>
      </c>
      <c r="AC151" t="str">
        <f t="shared" ca="1" si="65"/>
        <v/>
      </c>
      <c r="AD151" t="str">
        <f t="shared" ca="1" si="66"/>
        <v/>
      </c>
      <c r="AE151" t="str">
        <f t="shared" ca="1" si="67"/>
        <v/>
      </c>
      <c r="AF151" t="str">
        <f t="shared" ca="1" si="68"/>
        <v/>
      </c>
      <c r="AG151" t="str">
        <f t="shared" ca="1" si="69"/>
        <v/>
      </c>
      <c r="AH151" t="str">
        <f ca="1">IF(AF151="","",COUNTIF($AJ$2:AJ151,1))</f>
        <v/>
      </c>
      <c r="AI151" t="str">
        <f ca="1">IF(AG151="","",COUNTIF($AK$2:AK151,1))</f>
        <v/>
      </c>
      <c r="AJ151">
        <f t="shared" ca="1" si="70"/>
        <v>0</v>
      </c>
      <c r="AK151">
        <f t="shared" ca="1" si="71"/>
        <v>0</v>
      </c>
      <c r="AL151" t="str">
        <f t="shared" ca="1" si="80"/>
        <v/>
      </c>
      <c r="AM151" t="str">
        <f t="shared" ca="1" si="72"/>
        <v/>
      </c>
    </row>
    <row r="152" spans="1:39" x14ac:dyDescent="0.3">
      <c r="A152" t="str">
        <f ca="1">IF(Y152="","",Y152&amp;"-"&amp;COUNTIF($Y$2:Y152,Y152))</f>
        <v/>
      </c>
      <c r="B152" t="str">
        <f ca="1">IF(V152="","",V152&amp;"-"&amp;COUNTIF($V$2:V152,V152))</f>
        <v/>
      </c>
      <c r="C152" t="str">
        <f ca="1">IF(U152="","",U152&amp;"-"&amp;COUNTIF($U$2:U152,U152))</f>
        <v/>
      </c>
      <c r="D152" t="str">
        <f ca="1">IF(AF152="","",COUNTIF($AJ$2:AJ152,1))</f>
        <v/>
      </c>
      <c r="E152" t="str">
        <f ca="1">IF(AG152="","",COUNTIF($AK$2:AK152,1))</f>
        <v/>
      </c>
      <c r="F152">
        <f t="shared" si="73"/>
        <v>151</v>
      </c>
      <c r="G152" s="12">
        <f>HDFCBANK!C152</f>
        <v>41491</v>
      </c>
      <c r="H152" s="13">
        <f>HDFCBANK!I152</f>
        <v>632.70000000000005</v>
      </c>
      <c r="I152" s="13">
        <f>HDFC!I152</f>
        <v>798.95</v>
      </c>
      <c r="J152" s="7">
        <f t="shared" si="55"/>
        <v>0.79191438763376931</v>
      </c>
      <c r="K152" s="7">
        <f t="shared" ca="1" si="74"/>
        <v>0.79310649965283364</v>
      </c>
      <c r="L152" s="7">
        <f t="shared" ca="1" si="75"/>
        <v>2.2310447712324443E-2</v>
      </c>
      <c r="M152" s="36">
        <f t="shared" ca="1" si="76"/>
        <v>0.81541694736515813</v>
      </c>
      <c r="N152" s="37">
        <f t="shared" ca="1" si="77"/>
        <v>0.77079605194050915</v>
      </c>
      <c r="O152" t="str">
        <f t="shared" ca="1" si="56"/>
        <v>LONG</v>
      </c>
      <c r="P152" t="str">
        <f t="shared" ca="1" si="81"/>
        <v/>
      </c>
      <c r="Q152" t="str">
        <f t="shared" ca="1" si="57"/>
        <v>LONG</v>
      </c>
      <c r="R152" t="str">
        <f t="shared" ca="1" si="58"/>
        <v/>
      </c>
      <c r="S152">
        <f t="shared" ca="1" si="59"/>
        <v>0</v>
      </c>
      <c r="T152">
        <f t="shared" ca="1" si="60"/>
        <v>1</v>
      </c>
      <c r="U152" t="str">
        <f t="shared" ca="1" si="78"/>
        <v/>
      </c>
      <c r="V152" t="str">
        <f t="shared" ca="1" si="79"/>
        <v/>
      </c>
      <c r="W152" t="str">
        <f t="shared" ca="1" si="61"/>
        <v/>
      </c>
      <c r="X152">
        <f t="shared" ca="1" si="62"/>
        <v>0</v>
      </c>
      <c r="Y152" t="str">
        <f t="shared" ca="1" si="63"/>
        <v/>
      </c>
      <c r="Z152" t="str">
        <f ca="1">IF(V152="","",IF(V152=1,"LONG"&amp;COUNTIF($V$2:V152,1),"SELL"&amp;COUNTIF($V$2:V152,0)))</f>
        <v/>
      </c>
      <c r="AA152" t="str">
        <f ca="1">IF(U152="","",IF(U152=-1,"SHORT"&amp;COUNTIF($U$2:U152,-1),"COVER"&amp;COUNTIF($U$2:U152,0)))</f>
        <v/>
      </c>
      <c r="AB152" t="str">
        <f t="shared" ca="1" si="64"/>
        <v/>
      </c>
      <c r="AC152" t="str">
        <f t="shared" ca="1" si="65"/>
        <v/>
      </c>
      <c r="AD152" t="str">
        <f t="shared" ca="1" si="66"/>
        <v/>
      </c>
      <c r="AE152" t="str">
        <f t="shared" ca="1" si="67"/>
        <v/>
      </c>
      <c r="AF152" t="str">
        <f t="shared" ca="1" si="68"/>
        <v/>
      </c>
      <c r="AG152" t="str">
        <f t="shared" ca="1" si="69"/>
        <v/>
      </c>
      <c r="AH152" t="str">
        <f ca="1">IF(AF152="","",COUNTIF($AJ$2:AJ152,1))</f>
        <v/>
      </c>
      <c r="AI152" t="str">
        <f ca="1">IF(AG152="","",COUNTIF($AK$2:AK152,1))</f>
        <v/>
      </c>
      <c r="AJ152">
        <f t="shared" ca="1" si="70"/>
        <v>0</v>
      </c>
      <c r="AK152">
        <f t="shared" ca="1" si="71"/>
        <v>0</v>
      </c>
      <c r="AL152" t="str">
        <f t="shared" ca="1" si="80"/>
        <v/>
      </c>
      <c r="AM152" t="str">
        <f t="shared" ca="1" si="72"/>
        <v/>
      </c>
    </row>
    <row r="153" spans="1:39" x14ac:dyDescent="0.3">
      <c r="A153" t="str">
        <f ca="1">IF(Y153="","",Y153&amp;"-"&amp;COUNTIF($Y$2:Y153,Y153))</f>
        <v>0-18</v>
      </c>
      <c r="B153" t="str">
        <f ca="1">IF(V153="","",V153&amp;"-"&amp;COUNTIF($V$2:V153,V153))</f>
        <v>0-11</v>
      </c>
      <c r="C153" t="str">
        <f ca="1">IF(U153="","",U153&amp;"-"&amp;COUNTIF($U$2:U153,U153))</f>
        <v/>
      </c>
      <c r="D153" t="str">
        <f ca="1">IF(AF153="","",COUNTIF($AJ$2:AJ153,1))</f>
        <v/>
      </c>
      <c r="E153">
        <f ca="1">IF(AG153="","",COUNTIF($AK$2:AK153,1))</f>
        <v>18</v>
      </c>
      <c r="F153">
        <f t="shared" si="73"/>
        <v>152</v>
      </c>
      <c r="G153" s="12">
        <f>HDFCBANK!C153</f>
        <v>41492</v>
      </c>
      <c r="H153" s="13">
        <f>HDFCBANK!I153</f>
        <v>608.65</v>
      </c>
      <c r="I153" s="13">
        <f>HDFC!I153</f>
        <v>751.85</v>
      </c>
      <c r="J153" s="7">
        <f t="shared" si="55"/>
        <v>0.80953647669082929</v>
      </c>
      <c r="K153" s="7">
        <f t="shared" ca="1" si="74"/>
        <v>0.7913849341635445</v>
      </c>
      <c r="L153" s="7">
        <f t="shared" ca="1" si="75"/>
        <v>1.9966868152073113E-2</v>
      </c>
      <c r="M153" s="36">
        <f t="shared" ca="1" si="76"/>
        <v>0.81135180231561765</v>
      </c>
      <c r="N153" s="37">
        <f t="shared" ca="1" si="77"/>
        <v>0.77141806601147134</v>
      </c>
      <c r="O153" t="str">
        <f t="shared" ca="1" si="56"/>
        <v/>
      </c>
      <c r="P153" t="str">
        <f t="shared" ca="1" si="81"/>
        <v>NO</v>
      </c>
      <c r="Q153" t="str">
        <f t="shared" ca="1" si="57"/>
        <v/>
      </c>
      <c r="R153" t="str">
        <f t="shared" ca="1" si="58"/>
        <v/>
      </c>
      <c r="S153">
        <f t="shared" ca="1" si="59"/>
        <v>0</v>
      </c>
      <c r="T153">
        <f t="shared" ca="1" si="60"/>
        <v>0</v>
      </c>
      <c r="U153" t="str">
        <f t="shared" ca="1" si="78"/>
        <v/>
      </c>
      <c r="V153">
        <f t="shared" ca="1" si="79"/>
        <v>0</v>
      </c>
      <c r="W153" t="str">
        <f t="shared" ca="1" si="61"/>
        <v/>
      </c>
      <c r="X153">
        <f t="shared" ca="1" si="62"/>
        <v>0</v>
      </c>
      <c r="Y153">
        <f t="shared" ca="1" si="63"/>
        <v>0</v>
      </c>
      <c r="Z153" t="str">
        <f ca="1">IF(V153="","",IF(V153=1,"LONG"&amp;COUNTIF($V$2:V153,1),"SELL"&amp;COUNTIF($V$2:V153,0)))</f>
        <v>SELL11</v>
      </c>
      <c r="AA153" t="str">
        <f ca="1">IF(U153="","",IF(U153=-1,"SHORT"&amp;COUNTIF($U$2:U153,-1),"COVER"&amp;COUNTIF($U$2:U153,0)))</f>
        <v/>
      </c>
      <c r="AB153" t="str">
        <f t="shared" ca="1" si="64"/>
        <v/>
      </c>
      <c r="AC153" t="str">
        <f t="shared" ca="1" si="65"/>
        <v>SELL</v>
      </c>
      <c r="AD153" t="str">
        <f t="shared" ca="1" si="66"/>
        <v/>
      </c>
      <c r="AE153" t="str">
        <f t="shared" ca="1" si="67"/>
        <v/>
      </c>
      <c r="AF153" t="str">
        <f t="shared" ca="1" si="68"/>
        <v/>
      </c>
      <c r="AG153" t="str">
        <f t="shared" ca="1" si="69"/>
        <v>SELL</v>
      </c>
      <c r="AH153" t="str">
        <f ca="1">IF(AF153="","",COUNTIF($AJ$2:AJ153,1))</f>
        <v/>
      </c>
      <c r="AI153">
        <f ca="1">IF(AG153="","",COUNTIF($AK$2:AK153,1))</f>
        <v>18</v>
      </c>
      <c r="AJ153">
        <f t="shared" ca="1" si="70"/>
        <v>0</v>
      </c>
      <c r="AK153">
        <f t="shared" ca="1" si="71"/>
        <v>1</v>
      </c>
      <c r="AL153" t="str">
        <f t="shared" ca="1" si="80"/>
        <v/>
      </c>
      <c r="AM153" t="str">
        <f t="shared" ca="1" si="72"/>
        <v>LONG</v>
      </c>
    </row>
    <row r="154" spans="1:39" x14ac:dyDescent="0.3">
      <c r="A154" t="str">
        <f ca="1">IF(Y154="","",Y154&amp;"-"&amp;COUNTIF($Y$2:Y154,Y154))</f>
        <v>1-19</v>
      </c>
      <c r="B154" t="str">
        <f ca="1">IF(V154="","",V154&amp;"-"&amp;COUNTIF($V$2:V154,V154))</f>
        <v/>
      </c>
      <c r="C154" t="str">
        <f ca="1">IF(U154="","",U154&amp;"-"&amp;COUNTIF($U$2:U154,U154))</f>
        <v>-1-8</v>
      </c>
      <c r="D154">
        <f ca="1">IF(AF154="","",COUNTIF($AJ$2:AJ154,1))</f>
        <v>19</v>
      </c>
      <c r="E154" t="str">
        <f ca="1">IF(AG154="","",COUNTIF($AK$2:AK154,1))</f>
        <v/>
      </c>
      <c r="F154">
        <f t="shared" si="73"/>
        <v>153</v>
      </c>
      <c r="G154" s="12">
        <f>HDFCBANK!C154</f>
        <v>41493</v>
      </c>
      <c r="H154" s="13">
        <f>HDFCBANK!I154</f>
        <v>601.20000000000005</v>
      </c>
      <c r="I154" s="13">
        <f>HDFC!I154</f>
        <v>729.7</v>
      </c>
      <c r="J154" s="7">
        <f t="shared" si="55"/>
        <v>0.8239002329724544</v>
      </c>
      <c r="K154" s="7">
        <f t="shared" ca="1" si="74"/>
        <v>0.79161498235963845</v>
      </c>
      <c r="L154" s="7">
        <f t="shared" ca="1" si="75"/>
        <v>2.0362991190369072E-2</v>
      </c>
      <c r="M154" s="36">
        <f t="shared" ca="1" si="76"/>
        <v>0.81197797355000756</v>
      </c>
      <c r="N154" s="37">
        <f t="shared" ca="1" si="77"/>
        <v>0.77125199116926935</v>
      </c>
      <c r="O154" t="str">
        <f t="shared" ca="1" si="56"/>
        <v>SHORT</v>
      </c>
      <c r="P154" t="str">
        <f t="shared" ca="1" si="81"/>
        <v>SIGNAL</v>
      </c>
      <c r="Q154" t="str">
        <f t="shared" ca="1" si="57"/>
        <v/>
      </c>
      <c r="R154" t="str">
        <f t="shared" ca="1" si="58"/>
        <v>SHORT</v>
      </c>
      <c r="S154">
        <f t="shared" ca="1" si="59"/>
        <v>-1</v>
      </c>
      <c r="T154">
        <f t="shared" ca="1" si="60"/>
        <v>0</v>
      </c>
      <c r="U154">
        <f t="shared" ca="1" si="78"/>
        <v>-1</v>
      </c>
      <c r="V154" t="str">
        <f t="shared" ca="1" si="79"/>
        <v/>
      </c>
      <c r="W154" t="str">
        <f t="shared" ca="1" si="61"/>
        <v>SHORT</v>
      </c>
      <c r="X154">
        <f t="shared" ca="1" si="62"/>
        <v>-1</v>
      </c>
      <c r="Y154">
        <f t="shared" ca="1" si="63"/>
        <v>1</v>
      </c>
      <c r="Z154" t="str">
        <f ca="1">IF(V154="","",IF(V154=1,"LONG"&amp;COUNTIF($V$2:V154,1),"SELL"&amp;COUNTIF($V$2:V154,0)))</f>
        <v/>
      </c>
      <c r="AA154" t="str">
        <f ca="1">IF(U154="","",IF(U154=-1,"SHORT"&amp;COUNTIF($U$2:U154,-1),"COVER"&amp;COUNTIF($U$2:U154,0)))</f>
        <v>SHORT8</v>
      </c>
      <c r="AB154" t="str">
        <f t="shared" ca="1" si="64"/>
        <v/>
      </c>
      <c r="AC154" t="str">
        <f t="shared" ca="1" si="65"/>
        <v/>
      </c>
      <c r="AD154" t="str">
        <f t="shared" ca="1" si="66"/>
        <v>SHORT</v>
      </c>
      <c r="AE154" t="str">
        <f t="shared" ca="1" si="67"/>
        <v/>
      </c>
      <c r="AF154" t="str">
        <f t="shared" ca="1" si="68"/>
        <v>SHORT</v>
      </c>
      <c r="AG154" t="str">
        <f t="shared" ca="1" si="69"/>
        <v/>
      </c>
      <c r="AH154">
        <f ca="1">IF(AF154="","",COUNTIF($AJ$2:AJ154,1))</f>
        <v>19</v>
      </c>
      <c r="AI154" t="str">
        <f ca="1">IF(AG154="","",COUNTIF($AK$2:AK154,1))</f>
        <v/>
      </c>
      <c r="AJ154">
        <f t="shared" ca="1" si="70"/>
        <v>1</v>
      </c>
      <c r="AK154">
        <f t="shared" ca="1" si="71"/>
        <v>0</v>
      </c>
      <c r="AL154" t="str">
        <f t="shared" ca="1" si="80"/>
        <v>SHORT</v>
      </c>
      <c r="AM154" t="str">
        <f t="shared" ca="1" si="72"/>
        <v/>
      </c>
    </row>
    <row r="155" spans="1:39" x14ac:dyDescent="0.3">
      <c r="A155" t="str">
        <f ca="1">IF(Y155="","",Y155&amp;"-"&amp;COUNTIF($Y$2:Y155,Y155))</f>
        <v/>
      </c>
      <c r="B155" t="str">
        <f ca="1">IF(V155="","",V155&amp;"-"&amp;COUNTIF($V$2:V155,V155))</f>
        <v/>
      </c>
      <c r="C155" t="str">
        <f ca="1">IF(U155="","",U155&amp;"-"&amp;COUNTIF($U$2:U155,U155))</f>
        <v/>
      </c>
      <c r="D155" t="str">
        <f ca="1">IF(AF155="","",COUNTIF($AJ$2:AJ155,1))</f>
        <v/>
      </c>
      <c r="E155" t="str">
        <f ca="1">IF(AG155="","",COUNTIF($AK$2:AK155,1))</f>
        <v/>
      </c>
      <c r="F155">
        <f t="shared" si="73"/>
        <v>154</v>
      </c>
      <c r="G155" s="12">
        <f>HDFCBANK!C155</f>
        <v>41494</v>
      </c>
      <c r="H155" s="13">
        <f>HDFCBANK!I155</f>
        <v>610.5</v>
      </c>
      <c r="I155" s="13">
        <f>HDFC!I155</f>
        <v>746.95</v>
      </c>
      <c r="J155" s="7">
        <f t="shared" si="55"/>
        <v>0.81732378338576872</v>
      </c>
      <c r="K155" s="7">
        <f t="shared" ca="1" si="74"/>
        <v>0.79169776029861494</v>
      </c>
      <c r="L155" s="7">
        <f t="shared" ca="1" si="75"/>
        <v>2.0476738516970603E-2</v>
      </c>
      <c r="M155" s="36">
        <f t="shared" ca="1" si="76"/>
        <v>0.81217449881558557</v>
      </c>
      <c r="N155" s="37">
        <f t="shared" ca="1" si="77"/>
        <v>0.77122102178164431</v>
      </c>
      <c r="O155" t="str">
        <f t="shared" ca="1" si="56"/>
        <v>SHORT</v>
      </c>
      <c r="P155" t="str">
        <f t="shared" ca="1" si="81"/>
        <v/>
      </c>
      <c r="Q155" t="str">
        <f t="shared" ca="1" si="57"/>
        <v/>
      </c>
      <c r="R155" t="str">
        <f t="shared" ca="1" si="58"/>
        <v>SHORT</v>
      </c>
      <c r="S155">
        <f t="shared" ca="1" si="59"/>
        <v>-1</v>
      </c>
      <c r="T155">
        <f t="shared" ca="1" si="60"/>
        <v>0</v>
      </c>
      <c r="U155" t="str">
        <f t="shared" ca="1" si="78"/>
        <v/>
      </c>
      <c r="V155" t="str">
        <f t="shared" ca="1" si="79"/>
        <v/>
      </c>
      <c r="W155" t="str">
        <f t="shared" ca="1" si="61"/>
        <v/>
      </c>
      <c r="X155">
        <f t="shared" ca="1" si="62"/>
        <v>0</v>
      </c>
      <c r="Y155" t="str">
        <f t="shared" ca="1" si="63"/>
        <v/>
      </c>
      <c r="Z155" t="str">
        <f ca="1">IF(V155="","",IF(V155=1,"LONG"&amp;COUNTIF($V$2:V155,1),"SELL"&amp;COUNTIF($V$2:V155,0)))</f>
        <v/>
      </c>
      <c r="AA155" t="str">
        <f ca="1">IF(U155="","",IF(U155=-1,"SHORT"&amp;COUNTIF($U$2:U155,-1),"COVER"&amp;COUNTIF($U$2:U155,0)))</f>
        <v/>
      </c>
      <c r="AB155" t="str">
        <f t="shared" ca="1" si="64"/>
        <v/>
      </c>
      <c r="AC155" t="str">
        <f t="shared" ca="1" si="65"/>
        <v/>
      </c>
      <c r="AD155" t="str">
        <f t="shared" ca="1" si="66"/>
        <v/>
      </c>
      <c r="AE155" t="str">
        <f t="shared" ca="1" si="67"/>
        <v/>
      </c>
      <c r="AF155" t="str">
        <f t="shared" ca="1" si="68"/>
        <v/>
      </c>
      <c r="AG155" t="str">
        <f t="shared" ca="1" si="69"/>
        <v/>
      </c>
      <c r="AH155" t="str">
        <f ca="1">IF(AF155="","",COUNTIF($AJ$2:AJ155,1))</f>
        <v/>
      </c>
      <c r="AI155" t="str">
        <f ca="1">IF(AG155="","",COUNTIF($AK$2:AK155,1))</f>
        <v/>
      </c>
      <c r="AJ155">
        <f t="shared" ca="1" si="70"/>
        <v>0</v>
      </c>
      <c r="AK155">
        <f t="shared" ca="1" si="71"/>
        <v>0</v>
      </c>
      <c r="AL155" t="str">
        <f t="shared" ca="1" si="80"/>
        <v/>
      </c>
      <c r="AM155" t="str">
        <f t="shared" ca="1" si="72"/>
        <v/>
      </c>
    </row>
    <row r="156" spans="1:39" x14ac:dyDescent="0.3">
      <c r="A156" t="str">
        <f ca="1">IF(Y156="","",Y156&amp;"-"&amp;COUNTIF($Y$2:Y156,Y156))</f>
        <v>0-19</v>
      </c>
      <c r="B156" t="str">
        <f ca="1">IF(V156="","",V156&amp;"-"&amp;COUNTIF($V$2:V156,V156))</f>
        <v/>
      </c>
      <c r="C156" t="str">
        <f ca="1">IF(U156="","",U156&amp;"-"&amp;COUNTIF($U$2:U156,U156))</f>
        <v>0-8</v>
      </c>
      <c r="D156" t="str">
        <f ca="1">IF(AF156="","",COUNTIF($AJ$2:AJ156,1))</f>
        <v/>
      </c>
      <c r="E156">
        <f ca="1">IF(AG156="","",COUNTIF($AK$2:AK156,1))</f>
        <v>19</v>
      </c>
      <c r="F156">
        <f t="shared" si="73"/>
        <v>155</v>
      </c>
      <c r="G156" s="12">
        <f>HDFCBANK!C156</f>
        <v>41498</v>
      </c>
      <c r="H156" s="13">
        <f>HDFCBANK!I156</f>
        <v>602.20000000000005</v>
      </c>
      <c r="I156" s="13">
        <f>HDFC!I156</f>
        <v>769.75</v>
      </c>
      <c r="J156" s="7">
        <f t="shared" si="55"/>
        <v>0.7823319259499838</v>
      </c>
      <c r="K156" s="7">
        <f t="shared" ca="1" si="74"/>
        <v>0.78997316008124907</v>
      </c>
      <c r="L156" s="7">
        <f t="shared" ca="1" si="75"/>
        <v>2.0465555701740815E-2</v>
      </c>
      <c r="M156" s="36">
        <f t="shared" ca="1" si="76"/>
        <v>0.81043871578298987</v>
      </c>
      <c r="N156" s="37">
        <f t="shared" ca="1" si="77"/>
        <v>0.76950760437950827</v>
      </c>
      <c r="O156" t="str">
        <f t="shared" ca="1" si="56"/>
        <v/>
      </c>
      <c r="P156" t="str">
        <f t="shared" ca="1" si="81"/>
        <v>NO</v>
      </c>
      <c r="Q156" t="str">
        <f t="shared" ca="1" si="57"/>
        <v/>
      </c>
      <c r="R156" t="str">
        <f t="shared" ca="1" si="58"/>
        <v/>
      </c>
      <c r="S156">
        <f t="shared" ca="1" si="59"/>
        <v>0</v>
      </c>
      <c r="T156">
        <f t="shared" ca="1" si="60"/>
        <v>0</v>
      </c>
      <c r="U156">
        <f t="shared" ca="1" si="78"/>
        <v>0</v>
      </c>
      <c r="V156" t="str">
        <f t="shared" ca="1" si="79"/>
        <v/>
      </c>
      <c r="W156" t="str">
        <f t="shared" ca="1" si="61"/>
        <v/>
      </c>
      <c r="X156">
        <f t="shared" ca="1" si="62"/>
        <v>0</v>
      </c>
      <c r="Y156">
        <f t="shared" ca="1" si="63"/>
        <v>0</v>
      </c>
      <c r="Z156" t="str">
        <f ca="1">IF(V156="","",IF(V156=1,"LONG"&amp;COUNTIF($V$2:V156,1),"SELL"&amp;COUNTIF($V$2:V156,0)))</f>
        <v/>
      </c>
      <c r="AA156" t="str">
        <f ca="1">IF(U156="","",IF(U156=-1,"SHORT"&amp;COUNTIF($U$2:U156,-1),"COVER"&amp;COUNTIF($U$2:U156,0)))</f>
        <v>COVER8</v>
      </c>
      <c r="AB156" t="str">
        <f t="shared" ca="1" si="64"/>
        <v/>
      </c>
      <c r="AC156" t="str">
        <f t="shared" ca="1" si="65"/>
        <v/>
      </c>
      <c r="AD156" t="str">
        <f t="shared" ca="1" si="66"/>
        <v/>
      </c>
      <c r="AE156" t="str">
        <f t="shared" ca="1" si="67"/>
        <v>COVER</v>
      </c>
      <c r="AF156" t="str">
        <f t="shared" ca="1" si="68"/>
        <v/>
      </c>
      <c r="AG156" t="str">
        <f t="shared" ca="1" si="69"/>
        <v>COVER</v>
      </c>
      <c r="AH156" t="str">
        <f ca="1">IF(AF156="","",COUNTIF($AJ$2:AJ156,1))</f>
        <v/>
      </c>
      <c r="AI156">
        <f ca="1">IF(AG156="","",COUNTIF($AK$2:AK156,1))</f>
        <v>19</v>
      </c>
      <c r="AJ156">
        <f t="shared" ca="1" si="70"/>
        <v>0</v>
      </c>
      <c r="AK156">
        <f t="shared" ca="1" si="71"/>
        <v>1</v>
      </c>
      <c r="AL156" t="str">
        <f t="shared" ca="1" si="80"/>
        <v/>
      </c>
      <c r="AM156" t="str">
        <f t="shared" ca="1" si="72"/>
        <v>SHORT</v>
      </c>
    </row>
    <row r="157" spans="1:39" x14ac:dyDescent="0.3">
      <c r="A157" t="str">
        <f ca="1">IF(Y157="","",Y157&amp;"-"&amp;COUNTIF($Y$2:Y157,Y157))</f>
        <v/>
      </c>
      <c r="B157" t="str">
        <f ca="1">IF(V157="","",V157&amp;"-"&amp;COUNTIF($V$2:V157,V157))</f>
        <v/>
      </c>
      <c r="C157" t="str">
        <f ca="1">IF(U157="","",U157&amp;"-"&amp;COUNTIF($U$2:U157,U157))</f>
        <v/>
      </c>
      <c r="D157" t="str">
        <f ca="1">IF(AF157="","",COUNTIF($AJ$2:AJ157,1))</f>
        <v/>
      </c>
      <c r="E157" t="str">
        <f ca="1">IF(AG157="","",COUNTIF($AK$2:AK157,1))</f>
        <v/>
      </c>
      <c r="F157">
        <f t="shared" si="73"/>
        <v>156</v>
      </c>
      <c r="G157" s="12">
        <f>HDFCBANK!C157</f>
        <v>41499</v>
      </c>
      <c r="H157" s="13">
        <f>HDFCBANK!I157</f>
        <v>620.5</v>
      </c>
      <c r="I157" s="13">
        <f>HDFC!I157</f>
        <v>791.95</v>
      </c>
      <c r="J157" s="7">
        <f t="shared" si="55"/>
        <v>0.78350905991539865</v>
      </c>
      <c r="K157" s="7">
        <f t="shared" ca="1" si="74"/>
        <v>0.78990849453795131</v>
      </c>
      <c r="L157" s="7">
        <f t="shared" ca="1" si="75"/>
        <v>2.048699002629804E-2</v>
      </c>
      <c r="M157" s="36">
        <f t="shared" ca="1" si="76"/>
        <v>0.81039548456424937</v>
      </c>
      <c r="N157" s="37">
        <f t="shared" ca="1" si="77"/>
        <v>0.76942150451165325</v>
      </c>
      <c r="O157" t="str">
        <f t="shared" ca="1" si="56"/>
        <v/>
      </c>
      <c r="P157" t="str">
        <f t="shared" ca="1" si="81"/>
        <v/>
      </c>
      <c r="Q157" t="str">
        <f t="shared" ca="1" si="57"/>
        <v/>
      </c>
      <c r="R157" t="str">
        <f t="shared" ca="1" si="58"/>
        <v/>
      </c>
      <c r="S157">
        <f t="shared" ca="1" si="59"/>
        <v>0</v>
      </c>
      <c r="T157">
        <f t="shared" ca="1" si="60"/>
        <v>0</v>
      </c>
      <c r="U157" t="str">
        <f t="shared" ca="1" si="78"/>
        <v/>
      </c>
      <c r="V157" t="str">
        <f t="shared" ca="1" si="79"/>
        <v/>
      </c>
      <c r="W157" t="str">
        <f t="shared" ca="1" si="61"/>
        <v/>
      </c>
      <c r="X157">
        <f t="shared" ca="1" si="62"/>
        <v>0</v>
      </c>
      <c r="Y157" t="str">
        <f t="shared" ca="1" si="63"/>
        <v/>
      </c>
      <c r="Z157" t="str">
        <f ca="1">IF(V157="","",IF(V157=1,"LONG"&amp;COUNTIF($V$2:V157,1),"SELL"&amp;COUNTIF($V$2:V157,0)))</f>
        <v/>
      </c>
      <c r="AA157" t="str">
        <f ca="1">IF(U157="","",IF(U157=-1,"SHORT"&amp;COUNTIF($U$2:U157,-1),"COVER"&amp;COUNTIF($U$2:U157,0)))</f>
        <v/>
      </c>
      <c r="AB157" t="str">
        <f t="shared" ca="1" si="64"/>
        <v/>
      </c>
      <c r="AC157" t="str">
        <f t="shared" ca="1" si="65"/>
        <v/>
      </c>
      <c r="AD157" t="str">
        <f t="shared" ca="1" si="66"/>
        <v/>
      </c>
      <c r="AE157" t="str">
        <f t="shared" ca="1" si="67"/>
        <v/>
      </c>
      <c r="AF157" t="str">
        <f t="shared" ca="1" si="68"/>
        <v/>
      </c>
      <c r="AG157" t="str">
        <f t="shared" ca="1" si="69"/>
        <v/>
      </c>
      <c r="AH157" t="str">
        <f ca="1">IF(AF157="","",COUNTIF($AJ$2:AJ157,1))</f>
        <v/>
      </c>
      <c r="AI157" t="str">
        <f ca="1">IF(AG157="","",COUNTIF($AK$2:AK157,1))</f>
        <v/>
      </c>
      <c r="AJ157">
        <f t="shared" ca="1" si="70"/>
        <v>0</v>
      </c>
      <c r="AK157">
        <f t="shared" ca="1" si="71"/>
        <v>0</v>
      </c>
      <c r="AL157" t="str">
        <f t="shared" ca="1" si="80"/>
        <v/>
      </c>
      <c r="AM157" t="str">
        <f t="shared" ca="1" si="72"/>
        <v/>
      </c>
    </row>
    <row r="158" spans="1:39" x14ac:dyDescent="0.3">
      <c r="A158" t="str">
        <f ca="1">IF(Y158="","",Y158&amp;"-"&amp;COUNTIF($Y$2:Y158,Y158))</f>
        <v/>
      </c>
      <c r="B158" t="str">
        <f ca="1">IF(V158="","",V158&amp;"-"&amp;COUNTIF($V$2:V158,V158))</f>
        <v/>
      </c>
      <c r="C158" t="str">
        <f ca="1">IF(U158="","",U158&amp;"-"&amp;COUNTIF($U$2:U158,U158))</f>
        <v/>
      </c>
      <c r="D158" t="str">
        <f ca="1">IF(AF158="","",COUNTIF($AJ$2:AJ158,1))</f>
        <v/>
      </c>
      <c r="E158" t="str">
        <f ca="1">IF(AG158="","",COUNTIF($AK$2:AK158,1))</f>
        <v/>
      </c>
      <c r="F158">
        <f t="shared" si="73"/>
        <v>157</v>
      </c>
      <c r="G158" s="12">
        <f>HDFCBANK!C158</f>
        <v>41500</v>
      </c>
      <c r="H158" s="13">
        <f>HDFCBANK!I158</f>
        <v>621.35</v>
      </c>
      <c r="I158" s="13">
        <f>HDFC!I158</f>
        <v>780.7</v>
      </c>
      <c r="J158" s="7">
        <f t="shared" si="55"/>
        <v>0.7958883053669783</v>
      </c>
      <c r="K158" s="7">
        <f t="shared" ca="1" si="74"/>
        <v>0.79208815257975529</v>
      </c>
      <c r="L158" s="7">
        <f t="shared" ca="1" si="75"/>
        <v>1.9763967462041565E-2</v>
      </c>
      <c r="M158" s="36">
        <f t="shared" ca="1" si="76"/>
        <v>0.81185212004179685</v>
      </c>
      <c r="N158" s="37">
        <f t="shared" ca="1" si="77"/>
        <v>0.77232418511771372</v>
      </c>
      <c r="O158" t="str">
        <f t="shared" ca="1" si="56"/>
        <v/>
      </c>
      <c r="P158" t="str">
        <f t="shared" ca="1" si="81"/>
        <v/>
      </c>
      <c r="Q158" t="str">
        <f t="shared" ca="1" si="57"/>
        <v/>
      </c>
      <c r="R158" t="str">
        <f t="shared" ca="1" si="58"/>
        <v/>
      </c>
      <c r="S158">
        <f t="shared" ca="1" si="59"/>
        <v>0</v>
      </c>
      <c r="T158">
        <f t="shared" ca="1" si="60"/>
        <v>0</v>
      </c>
      <c r="U158" t="str">
        <f t="shared" ca="1" si="78"/>
        <v/>
      </c>
      <c r="V158" t="str">
        <f t="shared" ca="1" si="79"/>
        <v/>
      </c>
      <c r="W158" t="str">
        <f t="shared" ca="1" si="61"/>
        <v/>
      </c>
      <c r="X158">
        <f t="shared" ca="1" si="62"/>
        <v>0</v>
      </c>
      <c r="Y158" t="str">
        <f t="shared" ca="1" si="63"/>
        <v/>
      </c>
      <c r="Z158" t="str">
        <f ca="1">IF(V158="","",IF(V158=1,"LONG"&amp;COUNTIF($V$2:V158,1),"SELL"&amp;COUNTIF($V$2:V158,0)))</f>
        <v/>
      </c>
      <c r="AA158" t="str">
        <f ca="1">IF(U158="","",IF(U158=-1,"SHORT"&amp;COUNTIF($U$2:U158,-1),"COVER"&amp;COUNTIF($U$2:U158,0)))</f>
        <v/>
      </c>
      <c r="AB158" t="str">
        <f t="shared" ca="1" si="64"/>
        <v/>
      </c>
      <c r="AC158" t="str">
        <f t="shared" ca="1" si="65"/>
        <v/>
      </c>
      <c r="AD158" t="str">
        <f t="shared" ca="1" si="66"/>
        <v/>
      </c>
      <c r="AE158" t="str">
        <f t="shared" ca="1" si="67"/>
        <v/>
      </c>
      <c r="AF158" t="str">
        <f t="shared" ca="1" si="68"/>
        <v/>
      </c>
      <c r="AG158" t="str">
        <f t="shared" ca="1" si="69"/>
        <v/>
      </c>
      <c r="AH158" t="str">
        <f ca="1">IF(AF158="","",COUNTIF($AJ$2:AJ158,1))</f>
        <v/>
      </c>
      <c r="AI158" t="str">
        <f ca="1">IF(AG158="","",COUNTIF($AK$2:AK158,1))</f>
        <v/>
      </c>
      <c r="AJ158">
        <f t="shared" ca="1" si="70"/>
        <v>0</v>
      </c>
      <c r="AK158">
        <f t="shared" ca="1" si="71"/>
        <v>0</v>
      </c>
      <c r="AL158" t="str">
        <f t="shared" ca="1" si="80"/>
        <v/>
      </c>
      <c r="AM158" t="str">
        <f t="shared" ca="1" si="72"/>
        <v/>
      </c>
    </row>
    <row r="159" spans="1:39" x14ac:dyDescent="0.3">
      <c r="A159" t="str">
        <f ca="1">IF(Y159="","",Y159&amp;"-"&amp;COUNTIF($Y$2:Y159,Y159))</f>
        <v/>
      </c>
      <c r="B159" t="str">
        <f ca="1">IF(V159="","",V159&amp;"-"&amp;COUNTIF($V$2:V159,V159))</f>
        <v/>
      </c>
      <c r="C159" t="str">
        <f ca="1">IF(U159="","",U159&amp;"-"&amp;COUNTIF($U$2:U159,U159))</f>
        <v/>
      </c>
      <c r="D159" t="str">
        <f ca="1">IF(AF159="","",COUNTIF($AJ$2:AJ159,1))</f>
        <v/>
      </c>
      <c r="E159" t="str">
        <f ca="1">IF(AG159="","",COUNTIF($AK$2:AK159,1))</f>
        <v/>
      </c>
      <c r="F159">
        <f t="shared" si="73"/>
        <v>158</v>
      </c>
      <c r="G159" s="12">
        <f>HDFCBANK!C159</f>
        <v>41502</v>
      </c>
      <c r="H159" s="13">
        <f>HDFCBANK!I159</f>
        <v>587.9</v>
      </c>
      <c r="I159" s="13">
        <f>HDFC!I159</f>
        <v>737.9</v>
      </c>
      <c r="J159" s="7">
        <f t="shared" si="55"/>
        <v>0.79672042282152056</v>
      </c>
      <c r="K159" s="7">
        <f t="shared" ca="1" si="74"/>
        <v>0.79558429380625106</v>
      </c>
      <c r="L159" s="7">
        <f t="shared" ca="1" si="75"/>
        <v>1.6649660408747109E-2</v>
      </c>
      <c r="M159" s="36">
        <f t="shared" ca="1" si="76"/>
        <v>0.81223395421499822</v>
      </c>
      <c r="N159" s="37">
        <f t="shared" ca="1" si="77"/>
        <v>0.77893463339750391</v>
      </c>
      <c r="O159" t="str">
        <f t="shared" ca="1" si="56"/>
        <v/>
      </c>
      <c r="P159" t="str">
        <f t="shared" ca="1" si="81"/>
        <v/>
      </c>
      <c r="Q159" t="str">
        <f t="shared" ca="1" si="57"/>
        <v/>
      </c>
      <c r="R159" t="str">
        <f t="shared" ca="1" si="58"/>
        <v/>
      </c>
      <c r="S159">
        <f t="shared" ca="1" si="59"/>
        <v>0</v>
      </c>
      <c r="T159">
        <f t="shared" ca="1" si="60"/>
        <v>0</v>
      </c>
      <c r="U159" t="str">
        <f t="shared" ca="1" si="78"/>
        <v/>
      </c>
      <c r="V159" t="str">
        <f t="shared" ca="1" si="79"/>
        <v/>
      </c>
      <c r="W159" t="str">
        <f t="shared" ca="1" si="61"/>
        <v/>
      </c>
      <c r="X159">
        <f t="shared" ca="1" si="62"/>
        <v>0</v>
      </c>
      <c r="Y159" t="str">
        <f t="shared" ca="1" si="63"/>
        <v/>
      </c>
      <c r="Z159" t="str">
        <f ca="1">IF(V159="","",IF(V159=1,"LONG"&amp;COUNTIF($V$2:V159,1),"SELL"&amp;COUNTIF($V$2:V159,0)))</f>
        <v/>
      </c>
      <c r="AA159" t="str">
        <f ca="1">IF(U159="","",IF(U159=-1,"SHORT"&amp;COUNTIF($U$2:U159,-1),"COVER"&amp;COUNTIF($U$2:U159,0)))</f>
        <v/>
      </c>
      <c r="AB159" t="str">
        <f t="shared" ca="1" si="64"/>
        <v/>
      </c>
      <c r="AC159" t="str">
        <f t="shared" ca="1" si="65"/>
        <v/>
      </c>
      <c r="AD159" t="str">
        <f t="shared" ca="1" si="66"/>
        <v/>
      </c>
      <c r="AE159" t="str">
        <f t="shared" ca="1" si="67"/>
        <v/>
      </c>
      <c r="AF159" t="str">
        <f t="shared" ca="1" si="68"/>
        <v/>
      </c>
      <c r="AG159" t="str">
        <f t="shared" ca="1" si="69"/>
        <v/>
      </c>
      <c r="AH159" t="str">
        <f ca="1">IF(AF159="","",COUNTIF($AJ$2:AJ159,1))</f>
        <v/>
      </c>
      <c r="AI159" t="str">
        <f ca="1">IF(AG159="","",COUNTIF($AK$2:AK159,1))</f>
        <v/>
      </c>
      <c r="AJ159">
        <f t="shared" ca="1" si="70"/>
        <v>0</v>
      </c>
      <c r="AK159">
        <f t="shared" ca="1" si="71"/>
        <v>0</v>
      </c>
      <c r="AL159" t="str">
        <f t="shared" ca="1" si="80"/>
        <v/>
      </c>
      <c r="AM159" t="str">
        <f t="shared" ca="1" si="72"/>
        <v/>
      </c>
    </row>
    <row r="160" spans="1:39" x14ac:dyDescent="0.3">
      <c r="A160" t="str">
        <f ca="1">IF(Y160="","",Y160&amp;"-"&amp;COUNTIF($Y$2:Y160,Y160))</f>
        <v/>
      </c>
      <c r="B160" t="str">
        <f ca="1">IF(V160="","",V160&amp;"-"&amp;COUNTIF($V$2:V160,V160))</f>
        <v/>
      </c>
      <c r="C160" t="str">
        <f ca="1">IF(U160="","",U160&amp;"-"&amp;COUNTIF($U$2:U160,U160))</f>
        <v/>
      </c>
      <c r="D160" t="str">
        <f ca="1">IF(AF160="","",COUNTIF($AJ$2:AJ160,1))</f>
        <v/>
      </c>
      <c r="E160" t="str">
        <f ca="1">IF(AG160="","",COUNTIF($AK$2:AK160,1))</f>
        <v/>
      </c>
      <c r="F160">
        <f t="shared" si="73"/>
        <v>159</v>
      </c>
      <c r="G160" s="12">
        <f>HDFCBANK!C160</f>
        <v>41505</v>
      </c>
      <c r="H160" s="13">
        <f>HDFCBANK!I160</f>
        <v>584.70000000000005</v>
      </c>
      <c r="I160" s="13">
        <f>HDFC!I160</f>
        <v>735.5</v>
      </c>
      <c r="J160" s="7">
        <f t="shared" si="55"/>
        <v>0.79496940856560172</v>
      </c>
      <c r="K160" s="7">
        <f t="shared" ca="1" si="74"/>
        <v>0.79770057370809899</v>
      </c>
      <c r="L160" s="7">
        <f t="shared" ca="1" si="75"/>
        <v>1.4818250277121406E-2</v>
      </c>
      <c r="M160" s="36">
        <f t="shared" ca="1" si="76"/>
        <v>0.81251882398522035</v>
      </c>
      <c r="N160" s="37">
        <f t="shared" ca="1" si="77"/>
        <v>0.78288232343097763</v>
      </c>
      <c r="O160" t="str">
        <f t="shared" ca="1" si="56"/>
        <v/>
      </c>
      <c r="P160" t="str">
        <f t="shared" ca="1" si="81"/>
        <v/>
      </c>
      <c r="Q160" t="str">
        <f t="shared" ca="1" si="57"/>
        <v/>
      </c>
      <c r="R160" t="str">
        <f t="shared" ca="1" si="58"/>
        <v/>
      </c>
      <c r="S160">
        <f t="shared" ca="1" si="59"/>
        <v>0</v>
      </c>
      <c r="T160">
        <f t="shared" ca="1" si="60"/>
        <v>0</v>
      </c>
      <c r="U160" t="str">
        <f t="shared" ca="1" si="78"/>
        <v/>
      </c>
      <c r="V160" t="str">
        <f t="shared" ca="1" si="79"/>
        <v/>
      </c>
      <c r="W160" t="str">
        <f t="shared" ca="1" si="61"/>
        <v/>
      </c>
      <c r="X160">
        <f t="shared" ca="1" si="62"/>
        <v>0</v>
      </c>
      <c r="Y160" t="str">
        <f t="shared" ca="1" si="63"/>
        <v/>
      </c>
      <c r="Z160" t="str">
        <f ca="1">IF(V160="","",IF(V160=1,"LONG"&amp;COUNTIF($V$2:V160,1),"SELL"&amp;COUNTIF($V$2:V160,0)))</f>
        <v/>
      </c>
      <c r="AA160" t="str">
        <f ca="1">IF(U160="","",IF(U160=-1,"SHORT"&amp;COUNTIF($U$2:U160,-1),"COVER"&amp;COUNTIF($U$2:U160,0)))</f>
        <v/>
      </c>
      <c r="AB160" t="str">
        <f t="shared" ca="1" si="64"/>
        <v/>
      </c>
      <c r="AC160" t="str">
        <f t="shared" ca="1" si="65"/>
        <v/>
      </c>
      <c r="AD160" t="str">
        <f t="shared" ca="1" si="66"/>
        <v/>
      </c>
      <c r="AE160" t="str">
        <f t="shared" ca="1" si="67"/>
        <v/>
      </c>
      <c r="AF160" t="str">
        <f t="shared" ca="1" si="68"/>
        <v/>
      </c>
      <c r="AG160" t="str">
        <f t="shared" ca="1" si="69"/>
        <v/>
      </c>
      <c r="AH160" t="str">
        <f ca="1">IF(AF160="","",COUNTIF($AJ$2:AJ160,1))</f>
        <v/>
      </c>
      <c r="AI160" t="str">
        <f ca="1">IF(AG160="","",COUNTIF($AK$2:AK160,1))</f>
        <v/>
      </c>
      <c r="AJ160">
        <f t="shared" ca="1" si="70"/>
        <v>0</v>
      </c>
      <c r="AK160">
        <f t="shared" ca="1" si="71"/>
        <v>0</v>
      </c>
      <c r="AL160" t="str">
        <f t="shared" ca="1" si="80"/>
        <v/>
      </c>
      <c r="AM160" t="str">
        <f t="shared" ca="1" si="72"/>
        <v/>
      </c>
    </row>
    <row r="161" spans="1:39" x14ac:dyDescent="0.3">
      <c r="A161" t="str">
        <f ca="1">IF(Y161="","",Y161&amp;"-"&amp;COUNTIF($Y$2:Y161,Y161))</f>
        <v/>
      </c>
      <c r="B161" t="str">
        <f ca="1">IF(V161="","",V161&amp;"-"&amp;COUNTIF($V$2:V161,V161))</f>
        <v/>
      </c>
      <c r="C161" t="str">
        <f ca="1">IF(U161="","",U161&amp;"-"&amp;COUNTIF($U$2:U161,U161))</f>
        <v/>
      </c>
      <c r="D161" t="str">
        <f ca="1">IF(AF161="","",COUNTIF($AJ$2:AJ161,1))</f>
        <v/>
      </c>
      <c r="E161" t="str">
        <f ca="1">IF(AG161="","",COUNTIF($AK$2:AK161,1))</f>
        <v/>
      </c>
      <c r="F161">
        <f t="shared" si="73"/>
        <v>160</v>
      </c>
      <c r="G161" s="12">
        <f>HDFCBANK!C161</f>
        <v>41506</v>
      </c>
      <c r="H161" s="13">
        <f>HDFCBANK!I161</f>
        <v>584.75</v>
      </c>
      <c r="I161" s="13">
        <f>HDFC!I161</f>
        <v>726.25</v>
      </c>
      <c r="J161" s="7">
        <f t="shared" si="55"/>
        <v>0.80516351118760754</v>
      </c>
      <c r="K161" s="7">
        <f t="shared" ca="1" si="74"/>
        <v>0.80012575144899123</v>
      </c>
      <c r="L161" s="7">
        <f t="shared" ca="1" si="75"/>
        <v>1.3708230659704862E-2</v>
      </c>
      <c r="M161" s="36">
        <f t="shared" ca="1" si="76"/>
        <v>0.81383398210869606</v>
      </c>
      <c r="N161" s="37">
        <f t="shared" ca="1" si="77"/>
        <v>0.7864175207892864</v>
      </c>
      <c r="O161" t="str">
        <f t="shared" ca="1" si="56"/>
        <v/>
      </c>
      <c r="P161" t="str">
        <f t="shared" ca="1" si="81"/>
        <v/>
      </c>
      <c r="Q161" t="str">
        <f t="shared" ca="1" si="57"/>
        <v/>
      </c>
      <c r="R161" t="str">
        <f t="shared" ca="1" si="58"/>
        <v/>
      </c>
      <c r="S161">
        <f t="shared" ca="1" si="59"/>
        <v>0</v>
      </c>
      <c r="T161">
        <f t="shared" ca="1" si="60"/>
        <v>0</v>
      </c>
      <c r="U161" t="str">
        <f t="shared" ca="1" si="78"/>
        <v/>
      </c>
      <c r="V161" t="str">
        <f t="shared" ca="1" si="79"/>
        <v/>
      </c>
      <c r="W161" t="str">
        <f t="shared" ca="1" si="61"/>
        <v/>
      </c>
      <c r="X161">
        <f t="shared" ca="1" si="62"/>
        <v>0</v>
      </c>
      <c r="Y161" t="str">
        <f t="shared" ca="1" si="63"/>
        <v/>
      </c>
      <c r="Z161" t="str">
        <f ca="1">IF(V161="","",IF(V161=1,"LONG"&amp;COUNTIF($V$2:V161,1),"SELL"&amp;COUNTIF($V$2:V161,0)))</f>
        <v/>
      </c>
      <c r="AA161" t="str">
        <f ca="1">IF(U161="","",IF(U161=-1,"SHORT"&amp;COUNTIF($U$2:U161,-1),"COVER"&amp;COUNTIF($U$2:U161,0)))</f>
        <v/>
      </c>
      <c r="AB161" t="str">
        <f t="shared" ca="1" si="64"/>
        <v/>
      </c>
      <c r="AC161" t="str">
        <f t="shared" ca="1" si="65"/>
        <v/>
      </c>
      <c r="AD161" t="str">
        <f t="shared" ca="1" si="66"/>
        <v/>
      </c>
      <c r="AE161" t="str">
        <f t="shared" ca="1" si="67"/>
        <v/>
      </c>
      <c r="AF161" t="str">
        <f t="shared" ca="1" si="68"/>
        <v/>
      </c>
      <c r="AG161" t="str">
        <f t="shared" ca="1" si="69"/>
        <v/>
      </c>
      <c r="AH161" t="str">
        <f ca="1">IF(AF161="","",COUNTIF($AJ$2:AJ161,1))</f>
        <v/>
      </c>
      <c r="AI161" t="str">
        <f ca="1">IF(AG161="","",COUNTIF($AK$2:AK161,1))</f>
        <v/>
      </c>
      <c r="AJ161">
        <f t="shared" ca="1" si="70"/>
        <v>0</v>
      </c>
      <c r="AK161">
        <f t="shared" ca="1" si="71"/>
        <v>0</v>
      </c>
      <c r="AL161" t="str">
        <f t="shared" ca="1" si="80"/>
        <v/>
      </c>
      <c r="AM161" t="str">
        <f t="shared" ca="1" si="72"/>
        <v/>
      </c>
    </row>
    <row r="162" spans="1:39" x14ac:dyDescent="0.3">
      <c r="A162" t="str">
        <f ca="1">IF(Y162="","",Y162&amp;"-"&amp;COUNTIF($Y$2:Y162,Y162))</f>
        <v/>
      </c>
      <c r="B162" t="str">
        <f ca="1">IF(V162="","",V162&amp;"-"&amp;COUNTIF($V$2:V162,V162))</f>
        <v/>
      </c>
      <c r="C162" t="str">
        <f ca="1">IF(U162="","",U162&amp;"-"&amp;COUNTIF($U$2:U162,U162))</f>
        <v/>
      </c>
      <c r="D162" t="str">
        <f ca="1">IF(AF162="","",COUNTIF($AJ$2:AJ162,1))</f>
        <v/>
      </c>
      <c r="E162" t="str">
        <f ca="1">IF(AG162="","",COUNTIF($AK$2:AK162,1))</f>
        <v/>
      </c>
      <c r="F162">
        <f t="shared" si="73"/>
        <v>161</v>
      </c>
      <c r="G162" s="12">
        <f>HDFCBANK!C162</f>
        <v>41507</v>
      </c>
      <c r="H162" s="13">
        <f>HDFCBANK!I162</f>
        <v>593.35</v>
      </c>
      <c r="I162" s="13">
        <f>HDFC!I162</f>
        <v>747.25</v>
      </c>
      <c r="J162" s="7">
        <f t="shared" si="55"/>
        <v>0.79404483104717305</v>
      </c>
      <c r="K162" s="7">
        <f t="shared" ca="1" si="74"/>
        <v>0.80033879579033163</v>
      </c>
      <c r="L162" s="7">
        <f t="shared" ca="1" si="75"/>
        <v>1.3582413092306752E-2</v>
      </c>
      <c r="M162" s="36">
        <f t="shared" ca="1" si="76"/>
        <v>0.81392120888263841</v>
      </c>
      <c r="N162" s="37">
        <f t="shared" ca="1" si="77"/>
        <v>0.78675638269802484</v>
      </c>
      <c r="O162" t="str">
        <f t="shared" ca="1" si="56"/>
        <v/>
      </c>
      <c r="P162" t="str">
        <f t="shared" ca="1" si="81"/>
        <v/>
      </c>
      <c r="Q162" t="str">
        <f t="shared" ca="1" si="57"/>
        <v/>
      </c>
      <c r="R162" t="str">
        <f t="shared" ca="1" si="58"/>
        <v/>
      </c>
      <c r="S162">
        <f t="shared" ca="1" si="59"/>
        <v>0</v>
      </c>
      <c r="T162">
        <f t="shared" ca="1" si="60"/>
        <v>0</v>
      </c>
      <c r="U162" t="str">
        <f t="shared" ca="1" si="78"/>
        <v/>
      </c>
      <c r="V162" t="str">
        <f t="shared" ca="1" si="79"/>
        <v/>
      </c>
      <c r="W162" t="str">
        <f t="shared" ca="1" si="61"/>
        <v/>
      </c>
      <c r="X162">
        <f t="shared" ca="1" si="62"/>
        <v>0</v>
      </c>
      <c r="Y162" t="str">
        <f t="shared" ca="1" si="63"/>
        <v/>
      </c>
      <c r="Z162" t="str">
        <f ca="1">IF(V162="","",IF(V162=1,"LONG"&amp;COUNTIF($V$2:V162,1),"SELL"&amp;COUNTIF($V$2:V162,0)))</f>
        <v/>
      </c>
      <c r="AA162" t="str">
        <f ca="1">IF(U162="","",IF(U162=-1,"SHORT"&amp;COUNTIF($U$2:U162,-1),"COVER"&amp;COUNTIF($U$2:U162,0)))</f>
        <v/>
      </c>
      <c r="AB162" t="str">
        <f t="shared" ca="1" si="64"/>
        <v/>
      </c>
      <c r="AC162" t="str">
        <f t="shared" ca="1" si="65"/>
        <v/>
      </c>
      <c r="AD162" t="str">
        <f t="shared" ca="1" si="66"/>
        <v/>
      </c>
      <c r="AE162" t="str">
        <f t="shared" ca="1" si="67"/>
        <v/>
      </c>
      <c r="AF162" t="str">
        <f t="shared" ca="1" si="68"/>
        <v/>
      </c>
      <c r="AG162" t="str">
        <f t="shared" ca="1" si="69"/>
        <v/>
      </c>
      <c r="AH162" t="str">
        <f ca="1">IF(AF162="","",COUNTIF($AJ$2:AJ162,1))</f>
        <v/>
      </c>
      <c r="AI162" t="str">
        <f ca="1">IF(AG162="","",COUNTIF($AK$2:AK162,1))</f>
        <v/>
      </c>
      <c r="AJ162">
        <f t="shared" ca="1" si="70"/>
        <v>0</v>
      </c>
      <c r="AK162">
        <f t="shared" ca="1" si="71"/>
        <v>0</v>
      </c>
      <c r="AL162" t="str">
        <f t="shared" ca="1" si="80"/>
        <v/>
      </c>
      <c r="AM162" t="str">
        <f t="shared" ca="1" si="72"/>
        <v/>
      </c>
    </row>
    <row r="163" spans="1:39" x14ac:dyDescent="0.3">
      <c r="A163" t="str">
        <f ca="1">IF(Y163="","",Y163&amp;"-"&amp;COUNTIF($Y$2:Y163,Y163))</f>
        <v/>
      </c>
      <c r="B163" t="str">
        <f ca="1">IF(V163="","",V163&amp;"-"&amp;COUNTIF($V$2:V163,V163))</f>
        <v/>
      </c>
      <c r="C163" t="str">
        <f ca="1">IF(U163="","",U163&amp;"-"&amp;COUNTIF($U$2:U163,U163))</f>
        <v/>
      </c>
      <c r="D163" t="str">
        <f ca="1">IF(AF163="","",COUNTIF($AJ$2:AJ163,1))</f>
        <v/>
      </c>
      <c r="E163" t="str">
        <f ca="1">IF(AG163="","",COUNTIF($AK$2:AK163,1))</f>
        <v/>
      </c>
      <c r="F163">
        <f t="shared" si="73"/>
        <v>162</v>
      </c>
      <c r="G163" s="12">
        <f>HDFCBANK!C163</f>
        <v>41508</v>
      </c>
      <c r="H163" s="13">
        <f>HDFCBANK!I163</f>
        <v>588.70000000000005</v>
      </c>
      <c r="I163" s="13">
        <f>HDFC!I163</f>
        <v>735.9</v>
      </c>
      <c r="J163" s="7">
        <f t="shared" si="55"/>
        <v>0.79997282239434719</v>
      </c>
      <c r="K163" s="7">
        <f t="shared" ca="1" si="74"/>
        <v>0.79938243036068335</v>
      </c>
      <c r="L163" s="7">
        <f t="shared" ca="1" si="75"/>
        <v>1.3193970689167582E-2</v>
      </c>
      <c r="M163" s="36">
        <f t="shared" ca="1" si="76"/>
        <v>0.81257640104985096</v>
      </c>
      <c r="N163" s="37">
        <f t="shared" ca="1" si="77"/>
        <v>0.78618845967151574</v>
      </c>
      <c r="O163" t="str">
        <f t="shared" ca="1" si="56"/>
        <v/>
      </c>
      <c r="P163" t="str">
        <f t="shared" ca="1" si="81"/>
        <v/>
      </c>
      <c r="Q163" t="str">
        <f t="shared" ca="1" si="57"/>
        <v/>
      </c>
      <c r="R163" t="str">
        <f t="shared" ca="1" si="58"/>
        <v/>
      </c>
      <c r="S163">
        <f t="shared" ca="1" si="59"/>
        <v>0</v>
      </c>
      <c r="T163">
        <f t="shared" ca="1" si="60"/>
        <v>0</v>
      </c>
      <c r="U163" t="str">
        <f t="shared" ca="1" si="78"/>
        <v/>
      </c>
      <c r="V163" t="str">
        <f t="shared" ca="1" si="79"/>
        <v/>
      </c>
      <c r="W163" t="str">
        <f t="shared" ca="1" si="61"/>
        <v/>
      </c>
      <c r="X163">
        <f t="shared" ca="1" si="62"/>
        <v>0</v>
      </c>
      <c r="Y163" t="str">
        <f t="shared" ca="1" si="63"/>
        <v/>
      </c>
      <c r="Z163" t="str">
        <f ca="1">IF(V163="","",IF(V163=1,"LONG"&amp;COUNTIF($V$2:V163,1),"SELL"&amp;COUNTIF($V$2:V163,0)))</f>
        <v/>
      </c>
      <c r="AA163" t="str">
        <f ca="1">IF(U163="","",IF(U163=-1,"SHORT"&amp;COUNTIF($U$2:U163,-1),"COVER"&amp;COUNTIF($U$2:U163,0)))</f>
        <v/>
      </c>
      <c r="AB163" t="str">
        <f t="shared" ca="1" si="64"/>
        <v/>
      </c>
      <c r="AC163" t="str">
        <f t="shared" ca="1" si="65"/>
        <v/>
      </c>
      <c r="AD163" t="str">
        <f t="shared" ca="1" si="66"/>
        <v/>
      </c>
      <c r="AE163" t="str">
        <f t="shared" ca="1" si="67"/>
        <v/>
      </c>
      <c r="AF163" t="str">
        <f t="shared" ca="1" si="68"/>
        <v/>
      </c>
      <c r="AG163" t="str">
        <f t="shared" ca="1" si="69"/>
        <v/>
      </c>
      <c r="AH163" t="str">
        <f ca="1">IF(AF163="","",COUNTIF($AJ$2:AJ163,1))</f>
        <v/>
      </c>
      <c r="AI163" t="str">
        <f ca="1">IF(AG163="","",COUNTIF($AK$2:AK163,1))</f>
        <v/>
      </c>
      <c r="AJ163">
        <f t="shared" ca="1" si="70"/>
        <v>0</v>
      </c>
      <c r="AK163">
        <f t="shared" ca="1" si="71"/>
        <v>0</v>
      </c>
      <c r="AL163" t="str">
        <f t="shared" ca="1" si="80"/>
        <v/>
      </c>
      <c r="AM163" t="str">
        <f t="shared" ca="1" si="72"/>
        <v/>
      </c>
    </row>
    <row r="164" spans="1:39" x14ac:dyDescent="0.3">
      <c r="A164" t="str">
        <f ca="1">IF(Y164="","",Y164&amp;"-"&amp;COUNTIF($Y$2:Y164,Y164))</f>
        <v>1-20</v>
      </c>
      <c r="B164" t="str">
        <f ca="1">IF(V164="","",V164&amp;"-"&amp;COUNTIF($V$2:V164,V164))</f>
        <v/>
      </c>
      <c r="C164" t="str">
        <f ca="1">IF(U164="","",U164&amp;"-"&amp;COUNTIF($U$2:U164,U164))</f>
        <v>-1-9</v>
      </c>
      <c r="D164">
        <f ca="1">IF(AF164="","",COUNTIF($AJ$2:AJ164,1))</f>
        <v>20</v>
      </c>
      <c r="E164" t="str">
        <f ca="1">IF(AG164="","",COUNTIF($AK$2:AK164,1))</f>
        <v/>
      </c>
      <c r="F164">
        <f t="shared" si="73"/>
        <v>163</v>
      </c>
      <c r="G164" s="12">
        <f>HDFCBANK!C164</f>
        <v>41509</v>
      </c>
      <c r="H164" s="13">
        <f>HDFCBANK!I164</f>
        <v>607.54999999999995</v>
      </c>
      <c r="I164" s="13">
        <f>HDFC!I164</f>
        <v>740.85</v>
      </c>
      <c r="J164" s="7">
        <f t="shared" si="55"/>
        <v>0.82007153944793132</v>
      </c>
      <c r="K164" s="7">
        <f t="shared" ca="1" si="74"/>
        <v>0.79899956100823111</v>
      </c>
      <c r="L164" s="7">
        <f t="shared" ca="1" si="75"/>
        <v>1.243730259887268E-2</v>
      </c>
      <c r="M164" s="36">
        <f t="shared" ca="1" si="76"/>
        <v>0.81143686360710376</v>
      </c>
      <c r="N164" s="37">
        <f t="shared" ca="1" si="77"/>
        <v>0.78656225840935845</v>
      </c>
      <c r="O164" t="str">
        <f t="shared" ca="1" si="56"/>
        <v>SHORT</v>
      </c>
      <c r="P164" t="str">
        <f t="shared" ca="1" si="81"/>
        <v>SIGNAL</v>
      </c>
      <c r="Q164" t="str">
        <f t="shared" ca="1" si="57"/>
        <v/>
      </c>
      <c r="R164" t="str">
        <f t="shared" ca="1" si="58"/>
        <v>SHORT</v>
      </c>
      <c r="S164">
        <f t="shared" ca="1" si="59"/>
        <v>-1</v>
      </c>
      <c r="T164">
        <f t="shared" ca="1" si="60"/>
        <v>0</v>
      </c>
      <c r="U164">
        <f t="shared" ca="1" si="78"/>
        <v>-1</v>
      </c>
      <c r="V164" t="str">
        <f t="shared" ca="1" si="79"/>
        <v/>
      </c>
      <c r="W164" t="str">
        <f t="shared" ca="1" si="61"/>
        <v>SHORT</v>
      </c>
      <c r="X164">
        <f t="shared" ca="1" si="62"/>
        <v>-1</v>
      </c>
      <c r="Y164">
        <f t="shared" ca="1" si="63"/>
        <v>1</v>
      </c>
      <c r="Z164" t="str">
        <f ca="1">IF(V164="","",IF(V164=1,"LONG"&amp;COUNTIF($V$2:V164,1),"SELL"&amp;COUNTIF($V$2:V164,0)))</f>
        <v/>
      </c>
      <c r="AA164" t="str">
        <f ca="1">IF(U164="","",IF(U164=-1,"SHORT"&amp;COUNTIF($U$2:U164,-1),"COVER"&amp;COUNTIF($U$2:U164,0)))</f>
        <v>SHORT9</v>
      </c>
      <c r="AB164" t="str">
        <f t="shared" ca="1" si="64"/>
        <v/>
      </c>
      <c r="AC164" t="str">
        <f t="shared" ca="1" si="65"/>
        <v/>
      </c>
      <c r="AD164" t="str">
        <f t="shared" ca="1" si="66"/>
        <v>SHORT</v>
      </c>
      <c r="AE164" t="str">
        <f t="shared" ca="1" si="67"/>
        <v/>
      </c>
      <c r="AF164" t="str">
        <f t="shared" ca="1" si="68"/>
        <v>SHORT</v>
      </c>
      <c r="AG164" t="str">
        <f t="shared" ca="1" si="69"/>
        <v/>
      </c>
      <c r="AH164">
        <f ca="1">IF(AF164="","",COUNTIF($AJ$2:AJ164,1))</f>
        <v>20</v>
      </c>
      <c r="AI164" t="str">
        <f ca="1">IF(AG164="","",COUNTIF($AK$2:AK164,1))</f>
        <v/>
      </c>
      <c r="AJ164">
        <f t="shared" ca="1" si="70"/>
        <v>1</v>
      </c>
      <c r="AK164">
        <f t="shared" ca="1" si="71"/>
        <v>0</v>
      </c>
      <c r="AL164" t="str">
        <f t="shared" ca="1" si="80"/>
        <v>SHORT</v>
      </c>
      <c r="AM164" t="str">
        <f t="shared" ca="1" si="72"/>
        <v/>
      </c>
    </row>
    <row r="165" spans="1:39" x14ac:dyDescent="0.3">
      <c r="A165" t="str">
        <f ca="1">IF(Y165="","",Y165&amp;"-"&amp;COUNTIF($Y$2:Y165,Y165))</f>
        <v/>
      </c>
      <c r="B165" t="str">
        <f ca="1">IF(V165="","",V165&amp;"-"&amp;COUNTIF($V$2:V165,V165))</f>
        <v/>
      </c>
      <c r="C165" t="str">
        <f ca="1">IF(U165="","",U165&amp;"-"&amp;COUNTIF($U$2:U165,U165))</f>
        <v/>
      </c>
      <c r="D165" t="str">
        <f ca="1">IF(AF165="","",COUNTIF($AJ$2:AJ165,1))</f>
        <v/>
      </c>
      <c r="E165" t="str">
        <f ca="1">IF(AG165="","",COUNTIF($AK$2:AK165,1))</f>
        <v/>
      </c>
      <c r="F165">
        <f t="shared" si="73"/>
        <v>164</v>
      </c>
      <c r="G165" s="12">
        <f>HDFCBANK!C165</f>
        <v>41512</v>
      </c>
      <c r="H165" s="13">
        <f>HDFCBANK!I165</f>
        <v>611.29999999999995</v>
      </c>
      <c r="I165" s="13">
        <f>HDFC!I165</f>
        <v>744</v>
      </c>
      <c r="J165" s="7">
        <f t="shared" si="55"/>
        <v>0.82163978494623646</v>
      </c>
      <c r="K165" s="7">
        <f t="shared" ca="1" si="74"/>
        <v>0.7994311611642777</v>
      </c>
      <c r="L165" s="7">
        <f t="shared" ca="1" si="75"/>
        <v>1.3195614973239787E-2</v>
      </c>
      <c r="M165" s="36">
        <f t="shared" ca="1" si="76"/>
        <v>0.81262677613751744</v>
      </c>
      <c r="N165" s="37">
        <f t="shared" ca="1" si="77"/>
        <v>0.78623554619103797</v>
      </c>
      <c r="O165" t="str">
        <f t="shared" ca="1" si="56"/>
        <v>SHORT</v>
      </c>
      <c r="P165" t="str">
        <f t="shared" ca="1" si="81"/>
        <v/>
      </c>
      <c r="Q165" t="str">
        <f t="shared" ca="1" si="57"/>
        <v/>
      </c>
      <c r="R165" t="str">
        <f t="shared" ca="1" si="58"/>
        <v>SHORT</v>
      </c>
      <c r="S165">
        <f t="shared" ca="1" si="59"/>
        <v>-1</v>
      </c>
      <c r="T165">
        <f t="shared" ca="1" si="60"/>
        <v>0</v>
      </c>
      <c r="U165" t="str">
        <f t="shared" ca="1" si="78"/>
        <v/>
      </c>
      <c r="V165" t="str">
        <f t="shared" ca="1" si="79"/>
        <v/>
      </c>
      <c r="W165" t="str">
        <f t="shared" ca="1" si="61"/>
        <v/>
      </c>
      <c r="X165">
        <f t="shared" ca="1" si="62"/>
        <v>0</v>
      </c>
      <c r="Y165" t="str">
        <f t="shared" ca="1" si="63"/>
        <v/>
      </c>
      <c r="Z165" t="str">
        <f ca="1">IF(V165="","",IF(V165=1,"LONG"&amp;COUNTIF($V$2:V165,1),"SELL"&amp;COUNTIF($V$2:V165,0)))</f>
        <v/>
      </c>
      <c r="AA165" t="str">
        <f ca="1">IF(U165="","",IF(U165=-1,"SHORT"&amp;COUNTIF($U$2:U165,-1),"COVER"&amp;COUNTIF($U$2:U165,0)))</f>
        <v/>
      </c>
      <c r="AB165" t="str">
        <f t="shared" ca="1" si="64"/>
        <v/>
      </c>
      <c r="AC165" t="str">
        <f t="shared" ca="1" si="65"/>
        <v/>
      </c>
      <c r="AD165" t="str">
        <f t="shared" ca="1" si="66"/>
        <v/>
      </c>
      <c r="AE165" t="str">
        <f t="shared" ca="1" si="67"/>
        <v/>
      </c>
      <c r="AF165" t="str">
        <f t="shared" ca="1" si="68"/>
        <v/>
      </c>
      <c r="AG165" t="str">
        <f t="shared" ca="1" si="69"/>
        <v/>
      </c>
      <c r="AH165" t="str">
        <f ca="1">IF(AF165="","",COUNTIF($AJ$2:AJ165,1))</f>
        <v/>
      </c>
      <c r="AI165" t="str">
        <f ca="1">IF(AG165="","",COUNTIF($AK$2:AK165,1))</f>
        <v/>
      </c>
      <c r="AJ165">
        <f t="shared" ca="1" si="70"/>
        <v>0</v>
      </c>
      <c r="AK165">
        <f t="shared" ca="1" si="71"/>
        <v>0</v>
      </c>
      <c r="AL165" t="str">
        <f t="shared" ca="1" si="80"/>
        <v/>
      </c>
      <c r="AM165" t="str">
        <f t="shared" ca="1" si="72"/>
        <v/>
      </c>
    </row>
    <row r="166" spans="1:39" x14ac:dyDescent="0.3">
      <c r="A166" t="str">
        <f ca="1">IF(Y166="","",Y166&amp;"-"&amp;COUNTIF($Y$2:Y166,Y166))</f>
        <v/>
      </c>
      <c r="B166" t="str">
        <f ca="1">IF(V166="","",V166&amp;"-"&amp;COUNTIF($V$2:V166,V166))</f>
        <v/>
      </c>
      <c r="C166" t="str">
        <f ca="1">IF(U166="","",U166&amp;"-"&amp;COUNTIF($U$2:U166,U166))</f>
        <v/>
      </c>
      <c r="D166" t="str">
        <f ca="1">IF(AF166="","",COUNTIF($AJ$2:AJ166,1))</f>
        <v/>
      </c>
      <c r="E166" t="str">
        <f ca="1">IF(AG166="","",COUNTIF($AK$2:AK166,1))</f>
        <v/>
      </c>
      <c r="F166">
        <f t="shared" si="73"/>
        <v>165</v>
      </c>
      <c r="G166" s="12">
        <f>HDFCBANK!C166</f>
        <v>41513</v>
      </c>
      <c r="H166" s="13">
        <f>HDFCBANK!I166</f>
        <v>561.9</v>
      </c>
      <c r="I166" s="13">
        <f>HDFC!I166</f>
        <v>686</v>
      </c>
      <c r="J166" s="7">
        <f t="shared" si="55"/>
        <v>0.8190962099125364</v>
      </c>
      <c r="K166" s="7">
        <f t="shared" ca="1" si="74"/>
        <v>0.80310758956053319</v>
      </c>
      <c r="L166" s="7">
        <f t="shared" ca="1" si="75"/>
        <v>1.3022575826991206E-2</v>
      </c>
      <c r="M166" s="36">
        <f t="shared" ca="1" si="76"/>
        <v>0.81613016538752436</v>
      </c>
      <c r="N166" s="37">
        <f t="shared" ca="1" si="77"/>
        <v>0.79008501373354201</v>
      </c>
      <c r="O166" t="str">
        <f t="shared" ca="1" si="56"/>
        <v>SHORT</v>
      </c>
      <c r="P166" t="str">
        <f t="shared" ca="1" si="81"/>
        <v/>
      </c>
      <c r="Q166" t="str">
        <f t="shared" ca="1" si="57"/>
        <v/>
      </c>
      <c r="R166" t="str">
        <f t="shared" ca="1" si="58"/>
        <v>SHORT</v>
      </c>
      <c r="S166">
        <f t="shared" ca="1" si="59"/>
        <v>-1</v>
      </c>
      <c r="T166">
        <f t="shared" ca="1" si="60"/>
        <v>0</v>
      </c>
      <c r="U166" t="str">
        <f t="shared" ca="1" si="78"/>
        <v/>
      </c>
      <c r="V166" t="str">
        <f t="shared" ca="1" si="79"/>
        <v/>
      </c>
      <c r="W166" t="str">
        <f t="shared" ca="1" si="61"/>
        <v/>
      </c>
      <c r="X166">
        <f t="shared" ca="1" si="62"/>
        <v>0</v>
      </c>
      <c r="Y166" t="str">
        <f t="shared" ca="1" si="63"/>
        <v/>
      </c>
      <c r="Z166" t="str">
        <f ca="1">IF(V166="","",IF(V166=1,"LONG"&amp;COUNTIF($V$2:V166,1),"SELL"&amp;COUNTIF($V$2:V166,0)))</f>
        <v/>
      </c>
      <c r="AA166" t="str">
        <f ca="1">IF(U166="","",IF(U166=-1,"SHORT"&amp;COUNTIF($U$2:U166,-1),"COVER"&amp;COUNTIF($U$2:U166,0)))</f>
        <v/>
      </c>
      <c r="AB166" t="str">
        <f t="shared" ca="1" si="64"/>
        <v/>
      </c>
      <c r="AC166" t="str">
        <f t="shared" ca="1" si="65"/>
        <v/>
      </c>
      <c r="AD166" t="str">
        <f t="shared" ca="1" si="66"/>
        <v/>
      </c>
      <c r="AE166" t="str">
        <f t="shared" ca="1" si="67"/>
        <v/>
      </c>
      <c r="AF166" t="str">
        <f t="shared" ca="1" si="68"/>
        <v/>
      </c>
      <c r="AG166" t="str">
        <f t="shared" ca="1" si="69"/>
        <v/>
      </c>
      <c r="AH166" t="str">
        <f ca="1">IF(AF166="","",COUNTIF($AJ$2:AJ166,1))</f>
        <v/>
      </c>
      <c r="AI166" t="str">
        <f ca="1">IF(AG166="","",COUNTIF($AK$2:AK166,1))</f>
        <v/>
      </c>
      <c r="AJ166">
        <f t="shared" ca="1" si="70"/>
        <v>0</v>
      </c>
      <c r="AK166">
        <f t="shared" ca="1" si="71"/>
        <v>0</v>
      </c>
      <c r="AL166" t="str">
        <f t="shared" ca="1" si="80"/>
        <v/>
      </c>
      <c r="AM166" t="str">
        <f t="shared" ca="1" si="72"/>
        <v/>
      </c>
    </row>
    <row r="167" spans="1:39" x14ac:dyDescent="0.3">
      <c r="A167" t="str">
        <f ca="1">IF(Y167="","",Y167&amp;"-"&amp;COUNTIF($Y$2:Y167,Y167))</f>
        <v/>
      </c>
      <c r="B167" t="str">
        <f ca="1">IF(V167="","",V167&amp;"-"&amp;COUNTIF($V$2:V167,V167))</f>
        <v/>
      </c>
      <c r="C167" t="str">
        <f ca="1">IF(U167="","",U167&amp;"-"&amp;COUNTIF($U$2:U167,U167))</f>
        <v/>
      </c>
      <c r="D167" t="str">
        <f ca="1">IF(AF167="","",COUNTIF($AJ$2:AJ167,1))</f>
        <v/>
      </c>
      <c r="E167" t="str">
        <f ca="1">IF(AG167="","",COUNTIF($AK$2:AK167,1))</f>
        <v/>
      </c>
      <c r="F167">
        <f t="shared" si="73"/>
        <v>166</v>
      </c>
      <c r="G167" s="12">
        <f>HDFCBANK!C167</f>
        <v>41514</v>
      </c>
      <c r="H167" s="13">
        <f>HDFCBANK!I167</f>
        <v>561.95000000000005</v>
      </c>
      <c r="I167" s="13">
        <f>HDFC!I167</f>
        <v>652.75</v>
      </c>
      <c r="J167" s="7">
        <f t="shared" si="55"/>
        <v>0.86089620834929148</v>
      </c>
      <c r="K167" s="7">
        <f t="shared" ca="1" si="74"/>
        <v>0.81084630440392225</v>
      </c>
      <c r="L167" s="7">
        <f t="shared" ca="1" si="75"/>
        <v>2.0770792403211846E-2</v>
      </c>
      <c r="M167" s="36">
        <f t="shared" ca="1" si="76"/>
        <v>0.83161709680713414</v>
      </c>
      <c r="N167" s="37">
        <f t="shared" ca="1" si="77"/>
        <v>0.79007551200071036</v>
      </c>
      <c r="O167" t="str">
        <f t="shared" ca="1" si="56"/>
        <v>SHORT</v>
      </c>
      <c r="P167" t="str">
        <f t="shared" ca="1" si="81"/>
        <v/>
      </c>
      <c r="Q167" t="str">
        <f t="shared" ca="1" si="57"/>
        <v/>
      </c>
      <c r="R167" t="str">
        <f t="shared" ca="1" si="58"/>
        <v>SHORT</v>
      </c>
      <c r="S167">
        <f t="shared" ca="1" si="59"/>
        <v>-1</v>
      </c>
      <c r="T167">
        <f t="shared" ca="1" si="60"/>
        <v>0</v>
      </c>
      <c r="U167" t="str">
        <f t="shared" ca="1" si="78"/>
        <v/>
      </c>
      <c r="V167" t="str">
        <f t="shared" ca="1" si="79"/>
        <v/>
      </c>
      <c r="W167" t="str">
        <f t="shared" ca="1" si="61"/>
        <v/>
      </c>
      <c r="X167">
        <f t="shared" ca="1" si="62"/>
        <v>0</v>
      </c>
      <c r="Y167" t="str">
        <f t="shared" ca="1" si="63"/>
        <v/>
      </c>
      <c r="Z167" t="str">
        <f ca="1">IF(V167="","",IF(V167=1,"LONG"&amp;COUNTIF($V$2:V167,1),"SELL"&amp;COUNTIF($V$2:V167,0)))</f>
        <v/>
      </c>
      <c r="AA167" t="str">
        <f ca="1">IF(U167="","",IF(U167=-1,"SHORT"&amp;COUNTIF($U$2:U167,-1),"COVER"&amp;COUNTIF($U$2:U167,0)))</f>
        <v/>
      </c>
      <c r="AB167" t="str">
        <f t="shared" ca="1" si="64"/>
        <v/>
      </c>
      <c r="AC167" t="str">
        <f t="shared" ca="1" si="65"/>
        <v/>
      </c>
      <c r="AD167" t="str">
        <f t="shared" ca="1" si="66"/>
        <v/>
      </c>
      <c r="AE167" t="str">
        <f t="shared" ca="1" si="67"/>
        <v/>
      </c>
      <c r="AF167" t="str">
        <f t="shared" ca="1" si="68"/>
        <v/>
      </c>
      <c r="AG167" t="str">
        <f t="shared" ca="1" si="69"/>
        <v/>
      </c>
      <c r="AH167" t="str">
        <f ca="1">IF(AF167="","",COUNTIF($AJ$2:AJ167,1))</f>
        <v/>
      </c>
      <c r="AI167" t="str">
        <f ca="1">IF(AG167="","",COUNTIF($AK$2:AK167,1))</f>
        <v/>
      </c>
      <c r="AJ167">
        <f t="shared" ca="1" si="70"/>
        <v>0</v>
      </c>
      <c r="AK167">
        <f t="shared" ca="1" si="71"/>
        <v>0</v>
      </c>
      <c r="AL167" t="str">
        <f t="shared" ca="1" si="80"/>
        <v/>
      </c>
      <c r="AM167" t="str">
        <f t="shared" ca="1" si="72"/>
        <v/>
      </c>
    </row>
    <row r="168" spans="1:39" x14ac:dyDescent="0.3">
      <c r="A168" t="str">
        <f ca="1">IF(Y168="","",Y168&amp;"-"&amp;COUNTIF($Y$2:Y168,Y168))</f>
        <v/>
      </c>
      <c r="B168" t="str">
        <f ca="1">IF(V168="","",V168&amp;"-"&amp;COUNTIF($V$2:V168,V168))</f>
        <v/>
      </c>
      <c r="C168" t="str">
        <f ca="1">IF(U168="","",U168&amp;"-"&amp;COUNTIF($U$2:U168,U168))</f>
        <v/>
      </c>
      <c r="D168" t="str">
        <f ca="1">IF(AF168="","",COUNTIF($AJ$2:AJ168,1))</f>
        <v/>
      </c>
      <c r="E168" t="str">
        <f ca="1">IF(AG168="","",COUNTIF($AK$2:AK168,1))</f>
        <v/>
      </c>
      <c r="F168">
        <f t="shared" si="73"/>
        <v>167</v>
      </c>
      <c r="G168" s="12">
        <f>HDFCBANK!C168</f>
        <v>41515</v>
      </c>
      <c r="H168" s="13">
        <f>HDFCBANK!I168</f>
        <v>572.04999999999995</v>
      </c>
      <c r="I168" s="13">
        <f>HDFC!I168</f>
        <v>695.5</v>
      </c>
      <c r="J168" s="7">
        <f t="shared" si="55"/>
        <v>0.82250179726815231</v>
      </c>
      <c r="K168" s="7">
        <f t="shared" ca="1" si="74"/>
        <v>0.81350765359403998</v>
      </c>
      <c r="L168" s="7">
        <f t="shared" ca="1" si="75"/>
        <v>2.0341837940334298E-2</v>
      </c>
      <c r="M168" s="36">
        <f t="shared" ca="1" si="76"/>
        <v>0.83384949153437427</v>
      </c>
      <c r="N168" s="37">
        <f t="shared" ca="1" si="77"/>
        <v>0.7931658156537057</v>
      </c>
      <c r="O168" t="str">
        <f t="shared" ca="1" si="56"/>
        <v>SHORT</v>
      </c>
      <c r="P168" t="str">
        <f t="shared" ca="1" si="81"/>
        <v/>
      </c>
      <c r="Q168" t="str">
        <f t="shared" ca="1" si="57"/>
        <v/>
      </c>
      <c r="R168" t="str">
        <f t="shared" ca="1" si="58"/>
        <v>SHORT</v>
      </c>
      <c r="S168">
        <f t="shared" ca="1" si="59"/>
        <v>-1</v>
      </c>
      <c r="T168">
        <f t="shared" ca="1" si="60"/>
        <v>0</v>
      </c>
      <c r="U168" t="str">
        <f t="shared" ca="1" si="78"/>
        <v/>
      </c>
      <c r="V168" t="str">
        <f t="shared" ca="1" si="79"/>
        <v/>
      </c>
      <c r="W168" t="str">
        <f t="shared" ca="1" si="61"/>
        <v/>
      </c>
      <c r="X168">
        <f t="shared" ca="1" si="62"/>
        <v>0</v>
      </c>
      <c r="Y168" t="str">
        <f t="shared" ca="1" si="63"/>
        <v/>
      </c>
      <c r="Z168" t="str">
        <f ca="1">IF(V168="","",IF(V168=1,"LONG"&amp;COUNTIF($V$2:V168,1),"SELL"&amp;COUNTIF($V$2:V168,0)))</f>
        <v/>
      </c>
      <c r="AA168" t="str">
        <f ca="1">IF(U168="","",IF(U168=-1,"SHORT"&amp;COUNTIF($U$2:U168,-1),"COVER"&amp;COUNTIF($U$2:U168,0)))</f>
        <v/>
      </c>
      <c r="AB168" t="str">
        <f t="shared" ca="1" si="64"/>
        <v/>
      </c>
      <c r="AC168" t="str">
        <f t="shared" ca="1" si="65"/>
        <v/>
      </c>
      <c r="AD168" t="str">
        <f t="shared" ca="1" si="66"/>
        <v/>
      </c>
      <c r="AE168" t="str">
        <f t="shared" ca="1" si="67"/>
        <v/>
      </c>
      <c r="AF168" t="str">
        <f t="shared" ca="1" si="68"/>
        <v/>
      </c>
      <c r="AG168" t="str">
        <f t="shared" ca="1" si="69"/>
        <v/>
      </c>
      <c r="AH168" t="str">
        <f ca="1">IF(AF168="","",COUNTIF($AJ$2:AJ168,1))</f>
        <v/>
      </c>
      <c r="AI168" t="str">
        <f ca="1">IF(AG168="","",COUNTIF($AK$2:AK168,1))</f>
        <v/>
      </c>
      <c r="AJ168">
        <f t="shared" ca="1" si="70"/>
        <v>0</v>
      </c>
      <c r="AK168">
        <f t="shared" ca="1" si="71"/>
        <v>0</v>
      </c>
      <c r="AL168" t="str">
        <f t="shared" ca="1" si="80"/>
        <v/>
      </c>
      <c r="AM168" t="str">
        <f t="shared" ca="1" si="72"/>
        <v/>
      </c>
    </row>
    <row r="169" spans="1:39" x14ac:dyDescent="0.3">
      <c r="A169" t="str">
        <f ca="1">IF(Y169="","",Y169&amp;"-"&amp;COUNTIF($Y$2:Y169,Y169))</f>
        <v/>
      </c>
      <c r="B169" t="str">
        <f ca="1">IF(V169="","",V169&amp;"-"&amp;COUNTIF($V$2:V169,V169))</f>
        <v/>
      </c>
      <c r="C169" t="str">
        <f ca="1">IF(U169="","",U169&amp;"-"&amp;COUNTIF($U$2:U169,U169))</f>
        <v/>
      </c>
      <c r="D169" t="str">
        <f ca="1">IF(AF169="","",COUNTIF($AJ$2:AJ169,1))</f>
        <v/>
      </c>
      <c r="E169" t="str">
        <f ca="1">IF(AG169="","",COUNTIF($AK$2:AK169,1))</f>
        <v/>
      </c>
      <c r="F169">
        <f t="shared" si="73"/>
        <v>168</v>
      </c>
      <c r="G169" s="12">
        <f>HDFCBANK!C169</f>
        <v>41516</v>
      </c>
      <c r="H169" s="13">
        <f>HDFCBANK!I169</f>
        <v>594</v>
      </c>
      <c r="I169" s="13">
        <f>HDFC!I169</f>
        <v>718.65</v>
      </c>
      <c r="J169" s="7">
        <f t="shared" si="55"/>
        <v>0.82654978083907327</v>
      </c>
      <c r="K169" s="7">
        <f t="shared" ca="1" si="74"/>
        <v>0.816490589395795</v>
      </c>
      <c r="L169" s="7">
        <f t="shared" ca="1" si="75"/>
        <v>1.9786134997375499E-2</v>
      </c>
      <c r="M169" s="36">
        <f t="shared" ca="1" si="76"/>
        <v>0.83627672439317047</v>
      </c>
      <c r="N169" s="37">
        <f t="shared" ca="1" si="77"/>
        <v>0.79670445439841953</v>
      </c>
      <c r="O169" t="str">
        <f t="shared" ca="1" si="56"/>
        <v>SHORT</v>
      </c>
      <c r="P169" t="str">
        <f t="shared" ca="1" si="81"/>
        <v/>
      </c>
      <c r="Q169" t="str">
        <f t="shared" ca="1" si="57"/>
        <v/>
      </c>
      <c r="R169" t="str">
        <f t="shared" ca="1" si="58"/>
        <v>SHORT</v>
      </c>
      <c r="S169">
        <f t="shared" ca="1" si="59"/>
        <v>-1</v>
      </c>
      <c r="T169">
        <f t="shared" ca="1" si="60"/>
        <v>0</v>
      </c>
      <c r="U169" t="str">
        <f t="shared" ca="1" si="78"/>
        <v/>
      </c>
      <c r="V169" t="str">
        <f t="shared" ca="1" si="79"/>
        <v/>
      </c>
      <c r="W169" t="str">
        <f t="shared" ca="1" si="61"/>
        <v/>
      </c>
      <c r="X169">
        <f t="shared" ca="1" si="62"/>
        <v>0</v>
      </c>
      <c r="Y169" t="str">
        <f t="shared" ca="1" si="63"/>
        <v/>
      </c>
      <c r="Z169" t="str">
        <f ca="1">IF(V169="","",IF(V169=1,"LONG"&amp;COUNTIF($V$2:V169,1),"SELL"&amp;COUNTIF($V$2:V169,0)))</f>
        <v/>
      </c>
      <c r="AA169" t="str">
        <f ca="1">IF(U169="","",IF(U169=-1,"SHORT"&amp;COUNTIF($U$2:U169,-1),"COVER"&amp;COUNTIF($U$2:U169,0)))</f>
        <v/>
      </c>
      <c r="AB169" t="str">
        <f t="shared" ca="1" si="64"/>
        <v/>
      </c>
      <c r="AC169" t="str">
        <f t="shared" ca="1" si="65"/>
        <v/>
      </c>
      <c r="AD169" t="str">
        <f t="shared" ca="1" si="66"/>
        <v/>
      </c>
      <c r="AE169" t="str">
        <f t="shared" ca="1" si="67"/>
        <v/>
      </c>
      <c r="AF169" t="str">
        <f t="shared" ca="1" si="68"/>
        <v/>
      </c>
      <c r="AG169" t="str">
        <f t="shared" ca="1" si="69"/>
        <v/>
      </c>
      <c r="AH169" t="str">
        <f ca="1">IF(AF169="","",COUNTIF($AJ$2:AJ169,1))</f>
        <v/>
      </c>
      <c r="AI169" t="str">
        <f ca="1">IF(AG169="","",COUNTIF($AK$2:AK169,1))</f>
        <v/>
      </c>
      <c r="AJ169">
        <f t="shared" ca="1" si="70"/>
        <v>0</v>
      </c>
      <c r="AK169">
        <f t="shared" ca="1" si="71"/>
        <v>0</v>
      </c>
      <c r="AL169" t="str">
        <f t="shared" ca="1" si="80"/>
        <v/>
      </c>
      <c r="AM169" t="str">
        <f t="shared" ca="1" si="72"/>
        <v/>
      </c>
    </row>
    <row r="170" spans="1:39" x14ac:dyDescent="0.3">
      <c r="A170" t="str">
        <f ca="1">IF(Y170="","",Y170&amp;"-"&amp;COUNTIF($Y$2:Y170,Y170))</f>
        <v>0-20</v>
      </c>
      <c r="B170" t="str">
        <f ca="1">IF(V170="","",V170&amp;"-"&amp;COUNTIF($V$2:V170,V170))</f>
        <v/>
      </c>
      <c r="C170" t="str">
        <f ca="1">IF(U170="","",U170&amp;"-"&amp;COUNTIF($U$2:U170,U170))</f>
        <v>0-9</v>
      </c>
      <c r="D170" t="str">
        <f ca="1">IF(AF170="","",COUNTIF($AJ$2:AJ170,1))</f>
        <v/>
      </c>
      <c r="E170">
        <f ca="1">IF(AG170="","",COUNTIF($AK$2:AK170,1))</f>
        <v>20</v>
      </c>
      <c r="F170">
        <f t="shared" si="73"/>
        <v>169</v>
      </c>
      <c r="G170" s="12">
        <f>HDFCBANK!C170</f>
        <v>41519</v>
      </c>
      <c r="H170" s="13">
        <f>HDFCBANK!I170</f>
        <v>589.5</v>
      </c>
      <c r="I170" s="13">
        <f>HDFC!I170</f>
        <v>738.4</v>
      </c>
      <c r="J170" s="7">
        <f t="shared" si="55"/>
        <v>0.79834777898158182</v>
      </c>
      <c r="K170" s="7">
        <f t="shared" ca="1" si="74"/>
        <v>0.81682842643739306</v>
      </c>
      <c r="L170" s="7">
        <f t="shared" ca="1" si="75"/>
        <v>1.9402975859796907E-2</v>
      </c>
      <c r="M170" s="36">
        <f t="shared" ca="1" si="76"/>
        <v>0.83623140229718995</v>
      </c>
      <c r="N170" s="37">
        <f t="shared" ca="1" si="77"/>
        <v>0.79742545057759617</v>
      </c>
      <c r="O170" t="str">
        <f t="shared" ca="1" si="56"/>
        <v/>
      </c>
      <c r="P170" t="str">
        <f t="shared" ca="1" si="81"/>
        <v>NO</v>
      </c>
      <c r="Q170" t="str">
        <f t="shared" ca="1" si="57"/>
        <v/>
      </c>
      <c r="R170" t="str">
        <f t="shared" ca="1" si="58"/>
        <v/>
      </c>
      <c r="S170">
        <f t="shared" ca="1" si="59"/>
        <v>0</v>
      </c>
      <c r="T170">
        <f t="shared" ca="1" si="60"/>
        <v>0</v>
      </c>
      <c r="U170">
        <f t="shared" ca="1" si="78"/>
        <v>0</v>
      </c>
      <c r="V170" t="str">
        <f t="shared" ca="1" si="79"/>
        <v/>
      </c>
      <c r="W170" t="str">
        <f t="shared" ca="1" si="61"/>
        <v/>
      </c>
      <c r="X170">
        <f t="shared" ca="1" si="62"/>
        <v>0</v>
      </c>
      <c r="Y170">
        <f t="shared" ca="1" si="63"/>
        <v>0</v>
      </c>
      <c r="Z170" t="str">
        <f ca="1">IF(V170="","",IF(V170=1,"LONG"&amp;COUNTIF($V$2:V170,1),"SELL"&amp;COUNTIF($V$2:V170,0)))</f>
        <v/>
      </c>
      <c r="AA170" t="str">
        <f ca="1">IF(U170="","",IF(U170=-1,"SHORT"&amp;COUNTIF($U$2:U170,-1),"COVER"&amp;COUNTIF($U$2:U170,0)))</f>
        <v>COVER9</v>
      </c>
      <c r="AB170" t="str">
        <f t="shared" ca="1" si="64"/>
        <v/>
      </c>
      <c r="AC170" t="str">
        <f t="shared" ca="1" si="65"/>
        <v/>
      </c>
      <c r="AD170" t="str">
        <f t="shared" ca="1" si="66"/>
        <v/>
      </c>
      <c r="AE170" t="str">
        <f t="shared" ca="1" si="67"/>
        <v>COVER</v>
      </c>
      <c r="AF170" t="str">
        <f t="shared" ca="1" si="68"/>
        <v/>
      </c>
      <c r="AG170" t="str">
        <f t="shared" ca="1" si="69"/>
        <v>COVER</v>
      </c>
      <c r="AH170" t="str">
        <f ca="1">IF(AF170="","",COUNTIF($AJ$2:AJ170,1))</f>
        <v/>
      </c>
      <c r="AI170">
        <f ca="1">IF(AG170="","",COUNTIF($AK$2:AK170,1))</f>
        <v>20</v>
      </c>
      <c r="AJ170">
        <f t="shared" ca="1" si="70"/>
        <v>0</v>
      </c>
      <c r="AK170">
        <f t="shared" ca="1" si="71"/>
        <v>1</v>
      </c>
      <c r="AL170" t="str">
        <f t="shared" ca="1" si="80"/>
        <v/>
      </c>
      <c r="AM170" t="str">
        <f t="shared" ca="1" si="72"/>
        <v>SHORT</v>
      </c>
    </row>
    <row r="171" spans="1:39" x14ac:dyDescent="0.3">
      <c r="A171" t="str">
        <f ca="1">IF(Y171="","",Y171&amp;"-"&amp;COUNTIF($Y$2:Y171,Y171))</f>
        <v/>
      </c>
      <c r="B171" t="str">
        <f ca="1">IF(V171="","",V171&amp;"-"&amp;COUNTIF($V$2:V171,V171))</f>
        <v/>
      </c>
      <c r="C171" t="str">
        <f ca="1">IF(U171="","",U171&amp;"-"&amp;COUNTIF($U$2:U171,U171))</f>
        <v/>
      </c>
      <c r="D171" t="str">
        <f ca="1">IF(AF171="","",COUNTIF($AJ$2:AJ171,1))</f>
        <v/>
      </c>
      <c r="E171" t="str">
        <f ca="1">IF(AG171="","",COUNTIF($AK$2:AK171,1))</f>
        <v/>
      </c>
      <c r="F171">
        <f t="shared" si="73"/>
        <v>170</v>
      </c>
      <c r="G171" s="12">
        <f>HDFCBANK!C171</f>
        <v>41520</v>
      </c>
      <c r="H171" s="13">
        <f>HDFCBANK!I171</f>
        <v>562.54999999999995</v>
      </c>
      <c r="I171" s="13">
        <f>HDFC!I171</f>
        <v>702.35</v>
      </c>
      <c r="J171" s="7">
        <f t="shared" si="55"/>
        <v>0.80095394034313372</v>
      </c>
      <c r="K171" s="7">
        <f t="shared" ca="1" si="74"/>
        <v>0.81640746935294572</v>
      </c>
      <c r="L171" s="7">
        <f t="shared" ca="1" si="75"/>
        <v>1.972712814106347E-2</v>
      </c>
      <c r="M171" s="36">
        <f t="shared" ca="1" si="76"/>
        <v>0.8361345974940092</v>
      </c>
      <c r="N171" s="37">
        <f t="shared" ca="1" si="77"/>
        <v>0.79668034121188225</v>
      </c>
      <c r="O171" t="str">
        <f t="shared" ca="1" si="56"/>
        <v/>
      </c>
      <c r="P171" t="str">
        <f t="shared" ca="1" si="81"/>
        <v/>
      </c>
      <c r="Q171" t="str">
        <f t="shared" ca="1" si="57"/>
        <v/>
      </c>
      <c r="R171" t="str">
        <f t="shared" ca="1" si="58"/>
        <v/>
      </c>
      <c r="S171">
        <f t="shared" ca="1" si="59"/>
        <v>0</v>
      </c>
      <c r="T171">
        <f t="shared" ca="1" si="60"/>
        <v>0</v>
      </c>
      <c r="U171" t="str">
        <f t="shared" ca="1" si="78"/>
        <v/>
      </c>
      <c r="V171" t="str">
        <f t="shared" ca="1" si="79"/>
        <v/>
      </c>
      <c r="W171" t="str">
        <f t="shared" ca="1" si="61"/>
        <v/>
      </c>
      <c r="X171">
        <f t="shared" ca="1" si="62"/>
        <v>0</v>
      </c>
      <c r="Y171" t="str">
        <f t="shared" ca="1" si="63"/>
        <v/>
      </c>
      <c r="Z171" t="str">
        <f ca="1">IF(V171="","",IF(V171=1,"LONG"&amp;COUNTIF($V$2:V171,1),"SELL"&amp;COUNTIF($V$2:V171,0)))</f>
        <v/>
      </c>
      <c r="AA171" t="str">
        <f ca="1">IF(U171="","",IF(U171=-1,"SHORT"&amp;COUNTIF($U$2:U171,-1),"COVER"&amp;COUNTIF($U$2:U171,0)))</f>
        <v/>
      </c>
      <c r="AB171" t="str">
        <f t="shared" ca="1" si="64"/>
        <v/>
      </c>
      <c r="AC171" t="str">
        <f t="shared" ca="1" si="65"/>
        <v/>
      </c>
      <c r="AD171" t="str">
        <f t="shared" ca="1" si="66"/>
        <v/>
      </c>
      <c r="AE171" t="str">
        <f t="shared" ca="1" si="67"/>
        <v/>
      </c>
      <c r="AF171" t="str">
        <f t="shared" ca="1" si="68"/>
        <v/>
      </c>
      <c r="AG171" t="str">
        <f t="shared" ca="1" si="69"/>
        <v/>
      </c>
      <c r="AH171" t="str">
        <f ca="1">IF(AF171="","",COUNTIF($AJ$2:AJ171,1))</f>
        <v/>
      </c>
      <c r="AI171" t="str">
        <f ca="1">IF(AG171="","",COUNTIF($AK$2:AK171,1))</f>
        <v/>
      </c>
      <c r="AJ171">
        <f t="shared" ca="1" si="70"/>
        <v>0</v>
      </c>
      <c r="AK171">
        <f t="shared" ca="1" si="71"/>
        <v>0</v>
      </c>
      <c r="AL171" t="str">
        <f t="shared" ca="1" si="80"/>
        <v/>
      </c>
      <c r="AM171" t="str">
        <f t="shared" ca="1" si="72"/>
        <v/>
      </c>
    </row>
    <row r="172" spans="1:39" x14ac:dyDescent="0.3">
      <c r="A172" t="str">
        <f ca="1">IF(Y172="","",Y172&amp;"-"&amp;COUNTIF($Y$2:Y172,Y172))</f>
        <v>1-21</v>
      </c>
      <c r="B172" t="str">
        <f ca="1">IF(V172="","",V172&amp;"-"&amp;COUNTIF($V$2:V172,V172))</f>
        <v>1-12</v>
      </c>
      <c r="C172" t="str">
        <f ca="1">IF(U172="","",U172&amp;"-"&amp;COUNTIF($U$2:U172,U172))</f>
        <v/>
      </c>
      <c r="D172">
        <f ca="1">IF(AF172="","",COUNTIF($AJ$2:AJ172,1))</f>
        <v>21</v>
      </c>
      <c r="E172" t="str">
        <f ca="1">IF(AG172="","",COUNTIF($AK$2:AK172,1))</f>
        <v/>
      </c>
      <c r="F172">
        <f t="shared" si="73"/>
        <v>171</v>
      </c>
      <c r="G172" s="12">
        <f>HDFCBANK!C172</f>
        <v>41521</v>
      </c>
      <c r="H172" s="13">
        <f>HDFCBANK!I172</f>
        <v>564.04999999999995</v>
      </c>
      <c r="I172" s="13">
        <f>HDFC!I172</f>
        <v>709.5</v>
      </c>
      <c r="J172" s="7">
        <f t="shared" si="55"/>
        <v>0.79499647639182514</v>
      </c>
      <c r="K172" s="7">
        <f t="shared" ca="1" si="74"/>
        <v>0.81650263388741107</v>
      </c>
      <c r="L172" s="7">
        <f t="shared" ca="1" si="75"/>
        <v>1.9609206247592506E-2</v>
      </c>
      <c r="M172" s="36">
        <f t="shared" ca="1" si="76"/>
        <v>0.83611184013500361</v>
      </c>
      <c r="N172" s="37">
        <f t="shared" ca="1" si="77"/>
        <v>0.79689342763981852</v>
      </c>
      <c r="O172" t="str">
        <f t="shared" ca="1" si="56"/>
        <v>LONG</v>
      </c>
      <c r="P172" t="str">
        <f t="shared" ca="1" si="81"/>
        <v>SIGNAL</v>
      </c>
      <c r="Q172" t="str">
        <f t="shared" ca="1" si="57"/>
        <v>LONG</v>
      </c>
      <c r="R172" t="str">
        <f t="shared" ca="1" si="58"/>
        <v/>
      </c>
      <c r="S172">
        <f t="shared" ca="1" si="59"/>
        <v>0</v>
      </c>
      <c r="T172">
        <f t="shared" ca="1" si="60"/>
        <v>1</v>
      </c>
      <c r="U172" t="str">
        <f t="shared" ca="1" si="78"/>
        <v/>
      </c>
      <c r="V172">
        <f t="shared" ca="1" si="79"/>
        <v>1</v>
      </c>
      <c r="W172" t="str">
        <f t="shared" ca="1" si="61"/>
        <v>LONG</v>
      </c>
      <c r="X172">
        <f t="shared" ca="1" si="62"/>
        <v>1</v>
      </c>
      <c r="Y172">
        <f t="shared" ca="1" si="63"/>
        <v>1</v>
      </c>
      <c r="Z172" t="str">
        <f ca="1">IF(V172="","",IF(V172=1,"LONG"&amp;COUNTIF($V$2:V172,1),"SELL"&amp;COUNTIF($V$2:V172,0)))</f>
        <v>LONG12</v>
      </c>
      <c r="AA172" t="str">
        <f ca="1">IF(U172="","",IF(U172=-1,"SHORT"&amp;COUNTIF($U$2:U172,-1),"COVER"&amp;COUNTIF($U$2:U172,0)))</f>
        <v/>
      </c>
      <c r="AB172" t="str">
        <f t="shared" ca="1" si="64"/>
        <v>BUY</v>
      </c>
      <c r="AC172" t="str">
        <f t="shared" ca="1" si="65"/>
        <v/>
      </c>
      <c r="AD172" t="str">
        <f t="shared" ca="1" si="66"/>
        <v/>
      </c>
      <c r="AE172" t="str">
        <f t="shared" ca="1" si="67"/>
        <v/>
      </c>
      <c r="AF172" t="str">
        <f t="shared" ca="1" si="68"/>
        <v>BUY</v>
      </c>
      <c r="AG172" t="str">
        <f t="shared" ca="1" si="69"/>
        <v/>
      </c>
      <c r="AH172">
        <f ca="1">IF(AF172="","",COUNTIF($AJ$2:AJ172,1))</f>
        <v>21</v>
      </c>
      <c r="AI172" t="str">
        <f ca="1">IF(AG172="","",COUNTIF($AK$2:AK172,1))</f>
        <v/>
      </c>
      <c r="AJ172">
        <f t="shared" ca="1" si="70"/>
        <v>1</v>
      </c>
      <c r="AK172">
        <f t="shared" ca="1" si="71"/>
        <v>0</v>
      </c>
      <c r="AL172" t="str">
        <f t="shared" ca="1" si="80"/>
        <v>LONG</v>
      </c>
      <c r="AM172" t="str">
        <f t="shared" ca="1" si="72"/>
        <v/>
      </c>
    </row>
    <row r="173" spans="1:39" x14ac:dyDescent="0.3">
      <c r="A173" t="str">
        <f ca="1">IF(Y173="","",Y173&amp;"-"&amp;COUNTIF($Y$2:Y173,Y173))</f>
        <v/>
      </c>
      <c r="B173" t="str">
        <f ca="1">IF(V173="","",V173&amp;"-"&amp;COUNTIF($V$2:V173,V173))</f>
        <v/>
      </c>
      <c r="C173" t="str">
        <f ca="1">IF(U173="","",U173&amp;"-"&amp;COUNTIF($U$2:U173,U173))</f>
        <v/>
      </c>
      <c r="D173" t="str">
        <f ca="1">IF(AF173="","",COUNTIF($AJ$2:AJ173,1))</f>
        <v/>
      </c>
      <c r="E173" t="str">
        <f ca="1">IF(AG173="","",COUNTIF($AK$2:AK173,1))</f>
        <v/>
      </c>
      <c r="F173">
        <f t="shared" si="73"/>
        <v>172</v>
      </c>
      <c r="G173" s="12">
        <f>HDFCBANK!C173</f>
        <v>41522</v>
      </c>
      <c r="H173" s="13">
        <f>HDFCBANK!I173</f>
        <v>609.5</v>
      </c>
      <c r="I173" s="13">
        <f>HDFC!I173</f>
        <v>750.4</v>
      </c>
      <c r="J173" s="7">
        <f t="shared" si="55"/>
        <v>0.81223347547974412</v>
      </c>
      <c r="K173" s="7">
        <f t="shared" ca="1" si="74"/>
        <v>0.81772869919595048</v>
      </c>
      <c r="L173" s="7">
        <f t="shared" ca="1" si="75"/>
        <v>1.8828605338836832E-2</v>
      </c>
      <c r="M173" s="36">
        <f t="shared" ca="1" si="76"/>
        <v>0.83655730453478727</v>
      </c>
      <c r="N173" s="37">
        <f t="shared" ca="1" si="77"/>
        <v>0.79890009385711369</v>
      </c>
      <c r="O173" t="str">
        <f t="shared" ca="1" si="56"/>
        <v>LONG</v>
      </c>
      <c r="P173" t="str">
        <f t="shared" ca="1" si="81"/>
        <v/>
      </c>
      <c r="Q173" t="str">
        <f t="shared" ca="1" si="57"/>
        <v>LONG</v>
      </c>
      <c r="R173" t="str">
        <f t="shared" ca="1" si="58"/>
        <v/>
      </c>
      <c r="S173">
        <f t="shared" ca="1" si="59"/>
        <v>0</v>
      </c>
      <c r="T173">
        <f t="shared" ca="1" si="60"/>
        <v>1</v>
      </c>
      <c r="U173" t="str">
        <f t="shared" ca="1" si="78"/>
        <v/>
      </c>
      <c r="V173" t="str">
        <f t="shared" ca="1" si="79"/>
        <v/>
      </c>
      <c r="W173" t="str">
        <f t="shared" ca="1" si="61"/>
        <v/>
      </c>
      <c r="X173">
        <f t="shared" ca="1" si="62"/>
        <v>0</v>
      </c>
      <c r="Y173" t="str">
        <f t="shared" ca="1" si="63"/>
        <v/>
      </c>
      <c r="Z173" t="str">
        <f ca="1">IF(V173="","",IF(V173=1,"LONG"&amp;COUNTIF($V$2:V173,1),"SELL"&amp;COUNTIF($V$2:V173,0)))</f>
        <v/>
      </c>
      <c r="AA173" t="str">
        <f ca="1">IF(U173="","",IF(U173=-1,"SHORT"&amp;COUNTIF($U$2:U173,-1),"COVER"&amp;COUNTIF($U$2:U173,0)))</f>
        <v/>
      </c>
      <c r="AB173" t="str">
        <f t="shared" ca="1" si="64"/>
        <v/>
      </c>
      <c r="AC173" t="str">
        <f t="shared" ca="1" si="65"/>
        <v/>
      </c>
      <c r="AD173" t="str">
        <f t="shared" ca="1" si="66"/>
        <v/>
      </c>
      <c r="AE173" t="str">
        <f t="shared" ca="1" si="67"/>
        <v/>
      </c>
      <c r="AF173" t="str">
        <f t="shared" ca="1" si="68"/>
        <v/>
      </c>
      <c r="AG173" t="str">
        <f t="shared" ca="1" si="69"/>
        <v/>
      </c>
      <c r="AH173" t="str">
        <f ca="1">IF(AF173="","",COUNTIF($AJ$2:AJ173,1))</f>
        <v/>
      </c>
      <c r="AI173" t="str">
        <f ca="1">IF(AG173="","",COUNTIF($AK$2:AK173,1))</f>
        <v/>
      </c>
      <c r="AJ173">
        <f t="shared" ca="1" si="70"/>
        <v>0</v>
      </c>
      <c r="AK173">
        <f t="shared" ca="1" si="71"/>
        <v>0</v>
      </c>
      <c r="AL173" t="str">
        <f t="shared" ca="1" si="80"/>
        <v/>
      </c>
      <c r="AM173" t="str">
        <f t="shared" ca="1" si="72"/>
        <v/>
      </c>
    </row>
    <row r="174" spans="1:39" x14ac:dyDescent="0.3">
      <c r="A174" t="str">
        <f ca="1">IF(Y174="","",Y174&amp;"-"&amp;COUNTIF($Y$2:Y174,Y174))</f>
        <v/>
      </c>
      <c r="B174" t="str">
        <f ca="1">IF(V174="","",V174&amp;"-"&amp;COUNTIF($V$2:V174,V174))</f>
        <v/>
      </c>
      <c r="C174" t="str">
        <f ca="1">IF(U174="","",U174&amp;"-"&amp;COUNTIF($U$2:U174,U174))</f>
        <v/>
      </c>
      <c r="D174" t="str">
        <f ca="1">IF(AF174="","",COUNTIF($AJ$2:AJ174,1))</f>
        <v/>
      </c>
      <c r="E174" t="str">
        <f ca="1">IF(AG174="","",COUNTIF($AK$2:AK174,1))</f>
        <v/>
      </c>
      <c r="F174">
        <f t="shared" si="73"/>
        <v>173</v>
      </c>
      <c r="G174" s="12">
        <f>HDFCBANK!C174</f>
        <v>41523</v>
      </c>
      <c r="H174" s="13">
        <f>HDFCBANK!I174</f>
        <v>616.20000000000005</v>
      </c>
      <c r="I174" s="13">
        <f>HDFC!I174</f>
        <v>760.85</v>
      </c>
      <c r="J174" s="7">
        <f t="shared" si="55"/>
        <v>0.80988368272327005</v>
      </c>
      <c r="K174" s="7">
        <f t="shared" ca="1" si="74"/>
        <v>0.81670991352348454</v>
      </c>
      <c r="L174" s="7">
        <f t="shared" ca="1" si="75"/>
        <v>1.8962898136440538E-2</v>
      </c>
      <c r="M174" s="36">
        <f t="shared" ca="1" si="76"/>
        <v>0.83567281165992513</v>
      </c>
      <c r="N174" s="37">
        <f t="shared" ca="1" si="77"/>
        <v>0.79774701538704396</v>
      </c>
      <c r="O174" t="str">
        <f t="shared" ca="1" si="56"/>
        <v>LONG</v>
      </c>
      <c r="P174" t="str">
        <f t="shared" ca="1" si="81"/>
        <v/>
      </c>
      <c r="Q174" t="str">
        <f t="shared" ca="1" si="57"/>
        <v>LONG</v>
      </c>
      <c r="R174" t="str">
        <f t="shared" ca="1" si="58"/>
        <v/>
      </c>
      <c r="S174">
        <f t="shared" ca="1" si="59"/>
        <v>0</v>
      </c>
      <c r="T174">
        <f t="shared" ca="1" si="60"/>
        <v>1</v>
      </c>
      <c r="U174" t="str">
        <f t="shared" ca="1" si="78"/>
        <v/>
      </c>
      <c r="V174" t="str">
        <f t="shared" ca="1" si="79"/>
        <v/>
      </c>
      <c r="W174" t="str">
        <f t="shared" ca="1" si="61"/>
        <v/>
      </c>
      <c r="X174">
        <f t="shared" ca="1" si="62"/>
        <v>0</v>
      </c>
      <c r="Y174" t="str">
        <f t="shared" ca="1" si="63"/>
        <v/>
      </c>
      <c r="Z174" t="str">
        <f ca="1">IF(V174="","",IF(V174=1,"LONG"&amp;COUNTIF($V$2:V174,1),"SELL"&amp;COUNTIF($V$2:V174,0)))</f>
        <v/>
      </c>
      <c r="AA174" t="str">
        <f ca="1">IF(U174="","",IF(U174=-1,"SHORT"&amp;COUNTIF($U$2:U174,-1),"COVER"&amp;COUNTIF($U$2:U174,0)))</f>
        <v/>
      </c>
      <c r="AB174" t="str">
        <f t="shared" ca="1" si="64"/>
        <v/>
      </c>
      <c r="AC174" t="str">
        <f t="shared" ca="1" si="65"/>
        <v/>
      </c>
      <c r="AD174" t="str">
        <f t="shared" ca="1" si="66"/>
        <v/>
      </c>
      <c r="AE174" t="str">
        <f t="shared" ca="1" si="67"/>
        <v/>
      </c>
      <c r="AF174" t="str">
        <f t="shared" ca="1" si="68"/>
        <v/>
      </c>
      <c r="AG174" t="str">
        <f t="shared" ca="1" si="69"/>
        <v/>
      </c>
      <c r="AH174" t="str">
        <f ca="1">IF(AF174="","",COUNTIF($AJ$2:AJ174,1))</f>
        <v/>
      </c>
      <c r="AI174" t="str">
        <f ca="1">IF(AG174="","",COUNTIF($AK$2:AK174,1))</f>
        <v/>
      </c>
      <c r="AJ174">
        <f t="shared" ca="1" si="70"/>
        <v>0</v>
      </c>
      <c r="AK174">
        <f t="shared" ca="1" si="71"/>
        <v>0</v>
      </c>
      <c r="AL174" t="str">
        <f t="shared" ca="1" si="80"/>
        <v/>
      </c>
      <c r="AM174" t="str">
        <f t="shared" ca="1" si="72"/>
        <v/>
      </c>
    </row>
    <row r="175" spans="1:39" x14ac:dyDescent="0.3">
      <c r="A175" t="str">
        <f ca="1">IF(Y175="","",Y175&amp;"-"&amp;COUNTIF($Y$2:Y175,Y175))</f>
        <v/>
      </c>
      <c r="B175" t="str">
        <f ca="1">IF(V175="","",V175&amp;"-"&amp;COUNTIF($V$2:V175,V175))</f>
        <v/>
      </c>
      <c r="C175" t="str">
        <f ca="1">IF(U175="","",U175&amp;"-"&amp;COUNTIF($U$2:U175,U175))</f>
        <v/>
      </c>
      <c r="D175" t="str">
        <f ca="1">IF(AF175="","",COUNTIF($AJ$2:AJ175,1))</f>
        <v/>
      </c>
      <c r="E175" t="str">
        <f ca="1">IF(AG175="","",COUNTIF($AK$2:AK175,1))</f>
        <v/>
      </c>
      <c r="F175">
        <f t="shared" si="73"/>
        <v>174</v>
      </c>
      <c r="G175" s="12">
        <f>HDFCBANK!C175</f>
        <v>41527</v>
      </c>
      <c r="H175" s="13">
        <f>HDFCBANK!I175</f>
        <v>638</v>
      </c>
      <c r="I175" s="13">
        <f>HDFC!I175</f>
        <v>809.15</v>
      </c>
      <c r="J175" s="7">
        <f t="shared" si="55"/>
        <v>0.78848174009763339</v>
      </c>
      <c r="K175" s="7">
        <f t="shared" ca="1" si="74"/>
        <v>0.8133941090386243</v>
      </c>
      <c r="L175" s="7">
        <f t="shared" ca="1" si="75"/>
        <v>2.081373504975885E-2</v>
      </c>
      <c r="M175" s="36">
        <f t="shared" ca="1" si="76"/>
        <v>0.83420784408838311</v>
      </c>
      <c r="N175" s="37">
        <f t="shared" ca="1" si="77"/>
        <v>0.79258037398886549</v>
      </c>
      <c r="O175" t="str">
        <f t="shared" ca="1" si="56"/>
        <v>LONG</v>
      </c>
      <c r="P175" t="str">
        <f t="shared" ca="1" si="81"/>
        <v/>
      </c>
      <c r="Q175" t="str">
        <f t="shared" ca="1" si="57"/>
        <v>LONG</v>
      </c>
      <c r="R175" t="str">
        <f t="shared" ca="1" si="58"/>
        <v/>
      </c>
      <c r="S175">
        <f t="shared" ca="1" si="59"/>
        <v>0</v>
      </c>
      <c r="T175">
        <f t="shared" ca="1" si="60"/>
        <v>1</v>
      </c>
      <c r="U175" t="str">
        <f t="shared" ca="1" si="78"/>
        <v/>
      </c>
      <c r="V175" t="str">
        <f t="shared" ca="1" si="79"/>
        <v/>
      </c>
      <c r="W175" t="str">
        <f t="shared" ca="1" si="61"/>
        <v/>
      </c>
      <c r="X175">
        <f t="shared" ca="1" si="62"/>
        <v>0</v>
      </c>
      <c r="Y175" t="str">
        <f t="shared" ca="1" si="63"/>
        <v/>
      </c>
      <c r="Z175" t="str">
        <f ca="1">IF(V175="","",IF(V175=1,"LONG"&amp;COUNTIF($V$2:V175,1),"SELL"&amp;COUNTIF($V$2:V175,0)))</f>
        <v/>
      </c>
      <c r="AA175" t="str">
        <f ca="1">IF(U175="","",IF(U175=-1,"SHORT"&amp;COUNTIF($U$2:U175,-1),"COVER"&amp;COUNTIF($U$2:U175,0)))</f>
        <v/>
      </c>
      <c r="AB175" t="str">
        <f t="shared" ca="1" si="64"/>
        <v/>
      </c>
      <c r="AC175" t="str">
        <f t="shared" ca="1" si="65"/>
        <v/>
      </c>
      <c r="AD175" t="str">
        <f t="shared" ca="1" si="66"/>
        <v/>
      </c>
      <c r="AE175" t="str">
        <f t="shared" ca="1" si="67"/>
        <v/>
      </c>
      <c r="AF175" t="str">
        <f t="shared" ca="1" si="68"/>
        <v/>
      </c>
      <c r="AG175" t="str">
        <f t="shared" ca="1" si="69"/>
        <v/>
      </c>
      <c r="AH175" t="str">
        <f ca="1">IF(AF175="","",COUNTIF($AJ$2:AJ175,1))</f>
        <v/>
      </c>
      <c r="AI175" t="str">
        <f ca="1">IF(AG175="","",COUNTIF($AK$2:AK175,1))</f>
        <v/>
      </c>
      <c r="AJ175">
        <f t="shared" ca="1" si="70"/>
        <v>0</v>
      </c>
      <c r="AK175">
        <f t="shared" ca="1" si="71"/>
        <v>0</v>
      </c>
      <c r="AL175" t="str">
        <f t="shared" ca="1" si="80"/>
        <v/>
      </c>
      <c r="AM175" t="str">
        <f t="shared" ca="1" si="72"/>
        <v/>
      </c>
    </row>
    <row r="176" spans="1:39" x14ac:dyDescent="0.3">
      <c r="A176" t="str">
        <f ca="1">IF(Y176="","",Y176&amp;"-"&amp;COUNTIF($Y$2:Y176,Y176))</f>
        <v/>
      </c>
      <c r="B176" t="str">
        <f ca="1">IF(V176="","",V176&amp;"-"&amp;COUNTIF($V$2:V176,V176))</f>
        <v/>
      </c>
      <c r="C176" t="str">
        <f ca="1">IF(U176="","",U176&amp;"-"&amp;COUNTIF($U$2:U176,U176))</f>
        <v/>
      </c>
      <c r="D176" t="str">
        <f ca="1">IF(AF176="","",COUNTIF($AJ$2:AJ176,1))</f>
        <v/>
      </c>
      <c r="E176" t="str">
        <f ca="1">IF(AG176="","",COUNTIF($AK$2:AK176,1))</f>
        <v/>
      </c>
      <c r="F176">
        <f t="shared" si="73"/>
        <v>175</v>
      </c>
      <c r="G176" s="12">
        <f>HDFCBANK!C176</f>
        <v>41528</v>
      </c>
      <c r="H176" s="13">
        <f>HDFCBANK!I176</f>
        <v>647.25</v>
      </c>
      <c r="I176" s="13">
        <f>HDFC!I176</f>
        <v>811.8</v>
      </c>
      <c r="J176" s="7">
        <f t="shared" si="55"/>
        <v>0.79730229120473028</v>
      </c>
      <c r="K176" s="7">
        <f t="shared" ca="1" si="74"/>
        <v>0.81121471716784355</v>
      </c>
      <c r="L176" s="7">
        <f t="shared" ca="1" si="75"/>
        <v>2.1285987195682279E-2</v>
      </c>
      <c r="M176" s="36">
        <f t="shared" ca="1" si="76"/>
        <v>0.83250070436352586</v>
      </c>
      <c r="N176" s="37">
        <f t="shared" ca="1" si="77"/>
        <v>0.78992872997216124</v>
      </c>
      <c r="O176" t="str">
        <f t="shared" ca="1" si="56"/>
        <v>LONG</v>
      </c>
      <c r="P176" t="str">
        <f t="shared" ca="1" si="81"/>
        <v/>
      </c>
      <c r="Q176" t="str">
        <f t="shared" ca="1" si="57"/>
        <v>LONG</v>
      </c>
      <c r="R176" t="str">
        <f t="shared" ca="1" si="58"/>
        <v/>
      </c>
      <c r="S176">
        <f t="shared" ca="1" si="59"/>
        <v>0</v>
      </c>
      <c r="T176">
        <f t="shared" ca="1" si="60"/>
        <v>1</v>
      </c>
      <c r="U176" t="str">
        <f t="shared" ca="1" si="78"/>
        <v/>
      </c>
      <c r="V176" t="str">
        <f t="shared" ca="1" si="79"/>
        <v/>
      </c>
      <c r="W176" t="str">
        <f t="shared" ca="1" si="61"/>
        <v/>
      </c>
      <c r="X176">
        <f t="shared" ca="1" si="62"/>
        <v>0</v>
      </c>
      <c r="Y176" t="str">
        <f t="shared" ca="1" si="63"/>
        <v/>
      </c>
      <c r="Z176" t="str">
        <f ca="1">IF(V176="","",IF(V176=1,"LONG"&amp;COUNTIF($V$2:V176,1),"SELL"&amp;COUNTIF($V$2:V176,0)))</f>
        <v/>
      </c>
      <c r="AA176" t="str">
        <f ca="1">IF(U176="","",IF(U176=-1,"SHORT"&amp;COUNTIF($U$2:U176,-1),"COVER"&amp;COUNTIF($U$2:U176,0)))</f>
        <v/>
      </c>
      <c r="AB176" t="str">
        <f t="shared" ca="1" si="64"/>
        <v/>
      </c>
      <c r="AC176" t="str">
        <f t="shared" ca="1" si="65"/>
        <v/>
      </c>
      <c r="AD176" t="str">
        <f t="shared" ca="1" si="66"/>
        <v/>
      </c>
      <c r="AE176" t="str">
        <f t="shared" ca="1" si="67"/>
        <v/>
      </c>
      <c r="AF176" t="str">
        <f t="shared" ca="1" si="68"/>
        <v/>
      </c>
      <c r="AG176" t="str">
        <f t="shared" ca="1" si="69"/>
        <v/>
      </c>
      <c r="AH176" t="str">
        <f ca="1">IF(AF176="","",COUNTIF($AJ$2:AJ176,1))</f>
        <v/>
      </c>
      <c r="AI176" t="str">
        <f ca="1">IF(AG176="","",COUNTIF($AK$2:AK176,1))</f>
        <v/>
      </c>
      <c r="AJ176">
        <f t="shared" ca="1" si="70"/>
        <v>0</v>
      </c>
      <c r="AK176">
        <f t="shared" ca="1" si="71"/>
        <v>0</v>
      </c>
      <c r="AL176" t="str">
        <f t="shared" ca="1" si="80"/>
        <v/>
      </c>
      <c r="AM176" t="str">
        <f t="shared" ca="1" si="72"/>
        <v/>
      </c>
    </row>
    <row r="177" spans="1:39" x14ac:dyDescent="0.3">
      <c r="A177" t="str">
        <f ca="1">IF(Y177="","",Y177&amp;"-"&amp;COUNTIF($Y$2:Y177,Y177))</f>
        <v/>
      </c>
      <c r="B177" t="str">
        <f ca="1">IF(V177="","",V177&amp;"-"&amp;COUNTIF($V$2:V177,V177))</f>
        <v/>
      </c>
      <c r="C177" t="str">
        <f ca="1">IF(U177="","",U177&amp;"-"&amp;COUNTIF($U$2:U177,U177))</f>
        <v/>
      </c>
      <c r="D177" t="str">
        <f ca="1">IF(AF177="","",COUNTIF($AJ$2:AJ177,1))</f>
        <v/>
      </c>
      <c r="E177" t="str">
        <f ca="1">IF(AG177="","",COUNTIF($AK$2:AK177,1))</f>
        <v/>
      </c>
      <c r="F177">
        <f t="shared" si="73"/>
        <v>176</v>
      </c>
      <c r="G177" s="12">
        <f>HDFCBANK!C177</f>
        <v>41529</v>
      </c>
      <c r="H177" s="13">
        <f>HDFCBANK!I177</f>
        <v>633.95000000000005</v>
      </c>
      <c r="I177" s="13">
        <f>HDFC!I177</f>
        <v>814.45</v>
      </c>
      <c r="J177" s="7">
        <f t="shared" si="55"/>
        <v>0.77837804653447118</v>
      </c>
      <c r="K177" s="7">
        <f t="shared" ca="1" si="74"/>
        <v>0.80296290098636136</v>
      </c>
      <c r="L177" s="7">
        <f t="shared" ca="1" si="75"/>
        <v>1.4932853144792134E-2</v>
      </c>
      <c r="M177" s="36">
        <f t="shared" ca="1" si="76"/>
        <v>0.81789575413115345</v>
      </c>
      <c r="N177" s="37">
        <f t="shared" ca="1" si="77"/>
        <v>0.78803004784156927</v>
      </c>
      <c r="O177" t="str">
        <f t="shared" ca="1" si="56"/>
        <v>LONG</v>
      </c>
      <c r="P177" t="str">
        <f t="shared" ca="1" si="81"/>
        <v/>
      </c>
      <c r="Q177" t="str">
        <f t="shared" ca="1" si="57"/>
        <v>LONG</v>
      </c>
      <c r="R177" t="str">
        <f t="shared" ca="1" si="58"/>
        <v/>
      </c>
      <c r="S177">
        <f t="shared" ca="1" si="59"/>
        <v>0</v>
      </c>
      <c r="T177">
        <f t="shared" ca="1" si="60"/>
        <v>1</v>
      </c>
      <c r="U177" t="str">
        <f t="shared" ca="1" si="78"/>
        <v/>
      </c>
      <c r="V177" t="str">
        <f t="shared" ca="1" si="79"/>
        <v/>
      </c>
      <c r="W177" t="str">
        <f t="shared" ca="1" si="61"/>
        <v/>
      </c>
      <c r="X177">
        <f t="shared" ca="1" si="62"/>
        <v>0</v>
      </c>
      <c r="Y177" t="str">
        <f t="shared" ca="1" si="63"/>
        <v/>
      </c>
      <c r="Z177" t="str">
        <f ca="1">IF(V177="","",IF(V177=1,"LONG"&amp;COUNTIF($V$2:V177,1),"SELL"&amp;COUNTIF($V$2:V177,0)))</f>
        <v/>
      </c>
      <c r="AA177" t="str">
        <f ca="1">IF(U177="","",IF(U177=-1,"SHORT"&amp;COUNTIF($U$2:U177,-1),"COVER"&amp;COUNTIF($U$2:U177,0)))</f>
        <v/>
      </c>
      <c r="AB177" t="str">
        <f t="shared" ca="1" si="64"/>
        <v/>
      </c>
      <c r="AC177" t="str">
        <f t="shared" ca="1" si="65"/>
        <v/>
      </c>
      <c r="AD177" t="str">
        <f t="shared" ca="1" si="66"/>
        <v/>
      </c>
      <c r="AE177" t="str">
        <f t="shared" ca="1" si="67"/>
        <v/>
      </c>
      <c r="AF177" t="str">
        <f t="shared" ca="1" si="68"/>
        <v/>
      </c>
      <c r="AG177" t="str">
        <f t="shared" ca="1" si="69"/>
        <v/>
      </c>
      <c r="AH177" t="str">
        <f ca="1">IF(AF177="","",COUNTIF($AJ$2:AJ177,1))</f>
        <v/>
      </c>
      <c r="AI177" t="str">
        <f ca="1">IF(AG177="","",COUNTIF($AK$2:AK177,1))</f>
        <v/>
      </c>
      <c r="AJ177">
        <f t="shared" ca="1" si="70"/>
        <v>0</v>
      </c>
      <c r="AK177">
        <f t="shared" ca="1" si="71"/>
        <v>0</v>
      </c>
      <c r="AL177" t="str">
        <f t="shared" ca="1" si="80"/>
        <v/>
      </c>
      <c r="AM177" t="str">
        <f t="shared" ca="1" si="72"/>
        <v/>
      </c>
    </row>
    <row r="178" spans="1:39" x14ac:dyDescent="0.3">
      <c r="A178" t="str">
        <f ca="1">IF(Y178="","",Y178&amp;"-"&amp;COUNTIF($Y$2:Y178,Y178))</f>
        <v/>
      </c>
      <c r="B178" t="str">
        <f ca="1">IF(V178="","",V178&amp;"-"&amp;COUNTIF($V$2:V178,V178))</f>
        <v/>
      </c>
      <c r="C178" t="str">
        <f ca="1">IF(U178="","",U178&amp;"-"&amp;COUNTIF($U$2:U178,U178))</f>
        <v/>
      </c>
      <c r="D178" t="str">
        <f ca="1">IF(AF178="","",COUNTIF($AJ$2:AJ178,1))</f>
        <v/>
      </c>
      <c r="E178" t="str">
        <f ca="1">IF(AG178="","",COUNTIF($AK$2:AK178,1))</f>
        <v/>
      </c>
      <c r="F178">
        <f t="shared" si="73"/>
        <v>177</v>
      </c>
      <c r="G178" s="12">
        <f>HDFCBANK!C178</f>
        <v>41530</v>
      </c>
      <c r="H178" s="13">
        <f>HDFCBANK!I178</f>
        <v>629.20000000000005</v>
      </c>
      <c r="I178" s="13">
        <f>HDFC!I178</f>
        <v>807.95</v>
      </c>
      <c r="J178" s="7">
        <f t="shared" si="55"/>
        <v>0.77876106194690264</v>
      </c>
      <c r="K178" s="7">
        <f t="shared" ca="1" si="74"/>
        <v>0.79858882745423665</v>
      </c>
      <c r="L178" s="7">
        <f t="shared" ca="1" si="75"/>
        <v>1.4979787417762834E-2</v>
      </c>
      <c r="M178" s="36">
        <f t="shared" ca="1" si="76"/>
        <v>0.8135686148719995</v>
      </c>
      <c r="N178" s="37">
        <f t="shared" ca="1" si="77"/>
        <v>0.7836090400364738</v>
      </c>
      <c r="O178" t="str">
        <f t="shared" ca="1" si="56"/>
        <v>LONG</v>
      </c>
      <c r="P178" t="str">
        <f t="shared" ca="1" si="81"/>
        <v/>
      </c>
      <c r="Q178" t="str">
        <f t="shared" ca="1" si="57"/>
        <v>LONG</v>
      </c>
      <c r="R178" t="str">
        <f t="shared" ca="1" si="58"/>
        <v/>
      </c>
      <c r="S178">
        <f t="shared" ca="1" si="59"/>
        <v>0</v>
      </c>
      <c r="T178">
        <f t="shared" ca="1" si="60"/>
        <v>1</v>
      </c>
      <c r="U178" t="str">
        <f t="shared" ca="1" si="78"/>
        <v/>
      </c>
      <c r="V178" t="str">
        <f t="shared" ca="1" si="79"/>
        <v/>
      </c>
      <c r="W178" t="str">
        <f t="shared" ca="1" si="61"/>
        <v/>
      </c>
      <c r="X178">
        <f t="shared" ca="1" si="62"/>
        <v>0</v>
      </c>
      <c r="Y178" t="str">
        <f t="shared" ca="1" si="63"/>
        <v/>
      </c>
      <c r="Z178" t="str">
        <f ca="1">IF(V178="","",IF(V178=1,"LONG"&amp;COUNTIF($V$2:V178,1),"SELL"&amp;COUNTIF($V$2:V178,0)))</f>
        <v/>
      </c>
      <c r="AA178" t="str">
        <f ca="1">IF(U178="","",IF(U178=-1,"SHORT"&amp;COUNTIF($U$2:U178,-1),"COVER"&amp;COUNTIF($U$2:U178,0)))</f>
        <v/>
      </c>
      <c r="AB178" t="str">
        <f t="shared" ca="1" si="64"/>
        <v/>
      </c>
      <c r="AC178" t="str">
        <f t="shared" ca="1" si="65"/>
        <v/>
      </c>
      <c r="AD178" t="str">
        <f t="shared" ca="1" si="66"/>
        <v/>
      </c>
      <c r="AE178" t="str">
        <f t="shared" ca="1" si="67"/>
        <v/>
      </c>
      <c r="AF178" t="str">
        <f t="shared" ca="1" si="68"/>
        <v/>
      </c>
      <c r="AG178" t="str">
        <f t="shared" ca="1" si="69"/>
        <v/>
      </c>
      <c r="AH178" t="str">
        <f ca="1">IF(AF178="","",COUNTIF($AJ$2:AJ178,1))</f>
        <v/>
      </c>
      <c r="AI178" t="str">
        <f ca="1">IF(AG178="","",COUNTIF($AK$2:AK178,1))</f>
        <v/>
      </c>
      <c r="AJ178">
        <f t="shared" ca="1" si="70"/>
        <v>0</v>
      </c>
      <c r="AK178">
        <f t="shared" ca="1" si="71"/>
        <v>0</v>
      </c>
      <c r="AL178" t="str">
        <f t="shared" ca="1" si="80"/>
        <v/>
      </c>
      <c r="AM178" t="str">
        <f t="shared" ca="1" si="72"/>
        <v/>
      </c>
    </row>
    <row r="179" spans="1:39" x14ac:dyDescent="0.3">
      <c r="A179" t="str">
        <f ca="1">IF(Y179="","",Y179&amp;"-"&amp;COUNTIF($Y$2:Y179,Y179))</f>
        <v/>
      </c>
      <c r="B179" t="str">
        <f ca="1">IF(V179="","",V179&amp;"-"&amp;COUNTIF($V$2:V179,V179))</f>
        <v/>
      </c>
      <c r="C179" t="str">
        <f ca="1">IF(U179="","",U179&amp;"-"&amp;COUNTIF($U$2:U179,U179))</f>
        <v/>
      </c>
      <c r="D179" t="str">
        <f ca="1">IF(AF179="","",COUNTIF($AJ$2:AJ179,1))</f>
        <v/>
      </c>
      <c r="E179" t="str">
        <f ca="1">IF(AG179="","",COUNTIF($AK$2:AK179,1))</f>
        <v/>
      </c>
      <c r="F179">
        <f t="shared" si="73"/>
        <v>178</v>
      </c>
      <c r="G179" s="12">
        <f>HDFCBANK!C179</f>
        <v>41533</v>
      </c>
      <c r="H179" s="13">
        <f>HDFCBANK!I179</f>
        <v>642.79999999999995</v>
      </c>
      <c r="I179" s="13">
        <f>HDFC!I179</f>
        <v>814.25</v>
      </c>
      <c r="J179" s="7">
        <f t="shared" si="55"/>
        <v>0.7894381332514584</v>
      </c>
      <c r="K179" s="7">
        <f t="shared" ca="1" si="74"/>
        <v>0.79487766269547522</v>
      </c>
      <c r="L179" s="7">
        <f t="shared" ca="1" si="75"/>
        <v>1.146850339586792E-2</v>
      </c>
      <c r="M179" s="36">
        <f t="shared" ca="1" si="76"/>
        <v>0.80634616609134313</v>
      </c>
      <c r="N179" s="37">
        <f t="shared" ca="1" si="77"/>
        <v>0.78340915929960731</v>
      </c>
      <c r="O179" t="str">
        <f t="shared" ca="1" si="56"/>
        <v>LONG</v>
      </c>
      <c r="P179" t="str">
        <f t="shared" ca="1" si="81"/>
        <v/>
      </c>
      <c r="Q179" t="str">
        <f t="shared" ca="1" si="57"/>
        <v>LONG</v>
      </c>
      <c r="R179" t="str">
        <f t="shared" ca="1" si="58"/>
        <v/>
      </c>
      <c r="S179">
        <f t="shared" ca="1" si="59"/>
        <v>0</v>
      </c>
      <c r="T179">
        <f t="shared" ca="1" si="60"/>
        <v>1</v>
      </c>
      <c r="U179" t="str">
        <f t="shared" ca="1" si="78"/>
        <v/>
      </c>
      <c r="V179" t="str">
        <f t="shared" ca="1" si="79"/>
        <v/>
      </c>
      <c r="W179" t="str">
        <f t="shared" ca="1" si="61"/>
        <v/>
      </c>
      <c r="X179">
        <f t="shared" ca="1" si="62"/>
        <v>0</v>
      </c>
      <c r="Y179" t="str">
        <f t="shared" ca="1" si="63"/>
        <v/>
      </c>
      <c r="Z179" t="str">
        <f ca="1">IF(V179="","",IF(V179=1,"LONG"&amp;COUNTIF($V$2:V179,1),"SELL"&amp;COUNTIF($V$2:V179,0)))</f>
        <v/>
      </c>
      <c r="AA179" t="str">
        <f ca="1">IF(U179="","",IF(U179=-1,"SHORT"&amp;COUNTIF($U$2:U179,-1),"COVER"&amp;COUNTIF($U$2:U179,0)))</f>
        <v/>
      </c>
      <c r="AB179" t="str">
        <f t="shared" ca="1" si="64"/>
        <v/>
      </c>
      <c r="AC179" t="str">
        <f t="shared" ca="1" si="65"/>
        <v/>
      </c>
      <c r="AD179" t="str">
        <f t="shared" ca="1" si="66"/>
        <v/>
      </c>
      <c r="AE179" t="str">
        <f t="shared" ca="1" si="67"/>
        <v/>
      </c>
      <c r="AF179" t="str">
        <f t="shared" ca="1" si="68"/>
        <v/>
      </c>
      <c r="AG179" t="str">
        <f t="shared" ca="1" si="69"/>
        <v/>
      </c>
      <c r="AH179" t="str">
        <f ca="1">IF(AF179="","",COUNTIF($AJ$2:AJ179,1))</f>
        <v/>
      </c>
      <c r="AI179" t="str">
        <f ca="1">IF(AG179="","",COUNTIF($AK$2:AK179,1))</f>
        <v/>
      </c>
      <c r="AJ179">
        <f t="shared" ca="1" si="70"/>
        <v>0</v>
      </c>
      <c r="AK179">
        <f t="shared" ca="1" si="71"/>
        <v>0</v>
      </c>
      <c r="AL179" t="str">
        <f t="shared" ca="1" si="80"/>
        <v/>
      </c>
      <c r="AM179" t="str">
        <f t="shared" ca="1" si="72"/>
        <v/>
      </c>
    </row>
    <row r="180" spans="1:39" x14ac:dyDescent="0.3">
      <c r="A180" t="str">
        <f ca="1">IF(Y180="","",Y180&amp;"-"&amp;COUNTIF($Y$2:Y180,Y180))</f>
        <v>0-21</v>
      </c>
      <c r="B180" t="str">
        <f ca="1">IF(V180="","",V180&amp;"-"&amp;COUNTIF($V$2:V180,V180))</f>
        <v>0-12</v>
      </c>
      <c r="C180" t="str">
        <f ca="1">IF(U180="","",U180&amp;"-"&amp;COUNTIF($U$2:U180,U180))</f>
        <v/>
      </c>
      <c r="D180" t="str">
        <f ca="1">IF(AF180="","",COUNTIF($AJ$2:AJ180,1))</f>
        <v/>
      </c>
      <c r="E180">
        <f ca="1">IF(AG180="","",COUNTIF($AK$2:AK180,1))</f>
        <v>21</v>
      </c>
      <c r="F180">
        <f t="shared" si="73"/>
        <v>179</v>
      </c>
      <c r="G180" s="12">
        <f>HDFCBANK!C180</f>
        <v>41534</v>
      </c>
      <c r="H180" s="13">
        <f>HDFCBANK!I180</f>
        <v>642.25</v>
      </c>
      <c r="I180" s="13">
        <f>HDFC!I180</f>
        <v>803.95</v>
      </c>
      <c r="J180" s="7">
        <f t="shared" si="55"/>
        <v>0.79886808881149318</v>
      </c>
      <c r="K180" s="7">
        <f t="shared" ca="1" si="74"/>
        <v>0.79492969367846622</v>
      </c>
      <c r="L180" s="7">
        <f t="shared" ca="1" si="75"/>
        <v>1.1487161203253018E-2</v>
      </c>
      <c r="M180" s="36">
        <f t="shared" ca="1" si="76"/>
        <v>0.80641685488171921</v>
      </c>
      <c r="N180" s="37">
        <f t="shared" ca="1" si="77"/>
        <v>0.78344253247521323</v>
      </c>
      <c r="O180" t="str">
        <f t="shared" ca="1" si="56"/>
        <v/>
      </c>
      <c r="P180" t="str">
        <f t="shared" ca="1" si="81"/>
        <v>NO</v>
      </c>
      <c r="Q180" t="str">
        <f t="shared" ca="1" si="57"/>
        <v/>
      </c>
      <c r="R180" t="str">
        <f t="shared" ca="1" si="58"/>
        <v/>
      </c>
      <c r="S180">
        <f t="shared" ca="1" si="59"/>
        <v>0</v>
      </c>
      <c r="T180">
        <f t="shared" ca="1" si="60"/>
        <v>0</v>
      </c>
      <c r="U180" t="str">
        <f t="shared" ca="1" si="78"/>
        <v/>
      </c>
      <c r="V180">
        <f t="shared" ca="1" si="79"/>
        <v>0</v>
      </c>
      <c r="W180" t="str">
        <f t="shared" ca="1" si="61"/>
        <v/>
      </c>
      <c r="X180">
        <f t="shared" ca="1" si="62"/>
        <v>0</v>
      </c>
      <c r="Y180">
        <f t="shared" ca="1" si="63"/>
        <v>0</v>
      </c>
      <c r="Z180" t="str">
        <f ca="1">IF(V180="","",IF(V180=1,"LONG"&amp;COUNTIF($V$2:V180,1),"SELL"&amp;COUNTIF($V$2:V180,0)))</f>
        <v>SELL12</v>
      </c>
      <c r="AA180" t="str">
        <f ca="1">IF(U180="","",IF(U180=-1,"SHORT"&amp;COUNTIF($U$2:U180,-1),"COVER"&amp;COUNTIF($U$2:U180,0)))</f>
        <v/>
      </c>
      <c r="AB180" t="str">
        <f t="shared" ca="1" si="64"/>
        <v/>
      </c>
      <c r="AC180" t="str">
        <f t="shared" ca="1" si="65"/>
        <v>SELL</v>
      </c>
      <c r="AD180" t="str">
        <f t="shared" ca="1" si="66"/>
        <v/>
      </c>
      <c r="AE180" t="str">
        <f t="shared" ca="1" si="67"/>
        <v/>
      </c>
      <c r="AF180" t="str">
        <f t="shared" ca="1" si="68"/>
        <v/>
      </c>
      <c r="AG180" t="str">
        <f t="shared" ca="1" si="69"/>
        <v>SELL</v>
      </c>
      <c r="AH180" t="str">
        <f ca="1">IF(AF180="","",COUNTIF($AJ$2:AJ180,1))</f>
        <v/>
      </c>
      <c r="AI180">
        <f ca="1">IF(AG180="","",COUNTIF($AK$2:AK180,1))</f>
        <v>21</v>
      </c>
      <c r="AJ180">
        <f t="shared" ca="1" si="70"/>
        <v>0</v>
      </c>
      <c r="AK180">
        <f t="shared" ca="1" si="71"/>
        <v>1</v>
      </c>
      <c r="AL180" t="str">
        <f t="shared" ca="1" si="80"/>
        <v/>
      </c>
      <c r="AM180" t="str">
        <f t="shared" ca="1" si="72"/>
        <v>LONG</v>
      </c>
    </row>
    <row r="181" spans="1:39" x14ac:dyDescent="0.3">
      <c r="A181" t="str">
        <f ca="1">IF(Y181="","",Y181&amp;"-"&amp;COUNTIF($Y$2:Y181,Y181))</f>
        <v>1-22</v>
      </c>
      <c r="B181" t="str">
        <f ca="1">IF(V181="","",V181&amp;"-"&amp;COUNTIF($V$2:V181,V181))</f>
        <v/>
      </c>
      <c r="C181" t="str">
        <f ca="1">IF(U181="","",U181&amp;"-"&amp;COUNTIF($U$2:U181,U181))</f>
        <v>-1-10</v>
      </c>
      <c r="D181">
        <f ca="1">IF(AF181="","",COUNTIF($AJ$2:AJ181,1))</f>
        <v>22</v>
      </c>
      <c r="E181" t="str">
        <f ca="1">IF(AG181="","",COUNTIF($AK$2:AK181,1))</f>
        <v/>
      </c>
      <c r="F181">
        <f t="shared" si="73"/>
        <v>180</v>
      </c>
      <c r="G181" s="12">
        <f>HDFCBANK!C181</f>
        <v>41535</v>
      </c>
      <c r="H181" s="13">
        <f>HDFCBANK!I181</f>
        <v>650.5</v>
      </c>
      <c r="I181" s="13">
        <f>HDFC!I181</f>
        <v>799.2</v>
      </c>
      <c r="J181" s="7">
        <f t="shared" si="55"/>
        <v>0.81393893893893887</v>
      </c>
      <c r="K181" s="7">
        <f t="shared" ca="1" si="74"/>
        <v>0.79622819353804675</v>
      </c>
      <c r="L181" s="7">
        <f t="shared" ca="1" si="75"/>
        <v>1.2891826399477698E-2</v>
      </c>
      <c r="M181" s="36">
        <f t="shared" ca="1" si="76"/>
        <v>0.80912001993752447</v>
      </c>
      <c r="N181" s="37">
        <f t="shared" ca="1" si="77"/>
        <v>0.78333636713856902</v>
      </c>
      <c r="O181" t="str">
        <f t="shared" ca="1" si="56"/>
        <v>SHORT</v>
      </c>
      <c r="P181" t="str">
        <f t="shared" ca="1" si="81"/>
        <v>SIGNAL</v>
      </c>
      <c r="Q181" t="str">
        <f t="shared" ca="1" si="57"/>
        <v/>
      </c>
      <c r="R181" t="str">
        <f t="shared" ca="1" si="58"/>
        <v>SHORT</v>
      </c>
      <c r="S181">
        <f t="shared" ca="1" si="59"/>
        <v>-1</v>
      </c>
      <c r="T181">
        <f t="shared" ca="1" si="60"/>
        <v>0</v>
      </c>
      <c r="U181">
        <f t="shared" ca="1" si="78"/>
        <v>-1</v>
      </c>
      <c r="V181" t="str">
        <f t="shared" ca="1" si="79"/>
        <v/>
      </c>
      <c r="W181" t="str">
        <f t="shared" ca="1" si="61"/>
        <v>SHORT</v>
      </c>
      <c r="X181">
        <f t="shared" ca="1" si="62"/>
        <v>-1</v>
      </c>
      <c r="Y181">
        <f t="shared" ca="1" si="63"/>
        <v>1</v>
      </c>
      <c r="Z181" t="str">
        <f ca="1">IF(V181="","",IF(V181=1,"LONG"&amp;COUNTIF($V$2:V181,1),"SELL"&amp;COUNTIF($V$2:V181,0)))</f>
        <v/>
      </c>
      <c r="AA181" t="str">
        <f ca="1">IF(U181="","",IF(U181=-1,"SHORT"&amp;COUNTIF($U$2:U181,-1),"COVER"&amp;COUNTIF($U$2:U181,0)))</f>
        <v>SHORT10</v>
      </c>
      <c r="AB181" t="str">
        <f t="shared" ca="1" si="64"/>
        <v/>
      </c>
      <c r="AC181" t="str">
        <f t="shared" ca="1" si="65"/>
        <v/>
      </c>
      <c r="AD181" t="str">
        <f t="shared" ca="1" si="66"/>
        <v>SHORT</v>
      </c>
      <c r="AE181" t="str">
        <f t="shared" ca="1" si="67"/>
        <v/>
      </c>
      <c r="AF181" t="str">
        <f t="shared" ca="1" si="68"/>
        <v>SHORT</v>
      </c>
      <c r="AG181" t="str">
        <f t="shared" ca="1" si="69"/>
        <v/>
      </c>
      <c r="AH181">
        <f ca="1">IF(AF181="","",COUNTIF($AJ$2:AJ181,1))</f>
        <v>22</v>
      </c>
      <c r="AI181" t="str">
        <f ca="1">IF(AG181="","",COUNTIF($AK$2:AK181,1))</f>
        <v/>
      </c>
      <c r="AJ181">
        <f t="shared" ca="1" si="70"/>
        <v>1</v>
      </c>
      <c r="AK181">
        <f t="shared" ca="1" si="71"/>
        <v>0</v>
      </c>
      <c r="AL181" t="str">
        <f t="shared" ca="1" si="80"/>
        <v>SHORT</v>
      </c>
      <c r="AM181" t="str">
        <f t="shared" ca="1" si="72"/>
        <v/>
      </c>
    </row>
    <row r="182" spans="1:39" x14ac:dyDescent="0.3">
      <c r="A182" t="str">
        <f ca="1">IF(Y182="","",Y182&amp;"-"&amp;COUNTIF($Y$2:Y182,Y182))</f>
        <v/>
      </c>
      <c r="B182" t="str">
        <f ca="1">IF(V182="","",V182&amp;"-"&amp;COUNTIF($V$2:V182,V182))</f>
        <v/>
      </c>
      <c r="C182" t="str">
        <f ca="1">IF(U182="","",U182&amp;"-"&amp;COUNTIF($U$2:U182,U182))</f>
        <v/>
      </c>
      <c r="D182" t="str">
        <f ca="1">IF(AF182="","",COUNTIF($AJ$2:AJ182,1))</f>
        <v/>
      </c>
      <c r="E182" t="str">
        <f ca="1">IF(AG182="","",COUNTIF($AK$2:AK182,1))</f>
        <v/>
      </c>
      <c r="F182">
        <f t="shared" si="73"/>
        <v>181</v>
      </c>
      <c r="G182" s="12">
        <f>HDFCBANK!C182</f>
        <v>41536</v>
      </c>
      <c r="H182" s="13">
        <f>HDFCBANK!I182</f>
        <v>683.2</v>
      </c>
      <c r="I182" s="13">
        <f>HDFC!I182</f>
        <v>834.55</v>
      </c>
      <c r="J182" s="7">
        <f t="shared" si="55"/>
        <v>0.81864477862321017</v>
      </c>
      <c r="K182" s="7">
        <f t="shared" ca="1" si="74"/>
        <v>0.79859302376118524</v>
      </c>
      <c r="L182" s="7">
        <f t="shared" ca="1" si="75"/>
        <v>1.4685043907692893E-2</v>
      </c>
      <c r="M182" s="36">
        <f t="shared" ca="1" si="76"/>
        <v>0.81327806766887811</v>
      </c>
      <c r="N182" s="37">
        <f t="shared" ca="1" si="77"/>
        <v>0.78390797985349236</v>
      </c>
      <c r="O182" t="str">
        <f t="shared" ca="1" si="56"/>
        <v>SHORT</v>
      </c>
      <c r="P182" t="str">
        <f t="shared" ca="1" si="81"/>
        <v/>
      </c>
      <c r="Q182" t="str">
        <f t="shared" ca="1" si="57"/>
        <v/>
      </c>
      <c r="R182" t="str">
        <f t="shared" ca="1" si="58"/>
        <v>SHORT</v>
      </c>
      <c r="S182">
        <f t="shared" ca="1" si="59"/>
        <v>-1</v>
      </c>
      <c r="T182">
        <f t="shared" ca="1" si="60"/>
        <v>0</v>
      </c>
      <c r="U182" t="str">
        <f t="shared" ca="1" si="78"/>
        <v/>
      </c>
      <c r="V182" t="str">
        <f t="shared" ca="1" si="79"/>
        <v/>
      </c>
      <c r="W182" t="str">
        <f t="shared" ca="1" si="61"/>
        <v/>
      </c>
      <c r="X182">
        <f t="shared" ca="1" si="62"/>
        <v>0</v>
      </c>
      <c r="Y182" t="str">
        <f t="shared" ca="1" si="63"/>
        <v/>
      </c>
      <c r="Z182" t="str">
        <f ca="1">IF(V182="","",IF(V182=1,"LONG"&amp;COUNTIF($V$2:V182,1),"SELL"&amp;COUNTIF($V$2:V182,0)))</f>
        <v/>
      </c>
      <c r="AA182" t="str">
        <f ca="1">IF(U182="","",IF(U182=-1,"SHORT"&amp;COUNTIF($U$2:U182,-1),"COVER"&amp;COUNTIF($U$2:U182,0)))</f>
        <v/>
      </c>
      <c r="AB182" t="str">
        <f t="shared" ca="1" si="64"/>
        <v/>
      </c>
      <c r="AC182" t="str">
        <f t="shared" ca="1" si="65"/>
        <v/>
      </c>
      <c r="AD182" t="str">
        <f t="shared" ca="1" si="66"/>
        <v/>
      </c>
      <c r="AE182" t="str">
        <f t="shared" ca="1" si="67"/>
        <v/>
      </c>
      <c r="AF182" t="str">
        <f t="shared" ca="1" si="68"/>
        <v/>
      </c>
      <c r="AG182" t="str">
        <f t="shared" ca="1" si="69"/>
        <v/>
      </c>
      <c r="AH182" t="str">
        <f ca="1">IF(AF182="","",COUNTIF($AJ$2:AJ182,1))</f>
        <v/>
      </c>
      <c r="AI182" t="str">
        <f ca="1">IF(AG182="","",COUNTIF($AK$2:AK182,1))</f>
        <v/>
      </c>
      <c r="AJ182">
        <f t="shared" ca="1" si="70"/>
        <v>0</v>
      </c>
      <c r="AK182">
        <f t="shared" ca="1" si="71"/>
        <v>0</v>
      </c>
      <c r="AL182" t="str">
        <f t="shared" ca="1" si="80"/>
        <v/>
      </c>
      <c r="AM182" t="str">
        <f t="shared" ca="1" si="72"/>
        <v/>
      </c>
    </row>
    <row r="183" spans="1:39" x14ac:dyDescent="0.3">
      <c r="A183" t="str">
        <f ca="1">IF(Y183="","",Y183&amp;"-"&amp;COUNTIF($Y$2:Y183,Y183))</f>
        <v/>
      </c>
      <c r="B183" t="str">
        <f ca="1">IF(V183="","",V183&amp;"-"&amp;COUNTIF($V$2:V183,V183))</f>
        <v/>
      </c>
      <c r="C183" t="str">
        <f ca="1">IF(U183="","",U183&amp;"-"&amp;COUNTIF($U$2:U183,U183))</f>
        <v/>
      </c>
      <c r="D183" t="str">
        <f ca="1">IF(AF183="","",COUNTIF($AJ$2:AJ183,1))</f>
        <v/>
      </c>
      <c r="E183" t="str">
        <f ca="1">IF(AG183="","",COUNTIF($AK$2:AK183,1))</f>
        <v/>
      </c>
      <c r="F183">
        <f t="shared" si="73"/>
        <v>182</v>
      </c>
      <c r="G183" s="12">
        <f>HDFCBANK!C183</f>
        <v>41537</v>
      </c>
      <c r="H183" s="13">
        <f>HDFCBANK!I183</f>
        <v>659.05</v>
      </c>
      <c r="I183" s="13">
        <f>HDFC!I183</f>
        <v>810.4</v>
      </c>
      <c r="J183" s="7">
        <f t="shared" si="55"/>
        <v>0.81324037512339586</v>
      </c>
      <c r="K183" s="7">
        <f t="shared" ca="1" si="74"/>
        <v>0.79869371372555031</v>
      </c>
      <c r="L183" s="7">
        <f t="shared" ca="1" si="75"/>
        <v>1.4792025724431888E-2</v>
      </c>
      <c r="M183" s="36">
        <f t="shared" ca="1" si="76"/>
        <v>0.81348573944998215</v>
      </c>
      <c r="N183" s="37">
        <f t="shared" ca="1" si="77"/>
        <v>0.78390168800111848</v>
      </c>
      <c r="O183" t="str">
        <f t="shared" ca="1" si="56"/>
        <v>SHORT</v>
      </c>
      <c r="P183" t="str">
        <f t="shared" ca="1" si="81"/>
        <v/>
      </c>
      <c r="Q183" t="str">
        <f t="shared" ca="1" si="57"/>
        <v/>
      </c>
      <c r="R183" t="str">
        <f t="shared" ca="1" si="58"/>
        <v>SHORT</v>
      </c>
      <c r="S183">
        <f t="shared" ca="1" si="59"/>
        <v>-1</v>
      </c>
      <c r="T183">
        <f t="shared" ca="1" si="60"/>
        <v>0</v>
      </c>
      <c r="U183" t="str">
        <f t="shared" ca="1" si="78"/>
        <v/>
      </c>
      <c r="V183" t="str">
        <f t="shared" ca="1" si="79"/>
        <v/>
      </c>
      <c r="W183" t="str">
        <f t="shared" ca="1" si="61"/>
        <v/>
      </c>
      <c r="X183">
        <f t="shared" ca="1" si="62"/>
        <v>0</v>
      </c>
      <c r="Y183" t="str">
        <f t="shared" ca="1" si="63"/>
        <v/>
      </c>
      <c r="Z183" t="str">
        <f ca="1">IF(V183="","",IF(V183=1,"LONG"&amp;COUNTIF($V$2:V183,1),"SELL"&amp;COUNTIF($V$2:V183,0)))</f>
        <v/>
      </c>
      <c r="AA183" t="str">
        <f ca="1">IF(U183="","",IF(U183=-1,"SHORT"&amp;COUNTIF($U$2:U183,-1),"COVER"&amp;COUNTIF($U$2:U183,0)))</f>
        <v/>
      </c>
      <c r="AB183" t="str">
        <f t="shared" ca="1" si="64"/>
        <v/>
      </c>
      <c r="AC183" t="str">
        <f t="shared" ca="1" si="65"/>
        <v/>
      </c>
      <c r="AD183" t="str">
        <f t="shared" ca="1" si="66"/>
        <v/>
      </c>
      <c r="AE183" t="str">
        <f t="shared" ca="1" si="67"/>
        <v/>
      </c>
      <c r="AF183" t="str">
        <f t="shared" ca="1" si="68"/>
        <v/>
      </c>
      <c r="AG183" t="str">
        <f t="shared" ca="1" si="69"/>
        <v/>
      </c>
      <c r="AH183" t="str">
        <f ca="1">IF(AF183="","",COUNTIF($AJ$2:AJ183,1))</f>
        <v/>
      </c>
      <c r="AI183" t="str">
        <f ca="1">IF(AG183="","",COUNTIF($AK$2:AK183,1))</f>
        <v/>
      </c>
      <c r="AJ183">
        <f t="shared" ca="1" si="70"/>
        <v>0</v>
      </c>
      <c r="AK183">
        <f t="shared" ca="1" si="71"/>
        <v>0</v>
      </c>
      <c r="AL183" t="str">
        <f t="shared" ca="1" si="80"/>
        <v/>
      </c>
      <c r="AM183" t="str">
        <f t="shared" ca="1" si="72"/>
        <v/>
      </c>
    </row>
    <row r="184" spans="1:39" x14ac:dyDescent="0.3">
      <c r="A184" t="str">
        <f ca="1">IF(Y184="","",Y184&amp;"-"&amp;COUNTIF($Y$2:Y184,Y184))</f>
        <v/>
      </c>
      <c r="B184" t="str">
        <f ca="1">IF(V184="","",V184&amp;"-"&amp;COUNTIF($V$2:V184,V184))</f>
        <v/>
      </c>
      <c r="C184" t="str">
        <f ca="1">IF(U184="","",U184&amp;"-"&amp;COUNTIF($U$2:U184,U184))</f>
        <v/>
      </c>
      <c r="D184" t="str">
        <f ca="1">IF(AF184="","",COUNTIF($AJ$2:AJ184,1))</f>
        <v/>
      </c>
      <c r="E184" t="str">
        <f ca="1">IF(AG184="","",COUNTIF($AK$2:AK184,1))</f>
        <v/>
      </c>
      <c r="F184">
        <f t="shared" si="73"/>
        <v>183</v>
      </c>
      <c r="G184" s="12">
        <f>HDFCBANK!C184</f>
        <v>41540</v>
      </c>
      <c r="H184" s="13">
        <f>HDFCBANK!I184</f>
        <v>641.95000000000005</v>
      </c>
      <c r="I184" s="13">
        <f>HDFC!I184</f>
        <v>776.2</v>
      </c>
      <c r="J184" s="7">
        <f t="shared" si="55"/>
        <v>0.82704199948466894</v>
      </c>
      <c r="K184" s="7">
        <f t="shared" ca="1" si="74"/>
        <v>0.8004095454016904</v>
      </c>
      <c r="L184" s="7">
        <f t="shared" ca="1" si="75"/>
        <v>1.7056133928207498E-2</v>
      </c>
      <c r="M184" s="36">
        <f t="shared" ca="1" si="76"/>
        <v>0.81746567932989789</v>
      </c>
      <c r="N184" s="37">
        <f t="shared" ca="1" si="77"/>
        <v>0.78335341147348292</v>
      </c>
      <c r="O184" t="str">
        <f t="shared" ca="1" si="56"/>
        <v>SHORT</v>
      </c>
      <c r="P184" t="str">
        <f t="shared" ca="1" si="81"/>
        <v/>
      </c>
      <c r="Q184" t="str">
        <f t="shared" ca="1" si="57"/>
        <v/>
      </c>
      <c r="R184" t="str">
        <f t="shared" ca="1" si="58"/>
        <v>SHORT</v>
      </c>
      <c r="S184">
        <f t="shared" ca="1" si="59"/>
        <v>-1</v>
      </c>
      <c r="T184">
        <f t="shared" ca="1" si="60"/>
        <v>0</v>
      </c>
      <c r="U184" t="str">
        <f t="shared" ca="1" si="78"/>
        <v/>
      </c>
      <c r="V184" t="str">
        <f t="shared" ca="1" si="79"/>
        <v/>
      </c>
      <c r="W184" t="str">
        <f t="shared" ca="1" si="61"/>
        <v/>
      </c>
      <c r="X184">
        <f t="shared" ca="1" si="62"/>
        <v>0</v>
      </c>
      <c r="Y184" t="str">
        <f t="shared" ca="1" si="63"/>
        <v/>
      </c>
      <c r="Z184" t="str">
        <f ca="1">IF(V184="","",IF(V184=1,"LONG"&amp;COUNTIF($V$2:V184,1),"SELL"&amp;COUNTIF($V$2:V184,0)))</f>
        <v/>
      </c>
      <c r="AA184" t="str">
        <f ca="1">IF(U184="","",IF(U184=-1,"SHORT"&amp;COUNTIF($U$2:U184,-1),"COVER"&amp;COUNTIF($U$2:U184,0)))</f>
        <v/>
      </c>
      <c r="AB184" t="str">
        <f t="shared" ca="1" si="64"/>
        <v/>
      </c>
      <c r="AC184" t="str">
        <f t="shared" ca="1" si="65"/>
        <v/>
      </c>
      <c r="AD184" t="str">
        <f t="shared" ca="1" si="66"/>
        <v/>
      </c>
      <c r="AE184" t="str">
        <f t="shared" ca="1" si="67"/>
        <v/>
      </c>
      <c r="AF184" t="str">
        <f t="shared" ca="1" si="68"/>
        <v/>
      </c>
      <c r="AG184" t="str">
        <f t="shared" ca="1" si="69"/>
        <v/>
      </c>
      <c r="AH184" t="str">
        <f ca="1">IF(AF184="","",COUNTIF($AJ$2:AJ184,1))</f>
        <v/>
      </c>
      <c r="AI184" t="str">
        <f ca="1">IF(AG184="","",COUNTIF($AK$2:AK184,1))</f>
        <v/>
      </c>
      <c r="AJ184">
        <f t="shared" ca="1" si="70"/>
        <v>0</v>
      </c>
      <c r="AK184">
        <f t="shared" ca="1" si="71"/>
        <v>0</v>
      </c>
      <c r="AL184" t="str">
        <f t="shared" ca="1" si="80"/>
        <v/>
      </c>
      <c r="AM184" t="str">
        <f t="shared" ca="1" si="72"/>
        <v/>
      </c>
    </row>
    <row r="185" spans="1:39" x14ac:dyDescent="0.3">
      <c r="A185" t="str">
        <f ca="1">IF(Y185="","",Y185&amp;"-"&amp;COUNTIF($Y$2:Y185,Y185))</f>
        <v/>
      </c>
      <c r="B185" t="str">
        <f ca="1">IF(V185="","",V185&amp;"-"&amp;COUNTIF($V$2:V185,V185))</f>
        <v/>
      </c>
      <c r="C185" t="str">
        <f ca="1">IF(U185="","",U185&amp;"-"&amp;COUNTIF($U$2:U185,U185))</f>
        <v/>
      </c>
      <c r="D185" t="str">
        <f ca="1">IF(AF185="","",COUNTIF($AJ$2:AJ185,1))</f>
        <v/>
      </c>
      <c r="E185" t="str">
        <f ca="1">IF(AG185="","",COUNTIF($AK$2:AK185,1))</f>
        <v/>
      </c>
      <c r="F185">
        <f t="shared" si="73"/>
        <v>184</v>
      </c>
      <c r="G185" s="12">
        <f>HDFCBANK!C185</f>
        <v>41541</v>
      </c>
      <c r="H185" s="13">
        <f>HDFCBANK!I185</f>
        <v>638.45000000000005</v>
      </c>
      <c r="I185" s="13">
        <f>HDFC!I185</f>
        <v>788.25</v>
      </c>
      <c r="J185" s="7">
        <f t="shared" si="55"/>
        <v>0.80995876942594358</v>
      </c>
      <c r="K185" s="7">
        <f t="shared" ca="1" si="74"/>
        <v>0.80255724833452136</v>
      </c>
      <c r="L185" s="7">
        <f t="shared" ca="1" si="75"/>
        <v>1.6736501036190121E-2</v>
      </c>
      <c r="M185" s="36">
        <f t="shared" ca="1" si="76"/>
        <v>0.81929374937071153</v>
      </c>
      <c r="N185" s="37">
        <f t="shared" ca="1" si="77"/>
        <v>0.78582074729833118</v>
      </c>
      <c r="O185" t="str">
        <f t="shared" ca="1" si="56"/>
        <v>SHORT</v>
      </c>
      <c r="P185" t="str">
        <f t="shared" ca="1" si="81"/>
        <v/>
      </c>
      <c r="Q185" t="str">
        <f t="shared" ca="1" si="57"/>
        <v/>
      </c>
      <c r="R185" t="str">
        <f t="shared" ca="1" si="58"/>
        <v>SHORT</v>
      </c>
      <c r="S185">
        <f t="shared" ca="1" si="59"/>
        <v>-1</v>
      </c>
      <c r="T185">
        <f t="shared" ca="1" si="60"/>
        <v>0</v>
      </c>
      <c r="U185" t="str">
        <f t="shared" ca="1" si="78"/>
        <v/>
      </c>
      <c r="V185" t="str">
        <f t="shared" ca="1" si="79"/>
        <v/>
      </c>
      <c r="W185" t="str">
        <f t="shared" ca="1" si="61"/>
        <v/>
      </c>
      <c r="X185">
        <f t="shared" ca="1" si="62"/>
        <v>0</v>
      </c>
      <c r="Y185" t="str">
        <f t="shared" ca="1" si="63"/>
        <v/>
      </c>
      <c r="Z185" t="str">
        <f ca="1">IF(V185="","",IF(V185=1,"LONG"&amp;COUNTIF($V$2:V185,1),"SELL"&amp;COUNTIF($V$2:V185,0)))</f>
        <v/>
      </c>
      <c r="AA185" t="str">
        <f ca="1">IF(U185="","",IF(U185=-1,"SHORT"&amp;COUNTIF($U$2:U185,-1),"COVER"&amp;COUNTIF($U$2:U185,0)))</f>
        <v/>
      </c>
      <c r="AB185" t="str">
        <f t="shared" ca="1" si="64"/>
        <v/>
      </c>
      <c r="AC185" t="str">
        <f t="shared" ca="1" si="65"/>
        <v/>
      </c>
      <c r="AD185" t="str">
        <f t="shared" ca="1" si="66"/>
        <v/>
      </c>
      <c r="AE185" t="str">
        <f t="shared" ca="1" si="67"/>
        <v/>
      </c>
      <c r="AF185" t="str">
        <f t="shared" ca="1" si="68"/>
        <v/>
      </c>
      <c r="AG185" t="str">
        <f t="shared" ca="1" si="69"/>
        <v/>
      </c>
      <c r="AH185" t="str">
        <f ca="1">IF(AF185="","",COUNTIF($AJ$2:AJ185,1))</f>
        <v/>
      </c>
      <c r="AI185" t="str">
        <f ca="1">IF(AG185="","",COUNTIF($AK$2:AK185,1))</f>
        <v/>
      </c>
      <c r="AJ185">
        <f t="shared" ca="1" si="70"/>
        <v>0</v>
      </c>
      <c r="AK185">
        <f t="shared" ca="1" si="71"/>
        <v>0</v>
      </c>
      <c r="AL185" t="str">
        <f t="shared" ca="1" si="80"/>
        <v/>
      </c>
      <c r="AM185" t="str">
        <f t="shared" ca="1" si="72"/>
        <v/>
      </c>
    </row>
    <row r="186" spans="1:39" x14ac:dyDescent="0.3">
      <c r="A186" t="str">
        <f ca="1">IF(Y186="","",Y186&amp;"-"&amp;COUNTIF($Y$2:Y186,Y186))</f>
        <v>0-22</v>
      </c>
      <c r="B186" t="str">
        <f ca="1">IF(V186="","",V186&amp;"-"&amp;COUNTIF($V$2:V186,V186))</f>
        <v/>
      </c>
      <c r="C186" t="str">
        <f ca="1">IF(U186="","",U186&amp;"-"&amp;COUNTIF($U$2:U186,U186))</f>
        <v>0-10</v>
      </c>
      <c r="D186" t="str">
        <f ca="1">IF(AF186="","",COUNTIF($AJ$2:AJ186,1))</f>
        <v/>
      </c>
      <c r="E186">
        <f ca="1">IF(AG186="","",COUNTIF($AK$2:AK186,1))</f>
        <v>22</v>
      </c>
      <c r="F186">
        <f t="shared" si="73"/>
        <v>185</v>
      </c>
      <c r="G186" s="12">
        <f>HDFCBANK!C186</f>
        <v>41542</v>
      </c>
      <c r="H186" s="13">
        <f>HDFCBANK!I186</f>
        <v>620.6</v>
      </c>
      <c r="I186" s="13">
        <f>HDFC!I186</f>
        <v>779.65</v>
      </c>
      <c r="J186" s="7">
        <f t="shared" si="55"/>
        <v>0.79599820432245239</v>
      </c>
      <c r="K186" s="7">
        <f t="shared" ca="1" si="74"/>
        <v>0.80242683964629347</v>
      </c>
      <c r="L186" s="7">
        <f t="shared" ca="1" si="75"/>
        <v>1.6787000996360248E-2</v>
      </c>
      <c r="M186" s="36">
        <f t="shared" ca="1" si="76"/>
        <v>0.81921384064265368</v>
      </c>
      <c r="N186" s="37">
        <f t="shared" ca="1" si="77"/>
        <v>0.78563983864993325</v>
      </c>
      <c r="O186" t="str">
        <f t="shared" ca="1" si="56"/>
        <v/>
      </c>
      <c r="P186" t="str">
        <f t="shared" ca="1" si="81"/>
        <v>NO</v>
      </c>
      <c r="Q186" t="str">
        <f t="shared" ca="1" si="57"/>
        <v/>
      </c>
      <c r="R186" t="str">
        <f t="shared" ca="1" si="58"/>
        <v/>
      </c>
      <c r="S186">
        <f t="shared" ca="1" si="59"/>
        <v>0</v>
      </c>
      <c r="T186">
        <f t="shared" ca="1" si="60"/>
        <v>0</v>
      </c>
      <c r="U186">
        <f t="shared" ca="1" si="78"/>
        <v>0</v>
      </c>
      <c r="V186" t="str">
        <f t="shared" ca="1" si="79"/>
        <v/>
      </c>
      <c r="W186" t="str">
        <f t="shared" ca="1" si="61"/>
        <v/>
      </c>
      <c r="X186">
        <f t="shared" ca="1" si="62"/>
        <v>0</v>
      </c>
      <c r="Y186">
        <f t="shared" ca="1" si="63"/>
        <v>0</v>
      </c>
      <c r="Z186" t="str">
        <f ca="1">IF(V186="","",IF(V186=1,"LONG"&amp;COUNTIF($V$2:V186,1),"SELL"&amp;COUNTIF($V$2:V186,0)))</f>
        <v/>
      </c>
      <c r="AA186" t="str">
        <f ca="1">IF(U186="","",IF(U186=-1,"SHORT"&amp;COUNTIF($U$2:U186,-1),"COVER"&amp;COUNTIF($U$2:U186,0)))</f>
        <v>COVER10</v>
      </c>
      <c r="AB186" t="str">
        <f t="shared" ca="1" si="64"/>
        <v/>
      </c>
      <c r="AC186" t="str">
        <f t="shared" ca="1" si="65"/>
        <v/>
      </c>
      <c r="AD186" t="str">
        <f t="shared" ca="1" si="66"/>
        <v/>
      </c>
      <c r="AE186" t="str">
        <f t="shared" ca="1" si="67"/>
        <v>COVER</v>
      </c>
      <c r="AF186" t="str">
        <f t="shared" ca="1" si="68"/>
        <v/>
      </c>
      <c r="AG186" t="str">
        <f t="shared" ca="1" si="69"/>
        <v>COVER</v>
      </c>
      <c r="AH186" t="str">
        <f ca="1">IF(AF186="","",COUNTIF($AJ$2:AJ186,1))</f>
        <v/>
      </c>
      <c r="AI186">
        <f ca="1">IF(AG186="","",COUNTIF($AK$2:AK186,1))</f>
        <v>22</v>
      </c>
      <c r="AJ186">
        <f t="shared" ca="1" si="70"/>
        <v>0</v>
      </c>
      <c r="AK186">
        <f t="shared" ca="1" si="71"/>
        <v>1</v>
      </c>
      <c r="AL186" t="str">
        <f t="shared" ca="1" si="80"/>
        <v/>
      </c>
      <c r="AM186" t="str">
        <f t="shared" ca="1" si="72"/>
        <v>SHORT</v>
      </c>
    </row>
    <row r="187" spans="1:39" x14ac:dyDescent="0.3">
      <c r="A187" t="str">
        <f ca="1">IF(Y187="","",Y187&amp;"-"&amp;COUNTIF($Y$2:Y187,Y187))</f>
        <v>1-23</v>
      </c>
      <c r="B187" t="str">
        <f ca="1">IF(V187="","",V187&amp;"-"&amp;COUNTIF($V$2:V187,V187))</f>
        <v>1-13</v>
      </c>
      <c r="C187" t="str">
        <f ca="1">IF(U187="","",U187&amp;"-"&amp;COUNTIF($U$2:U187,U187))</f>
        <v/>
      </c>
      <c r="D187">
        <f ca="1">IF(AF187="","",COUNTIF($AJ$2:AJ187,1))</f>
        <v>23</v>
      </c>
      <c r="E187" t="str">
        <f ca="1">IF(AG187="","",COUNTIF($AK$2:AK187,1))</f>
        <v/>
      </c>
      <c r="F187">
        <f t="shared" si="73"/>
        <v>186</v>
      </c>
      <c r="G187" s="12">
        <f>HDFCBANK!C187</f>
        <v>41543</v>
      </c>
      <c r="H187" s="13">
        <f>HDFCBANK!I187</f>
        <v>621.15</v>
      </c>
      <c r="I187" s="13">
        <f>HDFC!I187</f>
        <v>792.85</v>
      </c>
      <c r="J187" s="7">
        <f t="shared" si="55"/>
        <v>0.78343949044585981</v>
      </c>
      <c r="K187" s="7">
        <f t="shared" ca="1" si="74"/>
        <v>0.80293298403743241</v>
      </c>
      <c r="L187" s="7">
        <f t="shared" ca="1" si="75"/>
        <v>1.6041071521924116E-2</v>
      </c>
      <c r="M187" s="36">
        <f t="shared" ca="1" si="76"/>
        <v>0.81897405555935654</v>
      </c>
      <c r="N187" s="37">
        <f t="shared" ca="1" si="77"/>
        <v>0.78689191251550827</v>
      </c>
      <c r="O187" t="str">
        <f t="shared" ca="1" si="56"/>
        <v>LONG</v>
      </c>
      <c r="P187" t="str">
        <f t="shared" ca="1" si="81"/>
        <v>SIGNAL</v>
      </c>
      <c r="Q187" t="str">
        <f t="shared" ca="1" si="57"/>
        <v>LONG</v>
      </c>
      <c r="R187" t="str">
        <f t="shared" ca="1" si="58"/>
        <v/>
      </c>
      <c r="S187">
        <f t="shared" ca="1" si="59"/>
        <v>0</v>
      </c>
      <c r="T187">
        <f t="shared" ca="1" si="60"/>
        <v>1</v>
      </c>
      <c r="U187" t="str">
        <f t="shared" ca="1" si="78"/>
        <v/>
      </c>
      <c r="V187">
        <f t="shared" ca="1" si="79"/>
        <v>1</v>
      </c>
      <c r="W187" t="str">
        <f t="shared" ca="1" si="61"/>
        <v>LONG</v>
      </c>
      <c r="X187">
        <f t="shared" ca="1" si="62"/>
        <v>1</v>
      </c>
      <c r="Y187">
        <f t="shared" ca="1" si="63"/>
        <v>1</v>
      </c>
      <c r="Z187" t="str">
        <f ca="1">IF(V187="","",IF(V187=1,"LONG"&amp;COUNTIF($V$2:V187,1),"SELL"&amp;COUNTIF($V$2:V187,0)))</f>
        <v>LONG13</v>
      </c>
      <c r="AA187" t="str">
        <f ca="1">IF(U187="","",IF(U187=-1,"SHORT"&amp;COUNTIF($U$2:U187,-1),"COVER"&amp;COUNTIF($U$2:U187,0)))</f>
        <v/>
      </c>
      <c r="AB187" t="str">
        <f t="shared" ca="1" si="64"/>
        <v>BUY</v>
      </c>
      <c r="AC187" t="str">
        <f t="shared" ca="1" si="65"/>
        <v/>
      </c>
      <c r="AD187" t="str">
        <f t="shared" ca="1" si="66"/>
        <v/>
      </c>
      <c r="AE187" t="str">
        <f t="shared" ca="1" si="67"/>
        <v/>
      </c>
      <c r="AF187" t="str">
        <f t="shared" ca="1" si="68"/>
        <v>BUY</v>
      </c>
      <c r="AG187" t="str">
        <f t="shared" ca="1" si="69"/>
        <v/>
      </c>
      <c r="AH187">
        <f ca="1">IF(AF187="","",COUNTIF($AJ$2:AJ187,1))</f>
        <v>23</v>
      </c>
      <c r="AI187" t="str">
        <f ca="1">IF(AG187="","",COUNTIF($AK$2:AK187,1))</f>
        <v/>
      </c>
      <c r="AJ187">
        <f t="shared" ca="1" si="70"/>
        <v>1</v>
      </c>
      <c r="AK187">
        <f t="shared" ca="1" si="71"/>
        <v>0</v>
      </c>
      <c r="AL187" t="str">
        <f t="shared" ca="1" si="80"/>
        <v>LONG</v>
      </c>
      <c r="AM187" t="str">
        <f t="shared" ca="1" si="72"/>
        <v/>
      </c>
    </row>
    <row r="188" spans="1:39" x14ac:dyDescent="0.3">
      <c r="A188" t="str">
        <f ca="1">IF(Y188="","",Y188&amp;"-"&amp;COUNTIF($Y$2:Y188,Y188))</f>
        <v/>
      </c>
      <c r="B188" t="str">
        <f ca="1">IF(V188="","",V188&amp;"-"&amp;COUNTIF($V$2:V188,V188))</f>
        <v/>
      </c>
      <c r="C188" t="str">
        <f ca="1">IF(U188="","",U188&amp;"-"&amp;COUNTIF($U$2:U188,U188))</f>
        <v/>
      </c>
      <c r="D188" t="str">
        <f ca="1">IF(AF188="","",COUNTIF($AJ$2:AJ188,1))</f>
        <v/>
      </c>
      <c r="E188" t="str">
        <f ca="1">IF(AG188="","",COUNTIF($AK$2:AK188,1))</f>
        <v/>
      </c>
      <c r="F188">
        <f t="shared" si="73"/>
        <v>187</v>
      </c>
      <c r="G188" s="12">
        <f>HDFCBANK!C188</f>
        <v>41544</v>
      </c>
      <c r="H188" s="13">
        <f>HDFCBANK!I188</f>
        <v>608.9</v>
      </c>
      <c r="I188" s="13">
        <f>HDFC!I188</f>
        <v>784.2</v>
      </c>
      <c r="J188" s="7">
        <f t="shared" si="55"/>
        <v>0.77646008671257327</v>
      </c>
      <c r="K188" s="7">
        <f t="shared" ca="1" si="74"/>
        <v>0.80270288651399935</v>
      </c>
      <c r="L188" s="7">
        <f t="shared" ca="1" si="75"/>
        <v>1.6437919598910986E-2</v>
      </c>
      <c r="M188" s="36">
        <f t="shared" ca="1" si="76"/>
        <v>0.81914080611291029</v>
      </c>
      <c r="N188" s="37">
        <f t="shared" ca="1" si="77"/>
        <v>0.7862649669150884</v>
      </c>
      <c r="O188" t="str">
        <f t="shared" ca="1" si="56"/>
        <v>LONG</v>
      </c>
      <c r="P188" t="str">
        <f t="shared" ca="1" si="81"/>
        <v/>
      </c>
      <c r="Q188" t="str">
        <f t="shared" ca="1" si="57"/>
        <v>LONG</v>
      </c>
      <c r="R188" t="str">
        <f t="shared" ca="1" si="58"/>
        <v/>
      </c>
      <c r="S188">
        <f t="shared" ca="1" si="59"/>
        <v>0</v>
      </c>
      <c r="T188">
        <f t="shared" ca="1" si="60"/>
        <v>1</v>
      </c>
      <c r="U188" t="str">
        <f t="shared" ca="1" si="78"/>
        <v/>
      </c>
      <c r="V188" t="str">
        <f t="shared" ca="1" si="79"/>
        <v/>
      </c>
      <c r="W188" t="str">
        <f t="shared" ca="1" si="61"/>
        <v/>
      </c>
      <c r="X188">
        <f t="shared" ca="1" si="62"/>
        <v>0</v>
      </c>
      <c r="Y188" t="str">
        <f t="shared" ca="1" si="63"/>
        <v/>
      </c>
      <c r="Z188" t="str">
        <f ca="1">IF(V188="","",IF(V188=1,"LONG"&amp;COUNTIF($V$2:V188,1),"SELL"&amp;COUNTIF($V$2:V188,0)))</f>
        <v/>
      </c>
      <c r="AA188" t="str">
        <f ca="1">IF(U188="","",IF(U188=-1,"SHORT"&amp;COUNTIF($U$2:U188,-1),"COVER"&amp;COUNTIF($U$2:U188,0)))</f>
        <v/>
      </c>
      <c r="AB188" t="str">
        <f t="shared" ca="1" si="64"/>
        <v/>
      </c>
      <c r="AC188" t="str">
        <f t="shared" ca="1" si="65"/>
        <v/>
      </c>
      <c r="AD188" t="str">
        <f t="shared" ca="1" si="66"/>
        <v/>
      </c>
      <c r="AE188" t="str">
        <f t="shared" ca="1" si="67"/>
        <v/>
      </c>
      <c r="AF188" t="str">
        <f t="shared" ca="1" si="68"/>
        <v/>
      </c>
      <c r="AG188" t="str">
        <f t="shared" ca="1" si="69"/>
        <v/>
      </c>
      <c r="AH188" t="str">
        <f ca="1">IF(AF188="","",COUNTIF($AJ$2:AJ188,1))</f>
        <v/>
      </c>
      <c r="AI188" t="str">
        <f ca="1">IF(AG188="","",COUNTIF($AK$2:AK188,1))</f>
        <v/>
      </c>
      <c r="AJ188">
        <f t="shared" ca="1" si="70"/>
        <v>0</v>
      </c>
      <c r="AK188">
        <f t="shared" ca="1" si="71"/>
        <v>0</v>
      </c>
      <c r="AL188" t="str">
        <f t="shared" ca="1" si="80"/>
        <v/>
      </c>
      <c r="AM188" t="str">
        <f t="shared" ca="1" si="72"/>
        <v/>
      </c>
    </row>
    <row r="189" spans="1:39" x14ac:dyDescent="0.3">
      <c r="A189" t="str">
        <f ca="1">IF(Y189="","",Y189&amp;"-"&amp;COUNTIF($Y$2:Y189,Y189))</f>
        <v/>
      </c>
      <c r="B189" t="str">
        <f ca="1">IF(V189="","",V189&amp;"-"&amp;COUNTIF($V$2:V189,V189))</f>
        <v/>
      </c>
      <c r="C189" t="str">
        <f ca="1">IF(U189="","",U189&amp;"-"&amp;COUNTIF($U$2:U189,U189))</f>
        <v/>
      </c>
      <c r="D189" t="str">
        <f ca="1">IF(AF189="","",COUNTIF($AJ$2:AJ189,1))</f>
        <v/>
      </c>
      <c r="E189" t="str">
        <f ca="1">IF(AG189="","",COUNTIF($AK$2:AK189,1))</f>
        <v/>
      </c>
      <c r="F189">
        <f t="shared" si="73"/>
        <v>188</v>
      </c>
      <c r="G189" s="12">
        <f>HDFCBANK!C189</f>
        <v>41547</v>
      </c>
      <c r="H189" s="13">
        <f>HDFCBANK!I189</f>
        <v>593.04999999999995</v>
      </c>
      <c r="I189" s="13">
        <f>HDFC!I189</f>
        <v>764.25</v>
      </c>
      <c r="J189" s="7">
        <f t="shared" si="55"/>
        <v>0.77598953222113176</v>
      </c>
      <c r="K189" s="7">
        <f t="shared" ca="1" si="74"/>
        <v>0.80135802641096665</v>
      </c>
      <c r="L189" s="7">
        <f t="shared" ca="1" si="75"/>
        <v>1.8108960146093565E-2</v>
      </c>
      <c r="M189" s="36">
        <f t="shared" ca="1" si="76"/>
        <v>0.81946698655706018</v>
      </c>
      <c r="N189" s="37">
        <f t="shared" ca="1" si="77"/>
        <v>0.78324906626487312</v>
      </c>
      <c r="O189" t="str">
        <f t="shared" ca="1" si="56"/>
        <v>LONG</v>
      </c>
      <c r="P189" t="str">
        <f t="shared" ca="1" si="81"/>
        <v/>
      </c>
      <c r="Q189" t="str">
        <f t="shared" ca="1" si="57"/>
        <v>LONG</v>
      </c>
      <c r="R189" t="str">
        <f t="shared" ca="1" si="58"/>
        <v/>
      </c>
      <c r="S189">
        <f t="shared" ca="1" si="59"/>
        <v>0</v>
      </c>
      <c r="T189">
        <f t="shared" ca="1" si="60"/>
        <v>1</v>
      </c>
      <c r="U189" t="str">
        <f t="shared" ca="1" si="78"/>
        <v/>
      </c>
      <c r="V189" t="str">
        <f t="shared" ca="1" si="79"/>
        <v/>
      </c>
      <c r="W189" t="str">
        <f t="shared" ca="1" si="61"/>
        <v/>
      </c>
      <c r="X189">
        <f t="shared" ca="1" si="62"/>
        <v>0</v>
      </c>
      <c r="Y189" t="str">
        <f t="shared" ca="1" si="63"/>
        <v/>
      </c>
      <c r="Z189" t="str">
        <f ca="1">IF(V189="","",IF(V189=1,"LONG"&amp;COUNTIF($V$2:V189,1),"SELL"&amp;COUNTIF($V$2:V189,0)))</f>
        <v/>
      </c>
      <c r="AA189" t="str">
        <f ca="1">IF(U189="","",IF(U189=-1,"SHORT"&amp;COUNTIF($U$2:U189,-1),"COVER"&amp;COUNTIF($U$2:U189,0)))</f>
        <v/>
      </c>
      <c r="AB189" t="str">
        <f t="shared" ca="1" si="64"/>
        <v/>
      </c>
      <c r="AC189" t="str">
        <f t="shared" ca="1" si="65"/>
        <v/>
      </c>
      <c r="AD189" t="str">
        <f t="shared" ca="1" si="66"/>
        <v/>
      </c>
      <c r="AE189" t="str">
        <f t="shared" ca="1" si="67"/>
        <v/>
      </c>
      <c r="AF189" t="str">
        <f t="shared" ca="1" si="68"/>
        <v/>
      </c>
      <c r="AG189" t="str">
        <f t="shared" ca="1" si="69"/>
        <v/>
      </c>
      <c r="AH189" t="str">
        <f ca="1">IF(AF189="","",COUNTIF($AJ$2:AJ189,1))</f>
        <v/>
      </c>
      <c r="AI189" t="str">
        <f ca="1">IF(AG189="","",COUNTIF($AK$2:AK189,1))</f>
        <v/>
      </c>
      <c r="AJ189">
        <f t="shared" ca="1" si="70"/>
        <v>0</v>
      </c>
      <c r="AK189">
        <f t="shared" ca="1" si="71"/>
        <v>0</v>
      </c>
      <c r="AL189" t="str">
        <f t="shared" ca="1" si="80"/>
        <v/>
      </c>
      <c r="AM189" t="str">
        <f t="shared" ca="1" si="72"/>
        <v/>
      </c>
    </row>
    <row r="190" spans="1:39" x14ac:dyDescent="0.3">
      <c r="A190" t="str">
        <f ca="1">IF(Y190="","",Y190&amp;"-"&amp;COUNTIF($Y$2:Y190,Y190))</f>
        <v/>
      </c>
      <c r="B190" t="str">
        <f ca="1">IF(V190="","",V190&amp;"-"&amp;COUNTIF($V$2:V190,V190))</f>
        <v/>
      </c>
      <c r="C190" t="str">
        <f ca="1">IF(U190="","",U190&amp;"-"&amp;COUNTIF($U$2:U190,U190))</f>
        <v/>
      </c>
      <c r="D190" t="str">
        <f ca="1">IF(AF190="","",COUNTIF($AJ$2:AJ190,1))</f>
        <v/>
      </c>
      <c r="E190" t="str">
        <f ca="1">IF(AG190="","",COUNTIF($AK$2:AK190,1))</f>
        <v/>
      </c>
      <c r="F190">
        <f t="shared" si="73"/>
        <v>189</v>
      </c>
      <c r="G190" s="12">
        <f>HDFCBANK!C190</f>
        <v>41548</v>
      </c>
      <c r="H190" s="13">
        <f>HDFCBANK!I190</f>
        <v>611.65</v>
      </c>
      <c r="I190" s="13">
        <f>HDFC!I190</f>
        <v>785.9</v>
      </c>
      <c r="J190" s="7">
        <f t="shared" si="55"/>
        <v>0.77827967934851761</v>
      </c>
      <c r="K190" s="7">
        <f t="shared" ca="1" si="74"/>
        <v>0.79929918546466916</v>
      </c>
      <c r="L190" s="7">
        <f t="shared" ca="1" si="75"/>
        <v>1.9537519436598892E-2</v>
      </c>
      <c r="M190" s="36">
        <f t="shared" ca="1" si="76"/>
        <v>0.81883670490126803</v>
      </c>
      <c r="N190" s="37">
        <f t="shared" ca="1" si="77"/>
        <v>0.77976166602807029</v>
      </c>
      <c r="O190" t="str">
        <f t="shared" ca="1" si="56"/>
        <v>LONG</v>
      </c>
      <c r="P190" t="str">
        <f t="shared" ca="1" si="81"/>
        <v/>
      </c>
      <c r="Q190" t="str">
        <f t="shared" ca="1" si="57"/>
        <v>LONG</v>
      </c>
      <c r="R190" t="str">
        <f t="shared" ca="1" si="58"/>
        <v/>
      </c>
      <c r="S190">
        <f t="shared" ca="1" si="59"/>
        <v>0</v>
      </c>
      <c r="T190">
        <f t="shared" ca="1" si="60"/>
        <v>1</v>
      </c>
      <c r="U190" t="str">
        <f t="shared" ca="1" si="78"/>
        <v/>
      </c>
      <c r="V190" t="str">
        <f t="shared" ca="1" si="79"/>
        <v/>
      </c>
      <c r="W190" t="str">
        <f t="shared" ca="1" si="61"/>
        <v/>
      </c>
      <c r="X190">
        <f t="shared" ca="1" si="62"/>
        <v>0</v>
      </c>
      <c r="Y190" t="str">
        <f t="shared" ca="1" si="63"/>
        <v/>
      </c>
      <c r="Z190" t="str">
        <f ca="1">IF(V190="","",IF(V190=1,"LONG"&amp;COUNTIF($V$2:V190,1),"SELL"&amp;COUNTIF($V$2:V190,0)))</f>
        <v/>
      </c>
      <c r="AA190" t="str">
        <f ca="1">IF(U190="","",IF(U190=-1,"SHORT"&amp;COUNTIF($U$2:U190,-1),"COVER"&amp;COUNTIF($U$2:U190,0)))</f>
        <v/>
      </c>
      <c r="AB190" t="str">
        <f t="shared" ca="1" si="64"/>
        <v/>
      </c>
      <c r="AC190" t="str">
        <f t="shared" ca="1" si="65"/>
        <v/>
      </c>
      <c r="AD190" t="str">
        <f t="shared" ca="1" si="66"/>
        <v/>
      </c>
      <c r="AE190" t="str">
        <f t="shared" ca="1" si="67"/>
        <v/>
      </c>
      <c r="AF190" t="str">
        <f t="shared" ca="1" si="68"/>
        <v/>
      </c>
      <c r="AG190" t="str">
        <f t="shared" ca="1" si="69"/>
        <v/>
      </c>
      <c r="AH190" t="str">
        <f ca="1">IF(AF190="","",COUNTIF($AJ$2:AJ190,1))</f>
        <v/>
      </c>
      <c r="AI190" t="str">
        <f ca="1">IF(AG190="","",COUNTIF($AK$2:AK190,1))</f>
        <v/>
      </c>
      <c r="AJ190">
        <f t="shared" ca="1" si="70"/>
        <v>0</v>
      </c>
      <c r="AK190">
        <f t="shared" ca="1" si="71"/>
        <v>0</v>
      </c>
      <c r="AL190" t="str">
        <f t="shared" ca="1" si="80"/>
        <v/>
      </c>
      <c r="AM190" t="str">
        <f t="shared" ca="1" si="72"/>
        <v/>
      </c>
    </row>
    <row r="191" spans="1:39" x14ac:dyDescent="0.3">
      <c r="A191" t="str">
        <f ca="1">IF(Y191="","",Y191&amp;"-"&amp;COUNTIF($Y$2:Y191,Y191))</f>
        <v/>
      </c>
      <c r="B191" t="str">
        <f ca="1">IF(V191="","",V191&amp;"-"&amp;COUNTIF($V$2:V191,V191))</f>
        <v/>
      </c>
      <c r="C191" t="str">
        <f ca="1">IF(U191="","",U191&amp;"-"&amp;COUNTIF($U$2:U191,U191))</f>
        <v/>
      </c>
      <c r="D191" t="str">
        <f ca="1">IF(AF191="","",COUNTIF($AJ$2:AJ191,1))</f>
        <v/>
      </c>
      <c r="E191" t="str">
        <f ca="1">IF(AG191="","",COUNTIF($AK$2:AK191,1))</f>
        <v/>
      </c>
      <c r="F191">
        <f t="shared" si="73"/>
        <v>190</v>
      </c>
      <c r="G191" s="12">
        <f>HDFCBANK!C191</f>
        <v>41550</v>
      </c>
      <c r="H191" s="13">
        <f>HDFCBANK!I191</f>
        <v>636.20000000000005</v>
      </c>
      <c r="I191" s="13">
        <f>HDFC!I191</f>
        <v>802.4</v>
      </c>
      <c r="J191" s="7">
        <f t="shared" si="55"/>
        <v>0.79287138584247263</v>
      </c>
      <c r="K191" s="7">
        <f t="shared" ca="1" si="74"/>
        <v>0.7971924301550225</v>
      </c>
      <c r="L191" s="7">
        <f t="shared" ca="1" si="75"/>
        <v>1.8909262981312135E-2</v>
      </c>
      <c r="M191" s="36">
        <f t="shared" ca="1" si="76"/>
        <v>0.81610169313633463</v>
      </c>
      <c r="N191" s="37">
        <f t="shared" ca="1" si="77"/>
        <v>0.77828316717371038</v>
      </c>
      <c r="O191" t="str">
        <f t="shared" ca="1" si="56"/>
        <v>LONG</v>
      </c>
      <c r="P191" t="str">
        <f t="shared" ca="1" si="81"/>
        <v/>
      </c>
      <c r="Q191" t="str">
        <f t="shared" ca="1" si="57"/>
        <v>LONG</v>
      </c>
      <c r="R191" t="str">
        <f t="shared" ca="1" si="58"/>
        <v/>
      </c>
      <c r="S191">
        <f t="shared" ca="1" si="59"/>
        <v>0</v>
      </c>
      <c r="T191">
        <f t="shared" ca="1" si="60"/>
        <v>1</v>
      </c>
      <c r="U191" t="str">
        <f t="shared" ca="1" si="78"/>
        <v/>
      </c>
      <c r="V191" t="str">
        <f t="shared" ca="1" si="79"/>
        <v/>
      </c>
      <c r="W191" t="str">
        <f t="shared" ca="1" si="61"/>
        <v/>
      </c>
      <c r="X191">
        <f t="shared" ca="1" si="62"/>
        <v>0</v>
      </c>
      <c r="Y191" t="str">
        <f t="shared" ca="1" si="63"/>
        <v/>
      </c>
      <c r="Z191" t="str">
        <f ca="1">IF(V191="","",IF(V191=1,"LONG"&amp;COUNTIF($V$2:V191,1),"SELL"&amp;COUNTIF($V$2:V191,0)))</f>
        <v/>
      </c>
      <c r="AA191" t="str">
        <f ca="1">IF(U191="","",IF(U191=-1,"SHORT"&amp;COUNTIF($U$2:U191,-1),"COVER"&amp;COUNTIF($U$2:U191,0)))</f>
        <v/>
      </c>
      <c r="AB191" t="str">
        <f t="shared" ca="1" si="64"/>
        <v/>
      </c>
      <c r="AC191" t="str">
        <f t="shared" ca="1" si="65"/>
        <v/>
      </c>
      <c r="AD191" t="str">
        <f t="shared" ca="1" si="66"/>
        <v/>
      </c>
      <c r="AE191" t="str">
        <f t="shared" ca="1" si="67"/>
        <v/>
      </c>
      <c r="AF191" t="str">
        <f t="shared" ca="1" si="68"/>
        <v/>
      </c>
      <c r="AG191" t="str">
        <f t="shared" ca="1" si="69"/>
        <v/>
      </c>
      <c r="AH191" t="str">
        <f ca="1">IF(AF191="","",COUNTIF($AJ$2:AJ191,1))</f>
        <v/>
      </c>
      <c r="AI191" t="str">
        <f ca="1">IF(AG191="","",COUNTIF($AK$2:AK191,1))</f>
        <v/>
      </c>
      <c r="AJ191">
        <f t="shared" ca="1" si="70"/>
        <v>0</v>
      </c>
      <c r="AK191">
        <f t="shared" ca="1" si="71"/>
        <v>0</v>
      </c>
      <c r="AL191" t="str">
        <f t="shared" ca="1" si="80"/>
        <v/>
      </c>
      <c r="AM191" t="str">
        <f t="shared" ca="1" si="72"/>
        <v/>
      </c>
    </row>
    <row r="192" spans="1:39" x14ac:dyDescent="0.3">
      <c r="A192" t="str">
        <f ca="1">IF(Y192="","",Y192&amp;"-"&amp;COUNTIF($Y$2:Y192,Y192))</f>
        <v>0-23</v>
      </c>
      <c r="B192" t="str">
        <f ca="1">IF(V192="","",V192&amp;"-"&amp;COUNTIF($V$2:V192,V192))</f>
        <v>0-13</v>
      </c>
      <c r="C192" t="str">
        <f ca="1">IF(U192="","",U192&amp;"-"&amp;COUNTIF($U$2:U192,U192))</f>
        <v/>
      </c>
      <c r="D192" t="str">
        <f ca="1">IF(AF192="","",COUNTIF($AJ$2:AJ192,1))</f>
        <v/>
      </c>
      <c r="E192">
        <f ca="1">IF(AG192="","",COUNTIF($AK$2:AK192,1))</f>
        <v>23</v>
      </c>
      <c r="F192">
        <f t="shared" si="73"/>
        <v>191</v>
      </c>
      <c r="G192" s="12">
        <f>HDFCBANK!C192</f>
        <v>41551</v>
      </c>
      <c r="H192" s="13">
        <f>HDFCBANK!I192</f>
        <v>640.45000000000005</v>
      </c>
      <c r="I192" s="13">
        <f>HDFC!I192</f>
        <v>798.7</v>
      </c>
      <c r="J192" s="7">
        <f t="shared" si="55"/>
        <v>0.80186553148866913</v>
      </c>
      <c r="K192" s="7">
        <f t="shared" ca="1" si="74"/>
        <v>0.79551450544156854</v>
      </c>
      <c r="L192" s="7">
        <f t="shared" ca="1" si="75"/>
        <v>1.7484985134240728E-2</v>
      </c>
      <c r="M192" s="36">
        <f t="shared" ca="1" si="76"/>
        <v>0.81299949057580922</v>
      </c>
      <c r="N192" s="37">
        <f t="shared" ca="1" si="77"/>
        <v>0.77802952030732786</v>
      </c>
      <c r="O192" t="str">
        <f t="shared" ca="1" si="56"/>
        <v/>
      </c>
      <c r="P192" t="str">
        <f t="shared" ca="1" si="81"/>
        <v>NO</v>
      </c>
      <c r="Q192" t="str">
        <f t="shared" ca="1" si="57"/>
        <v/>
      </c>
      <c r="R192" t="str">
        <f t="shared" ca="1" si="58"/>
        <v/>
      </c>
      <c r="S192">
        <f t="shared" ca="1" si="59"/>
        <v>0</v>
      </c>
      <c r="T192">
        <f t="shared" ca="1" si="60"/>
        <v>0</v>
      </c>
      <c r="U192" t="str">
        <f t="shared" ca="1" si="78"/>
        <v/>
      </c>
      <c r="V192">
        <f t="shared" ca="1" si="79"/>
        <v>0</v>
      </c>
      <c r="W192" t="str">
        <f t="shared" ca="1" si="61"/>
        <v/>
      </c>
      <c r="X192">
        <f t="shared" ca="1" si="62"/>
        <v>0</v>
      </c>
      <c r="Y192">
        <f t="shared" ca="1" si="63"/>
        <v>0</v>
      </c>
      <c r="Z192" t="str">
        <f ca="1">IF(V192="","",IF(V192=1,"LONG"&amp;COUNTIF($V$2:V192,1),"SELL"&amp;COUNTIF($V$2:V192,0)))</f>
        <v>SELL13</v>
      </c>
      <c r="AA192" t="str">
        <f ca="1">IF(U192="","",IF(U192=-1,"SHORT"&amp;COUNTIF($U$2:U192,-1),"COVER"&amp;COUNTIF($U$2:U192,0)))</f>
        <v/>
      </c>
      <c r="AB192" t="str">
        <f t="shared" ca="1" si="64"/>
        <v/>
      </c>
      <c r="AC192" t="str">
        <f t="shared" ca="1" si="65"/>
        <v>SELL</v>
      </c>
      <c r="AD192" t="str">
        <f t="shared" ca="1" si="66"/>
        <v/>
      </c>
      <c r="AE192" t="str">
        <f t="shared" ca="1" si="67"/>
        <v/>
      </c>
      <c r="AF192" t="str">
        <f t="shared" ca="1" si="68"/>
        <v/>
      </c>
      <c r="AG192" t="str">
        <f t="shared" ca="1" si="69"/>
        <v>SELL</v>
      </c>
      <c r="AH192" t="str">
        <f ca="1">IF(AF192="","",COUNTIF($AJ$2:AJ192,1))</f>
        <v/>
      </c>
      <c r="AI192">
        <f ca="1">IF(AG192="","",COUNTIF($AK$2:AK192,1))</f>
        <v>23</v>
      </c>
      <c r="AJ192">
        <f t="shared" ca="1" si="70"/>
        <v>0</v>
      </c>
      <c r="AK192">
        <f t="shared" ca="1" si="71"/>
        <v>1</v>
      </c>
      <c r="AL192" t="str">
        <f t="shared" ca="1" si="80"/>
        <v/>
      </c>
      <c r="AM192" t="str">
        <f t="shared" ca="1" si="72"/>
        <v>LONG</v>
      </c>
    </row>
    <row r="193" spans="1:39" x14ac:dyDescent="0.3">
      <c r="A193" t="str">
        <f ca="1">IF(Y193="","",Y193&amp;"-"&amp;COUNTIF($Y$2:Y193,Y193))</f>
        <v/>
      </c>
      <c r="B193" t="str">
        <f ca="1">IF(V193="","",V193&amp;"-"&amp;COUNTIF($V$2:V193,V193))</f>
        <v/>
      </c>
      <c r="C193" t="str">
        <f ca="1">IF(U193="","",U193&amp;"-"&amp;COUNTIF($U$2:U193,U193))</f>
        <v/>
      </c>
      <c r="D193" t="str">
        <f ca="1">IF(AF193="","",COUNTIF($AJ$2:AJ193,1))</f>
        <v/>
      </c>
      <c r="E193" t="str">
        <f ca="1">IF(AG193="","",COUNTIF($AK$2:AK193,1))</f>
        <v/>
      </c>
      <c r="F193">
        <f t="shared" si="73"/>
        <v>192</v>
      </c>
      <c r="G193" s="12">
        <f>HDFCBANK!C193</f>
        <v>41554</v>
      </c>
      <c r="H193" s="13">
        <f>HDFCBANK!I193</f>
        <v>634.29999999999995</v>
      </c>
      <c r="I193" s="13">
        <f>HDFC!I193</f>
        <v>797.8</v>
      </c>
      <c r="J193" s="7">
        <f t="shared" si="55"/>
        <v>0.79506141890198045</v>
      </c>
      <c r="K193" s="7">
        <f t="shared" ca="1" si="74"/>
        <v>0.79369660981942691</v>
      </c>
      <c r="L193" s="7">
        <f t="shared" ca="1" si="75"/>
        <v>1.6345144480537428E-2</v>
      </c>
      <c r="M193" s="36">
        <f t="shared" ca="1" si="76"/>
        <v>0.81004175429996439</v>
      </c>
      <c r="N193" s="37">
        <f t="shared" ca="1" si="77"/>
        <v>0.77735146533888944</v>
      </c>
      <c r="O193" t="str">
        <f t="shared" ca="1" si="56"/>
        <v/>
      </c>
      <c r="P193" t="str">
        <f t="shared" ca="1" si="81"/>
        <v/>
      </c>
      <c r="Q193" t="str">
        <f t="shared" ca="1" si="57"/>
        <v/>
      </c>
      <c r="R193" t="str">
        <f t="shared" ca="1" si="58"/>
        <v/>
      </c>
      <c r="S193">
        <f t="shared" ca="1" si="59"/>
        <v>0</v>
      </c>
      <c r="T193">
        <f t="shared" ca="1" si="60"/>
        <v>0</v>
      </c>
      <c r="U193" t="str">
        <f t="shared" ca="1" si="78"/>
        <v/>
      </c>
      <c r="V193" t="str">
        <f t="shared" ca="1" si="79"/>
        <v/>
      </c>
      <c r="W193" t="str">
        <f t="shared" ca="1" si="61"/>
        <v/>
      </c>
      <c r="X193">
        <f t="shared" ca="1" si="62"/>
        <v>0</v>
      </c>
      <c r="Y193" t="str">
        <f t="shared" ca="1" si="63"/>
        <v/>
      </c>
      <c r="Z193" t="str">
        <f ca="1">IF(V193="","",IF(V193=1,"LONG"&amp;COUNTIF($V$2:V193,1),"SELL"&amp;COUNTIF($V$2:V193,0)))</f>
        <v/>
      </c>
      <c r="AA193" t="str">
        <f ca="1">IF(U193="","",IF(U193=-1,"SHORT"&amp;COUNTIF($U$2:U193,-1),"COVER"&amp;COUNTIF($U$2:U193,0)))</f>
        <v/>
      </c>
      <c r="AB193" t="str">
        <f t="shared" ca="1" si="64"/>
        <v/>
      </c>
      <c r="AC193" t="str">
        <f t="shared" ca="1" si="65"/>
        <v/>
      </c>
      <c r="AD193" t="str">
        <f t="shared" ca="1" si="66"/>
        <v/>
      </c>
      <c r="AE193" t="str">
        <f t="shared" ca="1" si="67"/>
        <v/>
      </c>
      <c r="AF193" t="str">
        <f t="shared" ca="1" si="68"/>
        <v/>
      </c>
      <c r="AG193" t="str">
        <f t="shared" ca="1" si="69"/>
        <v/>
      </c>
      <c r="AH193" t="str">
        <f ca="1">IF(AF193="","",COUNTIF($AJ$2:AJ193,1))</f>
        <v/>
      </c>
      <c r="AI193" t="str">
        <f ca="1">IF(AG193="","",COUNTIF($AK$2:AK193,1))</f>
        <v/>
      </c>
      <c r="AJ193">
        <f t="shared" ca="1" si="70"/>
        <v>0</v>
      </c>
      <c r="AK193">
        <f t="shared" ca="1" si="71"/>
        <v>0</v>
      </c>
      <c r="AL193" t="str">
        <f t="shared" ca="1" si="80"/>
        <v/>
      </c>
      <c r="AM193" t="str">
        <f t="shared" ca="1" si="72"/>
        <v/>
      </c>
    </row>
    <row r="194" spans="1:39" x14ac:dyDescent="0.3">
      <c r="A194" t="str">
        <f ca="1">IF(Y194="","",Y194&amp;"-"&amp;COUNTIF($Y$2:Y194,Y194))</f>
        <v/>
      </c>
      <c r="B194" t="str">
        <f ca="1">IF(V194="","",V194&amp;"-"&amp;COUNTIF($V$2:V194,V194))</f>
        <v/>
      </c>
      <c r="C194" t="str">
        <f ca="1">IF(U194="","",U194&amp;"-"&amp;COUNTIF($U$2:U194,U194))</f>
        <v/>
      </c>
      <c r="D194" t="str">
        <f ca="1">IF(AF194="","",COUNTIF($AJ$2:AJ194,1))</f>
        <v/>
      </c>
      <c r="E194" t="str">
        <f ca="1">IF(AG194="","",COUNTIF($AK$2:AK194,1))</f>
        <v/>
      </c>
      <c r="F194">
        <f t="shared" si="73"/>
        <v>193</v>
      </c>
      <c r="G194" s="12">
        <f>HDFCBANK!C194</f>
        <v>41555</v>
      </c>
      <c r="H194" s="13">
        <f>HDFCBANK!I194</f>
        <v>632.65</v>
      </c>
      <c r="I194" s="13">
        <f>HDFC!I194</f>
        <v>791.5</v>
      </c>
      <c r="J194" s="7">
        <f t="shared" si="55"/>
        <v>0.7993051168667088</v>
      </c>
      <c r="K194" s="7">
        <f t="shared" ca="1" si="74"/>
        <v>0.790922921557631</v>
      </c>
      <c r="L194" s="7">
        <f t="shared" ca="1" si="75"/>
        <v>1.1771342821743554E-2</v>
      </c>
      <c r="M194" s="36">
        <f t="shared" ca="1" si="76"/>
        <v>0.80269426437937452</v>
      </c>
      <c r="N194" s="37">
        <f t="shared" ca="1" si="77"/>
        <v>0.77915157873588747</v>
      </c>
      <c r="O194" t="str">
        <f t="shared" ca="1" si="56"/>
        <v/>
      </c>
      <c r="P194" t="str">
        <f t="shared" ca="1" si="81"/>
        <v/>
      </c>
      <c r="Q194" t="str">
        <f t="shared" ca="1" si="57"/>
        <v/>
      </c>
      <c r="R194" t="str">
        <f t="shared" ca="1" si="58"/>
        <v/>
      </c>
      <c r="S194">
        <f t="shared" ca="1" si="59"/>
        <v>0</v>
      </c>
      <c r="T194">
        <f t="shared" ca="1" si="60"/>
        <v>0</v>
      </c>
      <c r="U194" t="str">
        <f t="shared" ca="1" si="78"/>
        <v/>
      </c>
      <c r="V194" t="str">
        <f t="shared" ca="1" si="79"/>
        <v/>
      </c>
      <c r="W194" t="str">
        <f t="shared" ca="1" si="61"/>
        <v/>
      </c>
      <c r="X194">
        <f t="shared" ca="1" si="62"/>
        <v>0</v>
      </c>
      <c r="Y194" t="str">
        <f t="shared" ca="1" si="63"/>
        <v/>
      </c>
      <c r="Z194" t="str">
        <f ca="1">IF(V194="","",IF(V194=1,"LONG"&amp;COUNTIF($V$2:V194,1),"SELL"&amp;COUNTIF($V$2:V194,0)))</f>
        <v/>
      </c>
      <c r="AA194" t="str">
        <f ca="1">IF(U194="","",IF(U194=-1,"SHORT"&amp;COUNTIF($U$2:U194,-1),"COVER"&amp;COUNTIF($U$2:U194,0)))</f>
        <v/>
      </c>
      <c r="AB194" t="str">
        <f t="shared" ca="1" si="64"/>
        <v/>
      </c>
      <c r="AC194" t="str">
        <f t="shared" ca="1" si="65"/>
        <v/>
      </c>
      <c r="AD194" t="str">
        <f t="shared" ca="1" si="66"/>
        <v/>
      </c>
      <c r="AE194" t="str">
        <f t="shared" ca="1" si="67"/>
        <v/>
      </c>
      <c r="AF194" t="str">
        <f t="shared" ca="1" si="68"/>
        <v/>
      </c>
      <c r="AG194" t="str">
        <f t="shared" ca="1" si="69"/>
        <v/>
      </c>
      <c r="AH194" t="str">
        <f ca="1">IF(AF194="","",COUNTIF($AJ$2:AJ194,1))</f>
        <v/>
      </c>
      <c r="AI194" t="str">
        <f ca="1">IF(AG194="","",COUNTIF($AK$2:AK194,1))</f>
        <v/>
      </c>
      <c r="AJ194">
        <f t="shared" ca="1" si="70"/>
        <v>0</v>
      </c>
      <c r="AK194">
        <f t="shared" ca="1" si="71"/>
        <v>0</v>
      </c>
      <c r="AL194" t="str">
        <f t="shared" ca="1" si="80"/>
        <v/>
      </c>
      <c r="AM194" t="str">
        <f t="shared" ca="1" si="72"/>
        <v/>
      </c>
    </row>
    <row r="195" spans="1:39" x14ac:dyDescent="0.3">
      <c r="A195" t="str">
        <f ca="1">IF(Y195="","",Y195&amp;"-"&amp;COUNTIF($Y$2:Y195,Y195))</f>
        <v>1-24</v>
      </c>
      <c r="B195" t="str">
        <f ca="1">IF(V195="","",V195&amp;"-"&amp;COUNTIF($V$2:V195,V195))</f>
        <v/>
      </c>
      <c r="C195" t="str">
        <f ca="1">IF(U195="","",U195&amp;"-"&amp;COUNTIF($U$2:U195,U195))</f>
        <v>-1-11</v>
      </c>
      <c r="D195">
        <f ca="1">IF(AF195="","",COUNTIF($AJ$2:AJ195,1))</f>
        <v>24</v>
      </c>
      <c r="E195" t="str">
        <f ca="1">IF(AG195="","",COUNTIF($AK$2:AK195,1))</f>
        <v/>
      </c>
      <c r="F195">
        <f t="shared" si="73"/>
        <v>194</v>
      </c>
      <c r="G195" s="12">
        <f>HDFCBANK!C195</f>
        <v>41556</v>
      </c>
      <c r="H195" s="13">
        <f>HDFCBANK!I195</f>
        <v>649.15</v>
      </c>
      <c r="I195" s="13">
        <f>HDFC!I195</f>
        <v>802.2</v>
      </c>
      <c r="J195" s="7">
        <f t="shared" ref="J195:J251" si="82">H195/I195</f>
        <v>0.80921216654200945</v>
      </c>
      <c r="K195" s="7">
        <f t="shared" ca="1" si="74"/>
        <v>0.79084826126923746</v>
      </c>
      <c r="L195" s="7">
        <f t="shared" ca="1" si="75"/>
        <v>1.1638813622671546E-2</v>
      </c>
      <c r="M195" s="36">
        <f t="shared" ca="1" si="76"/>
        <v>0.80248707489190896</v>
      </c>
      <c r="N195" s="37">
        <f t="shared" ca="1" si="77"/>
        <v>0.77920944764656597</v>
      </c>
      <c r="O195" t="str">
        <f t="shared" ref="O195:O251" ca="1" si="83">IF(F195&gt;$AQ$1,IF(O194="",IF(J195&gt;M195,"SHORT",IF(J195&lt;N195,"LONG","")),IF(O194="LONG",IF(J195&gt;K195,"",O194),IF(O194="SHORT",IF(J195&lt;K195,"",O194),""))),"")</f>
        <v>SHORT</v>
      </c>
      <c r="P195" t="str">
        <f t="shared" ca="1" si="81"/>
        <v>SIGNAL</v>
      </c>
      <c r="Q195" t="str">
        <f t="shared" ref="Q195:Q251" ca="1" si="84">IF(F195&lt;=$AQ$1,"",IF(Q194="",IF(J195&lt;N195,"LONG",IF(Q195="","","")),IF(Q194="LONG",IF(J195&gt;K195,"",Q194),"")))</f>
        <v/>
      </c>
      <c r="R195" t="str">
        <f t="shared" ref="R195:R226" ca="1" si="85">IF(F195&lt;=$AQ$1,"",IF(R194="",IF(J195&gt;M195,"SHORT",IF(M195="","","")),IF(R194="SHORT",IF(J195&lt;K195,"",R194),"")))</f>
        <v>SHORT</v>
      </c>
      <c r="S195">
        <f t="shared" ref="S195:S251" ca="1" si="86">IF(R195="SHORT",-1,0)</f>
        <v>-1</v>
      </c>
      <c r="T195">
        <f t="shared" ref="T195:T251" ca="1" si="87">IF(Q195="LONG",1,0)</f>
        <v>0</v>
      </c>
      <c r="U195">
        <f t="shared" ca="1" si="78"/>
        <v>-1</v>
      </c>
      <c r="V195" t="str">
        <f t="shared" ca="1" si="79"/>
        <v/>
      </c>
      <c r="W195" t="str">
        <f t="shared" ref="W195:W251" ca="1" si="88">IF(V195=1,"LONG",IF(U195=-1,"SHORT",""))</f>
        <v>SHORT</v>
      </c>
      <c r="X195">
        <f t="shared" ref="X195:X251" ca="1" si="89">IF(U195="",0,U195)+(IF(V195="",0,V195))</f>
        <v>-1</v>
      </c>
      <c r="Y195">
        <f t="shared" ref="Y195:Y251" ca="1" si="90">IF(O194="",IF(O195="LONG",1,IF(O195="SHORT",1,"")),IF(O194="LONG",IF(O195="LONG","",0),IF(O194="SHORT",IF(O195="SHORT","",0),"")))</f>
        <v>1</v>
      </c>
      <c r="Z195" t="str">
        <f ca="1">IF(V195="","",IF(V195=1,"LONG"&amp;COUNTIF($V$2:V195,1),"SELL"&amp;COUNTIF($V$2:V195,0)))</f>
        <v/>
      </c>
      <c r="AA195" t="str">
        <f ca="1">IF(U195="","",IF(U195=-1,"SHORT"&amp;COUNTIF($U$2:U195,-1),"COVER"&amp;COUNTIF($U$2:U195,0)))</f>
        <v>SHORT11</v>
      </c>
      <c r="AB195" t="str">
        <f t="shared" ref="AB195:AB251" ca="1" si="91">IF(V195="","",IF(V195=1,"BUY",""))</f>
        <v/>
      </c>
      <c r="AC195" t="str">
        <f t="shared" ref="AC195:AC251" ca="1" si="92">IF(V195="","",IF(V195=0,"SELL",""))</f>
        <v/>
      </c>
      <c r="AD195" t="str">
        <f t="shared" ref="AD195:AD251" ca="1" si="93">IF(U195="","",IF(U195=-1,"SHORT",""))</f>
        <v>SHORT</v>
      </c>
      <c r="AE195" t="str">
        <f t="shared" ref="AE195:AE251" ca="1" si="94">IF(U195="","",IF(U195=0,"COVER",""))</f>
        <v/>
      </c>
      <c r="AF195" t="str">
        <f t="shared" ref="AF195:AF251" ca="1" si="95">AB195&amp;AD195</f>
        <v>SHORT</v>
      </c>
      <c r="AG195" t="str">
        <f t="shared" ref="AG195:AG251" ca="1" si="96">AC195&amp;AE195</f>
        <v/>
      </c>
      <c r="AH195">
        <f ca="1">IF(AF195="","",COUNTIF($AJ$2:AJ195,1))</f>
        <v>24</v>
      </c>
      <c r="AI195" t="str">
        <f ca="1">IF(AG195="","",COUNTIF($AK$2:AK195,1))</f>
        <v/>
      </c>
      <c r="AJ195">
        <f t="shared" ref="AJ195:AJ251" ca="1" si="97">IF(AF195="",0,1)</f>
        <v>1</v>
      </c>
      <c r="AK195">
        <f t="shared" ref="AK195:AK251" ca="1" si="98">IF(AG195="",0,1)</f>
        <v>0</v>
      </c>
      <c r="AL195" t="str">
        <f t="shared" ca="1" si="80"/>
        <v>SHORT</v>
      </c>
      <c r="AM195" t="str">
        <f t="shared" ref="AM195:AM251" ca="1" si="99">IF(AC195="SELL","LONG",IF(AE195="COVER","SHORT",""))</f>
        <v/>
      </c>
    </row>
    <row r="196" spans="1:39" x14ac:dyDescent="0.3">
      <c r="A196" t="str">
        <f ca="1">IF(Y196="","",Y196&amp;"-"&amp;COUNTIF($Y$2:Y196,Y196))</f>
        <v/>
      </c>
      <c r="B196" t="str">
        <f ca="1">IF(V196="","",V196&amp;"-"&amp;COUNTIF($V$2:V196,V196))</f>
        <v/>
      </c>
      <c r="C196" t="str">
        <f ca="1">IF(U196="","",U196&amp;"-"&amp;COUNTIF($U$2:U196,U196))</f>
        <v/>
      </c>
      <c r="D196" t="str">
        <f ca="1">IF(AF196="","",COUNTIF($AJ$2:AJ196,1))</f>
        <v/>
      </c>
      <c r="E196" t="str">
        <f ca="1">IF(AG196="","",COUNTIF($AK$2:AK196,1))</f>
        <v/>
      </c>
      <c r="F196">
        <f t="shared" ref="F196:F252" si="100">IF(F195&lt;&gt;250,F195+1,"")</f>
        <v>195</v>
      </c>
      <c r="G196" s="12">
        <f>HDFCBANK!C196</f>
        <v>41557</v>
      </c>
      <c r="H196" s="13">
        <f>HDFCBANK!I196</f>
        <v>641.04999999999995</v>
      </c>
      <c r="I196" s="13">
        <f>HDFC!I196</f>
        <v>808.25</v>
      </c>
      <c r="J196" s="7">
        <f t="shared" si="82"/>
        <v>0.79313331271265075</v>
      </c>
      <c r="K196" s="7">
        <f t="shared" ref="K196:K251" ca="1" si="101">IF(F196&gt;=$AQ$1,AVERAGE(OFFSET(J196,0,0,-$AQ$1,1)),"")</f>
        <v>0.79056177210825729</v>
      </c>
      <c r="L196" s="7">
        <f t="shared" ref="L196:L251" ca="1" si="102">IFERROR(IF(F196&gt;=$AQ$1,STDEV(OFFSET(J196,0,0,-$AQ$1,1)),""),"")</f>
        <v>1.1532739046074492E-2</v>
      </c>
      <c r="M196" s="36">
        <f t="shared" ref="M196:M251" ca="1" si="103">IFERROR(K196+(L196*$AS$1),"")</f>
        <v>0.80209451115433184</v>
      </c>
      <c r="N196" s="37">
        <f t="shared" ref="N196:N251" ca="1" si="104">IFERROR(K196-(L196*$AS$1),"")</f>
        <v>0.77902903306218274</v>
      </c>
      <c r="O196" t="str">
        <f t="shared" ca="1" si="83"/>
        <v>SHORT</v>
      </c>
      <c r="P196" t="str">
        <f t="shared" ca="1" si="81"/>
        <v/>
      </c>
      <c r="Q196" t="str">
        <f t="shared" ca="1" si="84"/>
        <v/>
      </c>
      <c r="R196" t="str">
        <f t="shared" ca="1" si="85"/>
        <v>SHORT</v>
      </c>
      <c r="S196">
        <f t="shared" ca="1" si="86"/>
        <v>-1</v>
      </c>
      <c r="T196">
        <f t="shared" ca="1" si="87"/>
        <v>0</v>
      </c>
      <c r="U196" t="str">
        <f t="shared" ref="U196:U251" ca="1" si="105">IF(R195="",IF(R196="SHORT",-1,""),IF(R195="SHORT",IF(R196="SHORT","",0)))</f>
        <v/>
      </c>
      <c r="V196" t="str">
        <f t="shared" ref="V196:V251" ca="1" si="106">IF(Q195="",IF(Q196="LONG",1,""),IF(Q195="LONG",IF(Q196="LONG","",0)))</f>
        <v/>
      </c>
      <c r="W196" t="str">
        <f t="shared" ca="1" si="88"/>
        <v/>
      </c>
      <c r="X196">
        <f t="shared" ca="1" si="89"/>
        <v>0</v>
      </c>
      <c r="Y196" t="str">
        <f t="shared" ca="1" si="90"/>
        <v/>
      </c>
      <c r="Z196" t="str">
        <f ca="1">IF(V196="","",IF(V196=1,"LONG"&amp;COUNTIF($V$2:V196,1),"SELL"&amp;COUNTIF($V$2:V196,0)))</f>
        <v/>
      </c>
      <c r="AA196" t="str">
        <f ca="1">IF(U196="","",IF(U196=-1,"SHORT"&amp;COUNTIF($U$2:U196,-1),"COVER"&amp;COUNTIF($U$2:U196,0)))</f>
        <v/>
      </c>
      <c r="AB196" t="str">
        <f t="shared" ca="1" si="91"/>
        <v/>
      </c>
      <c r="AC196" t="str">
        <f t="shared" ca="1" si="92"/>
        <v/>
      </c>
      <c r="AD196" t="str">
        <f t="shared" ca="1" si="93"/>
        <v/>
      </c>
      <c r="AE196" t="str">
        <f t="shared" ca="1" si="94"/>
        <v/>
      </c>
      <c r="AF196" t="str">
        <f t="shared" ca="1" si="95"/>
        <v/>
      </c>
      <c r="AG196" t="str">
        <f t="shared" ca="1" si="96"/>
        <v/>
      </c>
      <c r="AH196" t="str">
        <f ca="1">IF(AF196="","",COUNTIF($AJ$2:AJ196,1))</f>
        <v/>
      </c>
      <c r="AI196" t="str">
        <f ca="1">IF(AG196="","",COUNTIF($AK$2:AK196,1))</f>
        <v/>
      </c>
      <c r="AJ196">
        <f t="shared" ca="1" si="97"/>
        <v>0</v>
      </c>
      <c r="AK196">
        <f t="shared" ca="1" si="98"/>
        <v>0</v>
      </c>
      <c r="AL196" t="str">
        <f t="shared" ref="AL196:AL251" ca="1" si="107">IF(U196=-1,"SHORT",(IF(V196=1,"LONG","")))</f>
        <v/>
      </c>
      <c r="AM196" t="str">
        <f t="shared" ca="1" si="99"/>
        <v/>
      </c>
    </row>
    <row r="197" spans="1:39" x14ac:dyDescent="0.3">
      <c r="A197" t="str">
        <f ca="1">IF(Y197="","",Y197&amp;"-"&amp;COUNTIF($Y$2:Y197,Y197))</f>
        <v/>
      </c>
      <c r="B197" t="str">
        <f ca="1">IF(V197="","",V197&amp;"-"&amp;COUNTIF($V$2:V197,V197))</f>
        <v/>
      </c>
      <c r="C197" t="str">
        <f ca="1">IF(U197="","",U197&amp;"-"&amp;COUNTIF($U$2:U197,U197))</f>
        <v/>
      </c>
      <c r="D197" t="str">
        <f ca="1">IF(AF197="","",COUNTIF($AJ$2:AJ197,1))</f>
        <v/>
      </c>
      <c r="E197" t="str">
        <f ca="1">IF(AG197="","",COUNTIF($AK$2:AK197,1))</f>
        <v/>
      </c>
      <c r="F197">
        <f t="shared" si="100"/>
        <v>196</v>
      </c>
      <c r="G197" s="12">
        <f>HDFCBANK!C197</f>
        <v>41558</v>
      </c>
      <c r="H197" s="13">
        <f>HDFCBANK!I197</f>
        <v>661.3</v>
      </c>
      <c r="I197" s="13">
        <f>HDFC!I197</f>
        <v>810.5</v>
      </c>
      <c r="J197" s="7">
        <f t="shared" si="82"/>
        <v>0.81591610117211588</v>
      </c>
      <c r="K197" s="7">
        <f t="shared" ca="1" si="101"/>
        <v>0.79380943318088293</v>
      </c>
      <c r="L197" s="7">
        <f t="shared" ca="1" si="102"/>
        <v>1.3677551400894824E-2</v>
      </c>
      <c r="M197" s="36">
        <f t="shared" ca="1" si="103"/>
        <v>0.8074869845817777</v>
      </c>
      <c r="N197" s="37">
        <f t="shared" ca="1" si="104"/>
        <v>0.78013188177998816</v>
      </c>
      <c r="O197" t="str">
        <f t="shared" ca="1" si="83"/>
        <v>SHORT</v>
      </c>
      <c r="P197" t="str">
        <f t="shared" ca="1" si="81"/>
        <v/>
      </c>
      <c r="Q197" t="str">
        <f t="shared" ca="1" si="84"/>
        <v/>
      </c>
      <c r="R197" t="str">
        <f t="shared" ca="1" si="85"/>
        <v>SHORT</v>
      </c>
      <c r="S197">
        <f t="shared" ca="1" si="86"/>
        <v>-1</v>
      </c>
      <c r="T197">
        <f t="shared" ca="1" si="87"/>
        <v>0</v>
      </c>
      <c r="U197" t="str">
        <f t="shared" ca="1" si="105"/>
        <v/>
      </c>
      <c r="V197" t="str">
        <f t="shared" ca="1" si="106"/>
        <v/>
      </c>
      <c r="W197" t="str">
        <f t="shared" ca="1" si="88"/>
        <v/>
      </c>
      <c r="X197">
        <f t="shared" ca="1" si="89"/>
        <v>0</v>
      </c>
      <c r="Y197" t="str">
        <f t="shared" ca="1" si="90"/>
        <v/>
      </c>
      <c r="Z197" t="str">
        <f ca="1">IF(V197="","",IF(V197=1,"LONG"&amp;COUNTIF($V$2:V197,1),"SELL"&amp;COUNTIF($V$2:V197,0)))</f>
        <v/>
      </c>
      <c r="AA197" t="str">
        <f ca="1">IF(U197="","",IF(U197=-1,"SHORT"&amp;COUNTIF($U$2:U197,-1),"COVER"&amp;COUNTIF($U$2:U197,0)))</f>
        <v/>
      </c>
      <c r="AB197" t="str">
        <f t="shared" ca="1" si="91"/>
        <v/>
      </c>
      <c r="AC197" t="str">
        <f t="shared" ca="1" si="92"/>
        <v/>
      </c>
      <c r="AD197" t="str">
        <f t="shared" ca="1" si="93"/>
        <v/>
      </c>
      <c r="AE197" t="str">
        <f t="shared" ca="1" si="94"/>
        <v/>
      </c>
      <c r="AF197" t="str">
        <f t="shared" ca="1" si="95"/>
        <v/>
      </c>
      <c r="AG197" t="str">
        <f t="shared" ca="1" si="96"/>
        <v/>
      </c>
      <c r="AH197" t="str">
        <f ca="1">IF(AF197="","",COUNTIF($AJ$2:AJ197,1))</f>
        <v/>
      </c>
      <c r="AI197" t="str">
        <f ca="1">IF(AG197="","",COUNTIF($AK$2:AK197,1))</f>
        <v/>
      </c>
      <c r="AJ197">
        <f t="shared" ca="1" si="97"/>
        <v>0</v>
      </c>
      <c r="AK197">
        <f t="shared" ca="1" si="98"/>
        <v>0</v>
      </c>
      <c r="AL197" t="str">
        <f t="shared" ca="1" si="107"/>
        <v/>
      </c>
      <c r="AM197" t="str">
        <f t="shared" ca="1" si="99"/>
        <v/>
      </c>
    </row>
    <row r="198" spans="1:39" x14ac:dyDescent="0.3">
      <c r="A198" t="str">
        <f ca="1">IF(Y198="","",Y198&amp;"-"&amp;COUNTIF($Y$2:Y198,Y198))</f>
        <v/>
      </c>
      <c r="B198" t="str">
        <f ca="1">IF(V198="","",V198&amp;"-"&amp;COUNTIF($V$2:V198,V198))</f>
        <v/>
      </c>
      <c r="C198" t="str">
        <f ca="1">IF(U198="","",U198&amp;"-"&amp;COUNTIF($U$2:U198,U198))</f>
        <v/>
      </c>
      <c r="D198" t="str">
        <f ca="1">IF(AF198="","",COUNTIF($AJ$2:AJ198,1))</f>
        <v/>
      </c>
      <c r="E198" t="str">
        <f ca="1">IF(AG198="","",COUNTIF($AK$2:AK198,1))</f>
        <v/>
      </c>
      <c r="F198">
        <f t="shared" si="100"/>
        <v>197</v>
      </c>
      <c r="G198" s="12">
        <f>HDFCBANK!C198</f>
        <v>41561</v>
      </c>
      <c r="H198" s="13">
        <f>HDFCBANK!I198</f>
        <v>667.5</v>
      </c>
      <c r="I198" s="13">
        <f>HDFC!I198</f>
        <v>803.35</v>
      </c>
      <c r="J198" s="7">
        <f t="shared" si="82"/>
        <v>0.83089562457210431</v>
      </c>
      <c r="K198" s="7">
        <f t="shared" ca="1" si="101"/>
        <v>0.799252986966836</v>
      </c>
      <c r="L198" s="7">
        <f t="shared" ca="1" si="102"/>
        <v>1.653864733734052E-2</v>
      </c>
      <c r="M198" s="36">
        <f t="shared" ca="1" si="103"/>
        <v>0.81579163430417656</v>
      </c>
      <c r="N198" s="37">
        <f t="shared" ca="1" si="104"/>
        <v>0.78271433962949544</v>
      </c>
      <c r="O198" t="str">
        <f t="shared" ca="1" si="83"/>
        <v>SHORT</v>
      </c>
      <c r="P198" t="str">
        <f t="shared" ca="1" si="81"/>
        <v/>
      </c>
      <c r="Q198" t="str">
        <f t="shared" ca="1" si="84"/>
        <v/>
      </c>
      <c r="R198" t="str">
        <f t="shared" ca="1" si="85"/>
        <v>SHORT</v>
      </c>
      <c r="S198">
        <f t="shared" ca="1" si="86"/>
        <v>-1</v>
      </c>
      <c r="T198">
        <f t="shared" ca="1" si="87"/>
        <v>0</v>
      </c>
      <c r="U198" t="str">
        <f t="shared" ca="1" si="105"/>
        <v/>
      </c>
      <c r="V198" t="str">
        <f t="shared" ca="1" si="106"/>
        <v/>
      </c>
      <c r="W198" t="str">
        <f t="shared" ca="1" si="88"/>
        <v/>
      </c>
      <c r="X198">
        <f t="shared" ca="1" si="89"/>
        <v>0</v>
      </c>
      <c r="Y198" t="str">
        <f t="shared" ca="1" si="90"/>
        <v/>
      </c>
      <c r="Z198" t="str">
        <f ca="1">IF(V198="","",IF(V198=1,"LONG"&amp;COUNTIF($V$2:V198,1),"SELL"&amp;COUNTIF($V$2:V198,0)))</f>
        <v/>
      </c>
      <c r="AA198" t="str">
        <f ca="1">IF(U198="","",IF(U198=-1,"SHORT"&amp;COUNTIF($U$2:U198,-1),"COVER"&amp;COUNTIF($U$2:U198,0)))</f>
        <v/>
      </c>
      <c r="AB198" t="str">
        <f t="shared" ca="1" si="91"/>
        <v/>
      </c>
      <c r="AC198" t="str">
        <f t="shared" ca="1" si="92"/>
        <v/>
      </c>
      <c r="AD198" t="str">
        <f t="shared" ca="1" si="93"/>
        <v/>
      </c>
      <c r="AE198" t="str">
        <f t="shared" ca="1" si="94"/>
        <v/>
      </c>
      <c r="AF198" t="str">
        <f t="shared" ca="1" si="95"/>
        <v/>
      </c>
      <c r="AG198" t="str">
        <f t="shared" ca="1" si="96"/>
        <v/>
      </c>
      <c r="AH198" t="str">
        <f ca="1">IF(AF198="","",COUNTIF($AJ$2:AJ198,1))</f>
        <v/>
      </c>
      <c r="AI198" t="str">
        <f ca="1">IF(AG198="","",COUNTIF($AK$2:AK198,1))</f>
        <v/>
      </c>
      <c r="AJ198">
        <f t="shared" ca="1" si="97"/>
        <v>0</v>
      </c>
      <c r="AK198">
        <f t="shared" ca="1" si="98"/>
        <v>0</v>
      </c>
      <c r="AL198" t="str">
        <f t="shared" ca="1" si="107"/>
        <v/>
      </c>
      <c r="AM198" t="str">
        <f t="shared" ca="1" si="99"/>
        <v/>
      </c>
    </row>
    <row r="199" spans="1:39" x14ac:dyDescent="0.3">
      <c r="A199" t="str">
        <f ca="1">IF(Y199="","",Y199&amp;"-"&amp;COUNTIF($Y$2:Y199,Y199))</f>
        <v/>
      </c>
      <c r="B199" t="str">
        <f ca="1">IF(V199="","",V199&amp;"-"&amp;COUNTIF($V$2:V199,V199))</f>
        <v/>
      </c>
      <c r="C199" t="str">
        <f ca="1">IF(U199="","",U199&amp;"-"&amp;COUNTIF($U$2:U199,U199))</f>
        <v/>
      </c>
      <c r="D199" t="str">
        <f ca="1">IF(AF199="","",COUNTIF($AJ$2:AJ199,1))</f>
        <v/>
      </c>
      <c r="E199" t="str">
        <f ca="1">IF(AG199="","",COUNTIF($AK$2:AK199,1))</f>
        <v/>
      </c>
      <c r="F199">
        <f t="shared" si="100"/>
        <v>198</v>
      </c>
      <c r="G199" s="12">
        <f>HDFCBANK!C199</f>
        <v>41562</v>
      </c>
      <c r="H199" s="13">
        <f>HDFCBANK!I199</f>
        <v>652.45000000000005</v>
      </c>
      <c r="I199" s="13">
        <f>HDFC!I199</f>
        <v>801.95</v>
      </c>
      <c r="J199" s="7">
        <f t="shared" si="82"/>
        <v>0.81357940021198327</v>
      </c>
      <c r="K199" s="7">
        <f t="shared" ca="1" si="101"/>
        <v>0.80301197376592115</v>
      </c>
      <c r="L199" s="7">
        <f t="shared" ca="1" si="102"/>
        <v>1.4849241185059545E-2</v>
      </c>
      <c r="M199" s="36">
        <f t="shared" ca="1" si="103"/>
        <v>0.81786121495098074</v>
      </c>
      <c r="N199" s="37">
        <f t="shared" ca="1" si="104"/>
        <v>0.78816273258086156</v>
      </c>
      <c r="O199" t="str">
        <f t="shared" ca="1" si="83"/>
        <v>SHORT</v>
      </c>
      <c r="P199" t="str">
        <f t="shared" ca="1" si="81"/>
        <v/>
      </c>
      <c r="Q199" t="str">
        <f t="shared" ca="1" si="84"/>
        <v/>
      </c>
      <c r="R199" t="str">
        <f t="shared" ca="1" si="85"/>
        <v>SHORT</v>
      </c>
      <c r="S199">
        <f t="shared" ca="1" si="86"/>
        <v>-1</v>
      </c>
      <c r="T199">
        <f t="shared" ca="1" si="87"/>
        <v>0</v>
      </c>
      <c r="U199" t="str">
        <f t="shared" ca="1" si="105"/>
        <v/>
      </c>
      <c r="V199" t="str">
        <f t="shared" ca="1" si="106"/>
        <v/>
      </c>
      <c r="W199" t="str">
        <f t="shared" ca="1" si="88"/>
        <v/>
      </c>
      <c r="X199">
        <f t="shared" ca="1" si="89"/>
        <v>0</v>
      </c>
      <c r="Y199" t="str">
        <f t="shared" ca="1" si="90"/>
        <v/>
      </c>
      <c r="Z199" t="str">
        <f ca="1">IF(V199="","",IF(V199=1,"LONG"&amp;COUNTIF($V$2:V199,1),"SELL"&amp;COUNTIF($V$2:V199,0)))</f>
        <v/>
      </c>
      <c r="AA199" t="str">
        <f ca="1">IF(U199="","",IF(U199=-1,"SHORT"&amp;COUNTIF($U$2:U199,-1),"COVER"&amp;COUNTIF($U$2:U199,0)))</f>
        <v/>
      </c>
      <c r="AB199" t="str">
        <f t="shared" ca="1" si="91"/>
        <v/>
      </c>
      <c r="AC199" t="str">
        <f t="shared" ca="1" si="92"/>
        <v/>
      </c>
      <c r="AD199" t="str">
        <f t="shared" ca="1" si="93"/>
        <v/>
      </c>
      <c r="AE199" t="str">
        <f t="shared" ca="1" si="94"/>
        <v/>
      </c>
      <c r="AF199" t="str">
        <f t="shared" ca="1" si="95"/>
        <v/>
      </c>
      <c r="AG199" t="str">
        <f t="shared" ca="1" si="96"/>
        <v/>
      </c>
      <c r="AH199" t="str">
        <f ca="1">IF(AF199="","",COUNTIF($AJ$2:AJ199,1))</f>
        <v/>
      </c>
      <c r="AI199" t="str">
        <f ca="1">IF(AG199="","",COUNTIF($AK$2:AK199,1))</f>
        <v/>
      </c>
      <c r="AJ199">
        <f t="shared" ca="1" si="97"/>
        <v>0</v>
      </c>
      <c r="AK199">
        <f t="shared" ca="1" si="98"/>
        <v>0</v>
      </c>
      <c r="AL199" t="str">
        <f t="shared" ca="1" si="107"/>
        <v/>
      </c>
      <c r="AM199" t="str">
        <f t="shared" ca="1" si="99"/>
        <v/>
      </c>
    </row>
    <row r="200" spans="1:39" x14ac:dyDescent="0.3">
      <c r="A200" t="str">
        <f ca="1">IF(Y200="","",Y200&amp;"-"&amp;COUNTIF($Y$2:Y200,Y200))</f>
        <v/>
      </c>
      <c r="B200" t="str">
        <f ca="1">IF(V200="","",V200&amp;"-"&amp;COUNTIF($V$2:V200,V200))</f>
        <v/>
      </c>
      <c r="C200" t="str">
        <f ca="1">IF(U200="","",U200&amp;"-"&amp;COUNTIF($U$2:U200,U200))</f>
        <v/>
      </c>
      <c r="D200" t="str">
        <f ca="1">IF(AF200="","",COUNTIF($AJ$2:AJ200,1))</f>
        <v/>
      </c>
      <c r="E200" t="str">
        <f ca="1">IF(AG200="","",COUNTIF($AK$2:AK200,1))</f>
        <v/>
      </c>
      <c r="F200">
        <f t="shared" si="100"/>
        <v>199</v>
      </c>
      <c r="G200" s="12">
        <f>HDFCBANK!C200</f>
        <v>41564</v>
      </c>
      <c r="H200" s="13">
        <f>HDFCBANK!I200</f>
        <v>654.20000000000005</v>
      </c>
      <c r="I200" s="13">
        <f>HDFC!I200</f>
        <v>795.2</v>
      </c>
      <c r="J200" s="7">
        <f t="shared" si="82"/>
        <v>0.8226861167002012</v>
      </c>
      <c r="K200" s="7">
        <f t="shared" ca="1" si="101"/>
        <v>0.80745261750108954</v>
      </c>
      <c r="L200" s="7">
        <f t="shared" ca="1" si="102"/>
        <v>1.3176966516408942E-2</v>
      </c>
      <c r="M200" s="36">
        <f t="shared" ca="1" si="103"/>
        <v>0.82062958401749853</v>
      </c>
      <c r="N200" s="37">
        <f t="shared" ca="1" si="104"/>
        <v>0.79427565098468056</v>
      </c>
      <c r="O200" t="str">
        <f t="shared" ca="1" si="83"/>
        <v>SHORT</v>
      </c>
      <c r="P200" t="str">
        <f t="shared" ca="1" si="81"/>
        <v/>
      </c>
      <c r="Q200" t="str">
        <f t="shared" ca="1" si="84"/>
        <v/>
      </c>
      <c r="R200" t="str">
        <f t="shared" ca="1" si="85"/>
        <v>SHORT</v>
      </c>
      <c r="S200">
        <f t="shared" ca="1" si="86"/>
        <v>-1</v>
      </c>
      <c r="T200">
        <f t="shared" ca="1" si="87"/>
        <v>0</v>
      </c>
      <c r="U200" t="str">
        <f t="shared" ca="1" si="105"/>
        <v/>
      </c>
      <c r="V200" t="str">
        <f t="shared" ca="1" si="106"/>
        <v/>
      </c>
      <c r="W200" t="str">
        <f t="shared" ca="1" si="88"/>
        <v/>
      </c>
      <c r="X200">
        <f t="shared" ca="1" si="89"/>
        <v>0</v>
      </c>
      <c r="Y200" t="str">
        <f t="shared" ca="1" si="90"/>
        <v/>
      </c>
      <c r="Z200" t="str">
        <f ca="1">IF(V200="","",IF(V200=1,"LONG"&amp;COUNTIF($V$2:V200,1),"SELL"&amp;COUNTIF($V$2:V200,0)))</f>
        <v/>
      </c>
      <c r="AA200" t="str">
        <f ca="1">IF(U200="","",IF(U200=-1,"SHORT"&amp;COUNTIF($U$2:U200,-1),"COVER"&amp;COUNTIF($U$2:U200,0)))</f>
        <v/>
      </c>
      <c r="AB200" t="str">
        <f t="shared" ca="1" si="91"/>
        <v/>
      </c>
      <c r="AC200" t="str">
        <f t="shared" ca="1" si="92"/>
        <v/>
      </c>
      <c r="AD200" t="str">
        <f t="shared" ca="1" si="93"/>
        <v/>
      </c>
      <c r="AE200" t="str">
        <f t="shared" ca="1" si="94"/>
        <v/>
      </c>
      <c r="AF200" t="str">
        <f t="shared" ca="1" si="95"/>
        <v/>
      </c>
      <c r="AG200" t="str">
        <f t="shared" ca="1" si="96"/>
        <v/>
      </c>
      <c r="AH200" t="str">
        <f ca="1">IF(AF200="","",COUNTIF($AJ$2:AJ200,1))</f>
        <v/>
      </c>
      <c r="AI200" t="str">
        <f ca="1">IF(AG200="","",COUNTIF($AK$2:AK200,1))</f>
        <v/>
      </c>
      <c r="AJ200">
        <f t="shared" ca="1" si="97"/>
        <v>0</v>
      </c>
      <c r="AK200">
        <f t="shared" ca="1" si="98"/>
        <v>0</v>
      </c>
      <c r="AL200" t="str">
        <f t="shared" ca="1" si="107"/>
        <v/>
      </c>
      <c r="AM200" t="str">
        <f t="shared" ca="1" si="99"/>
        <v/>
      </c>
    </row>
    <row r="201" spans="1:39" x14ac:dyDescent="0.3">
      <c r="A201" t="str">
        <f ca="1">IF(Y201="","",Y201&amp;"-"&amp;COUNTIF($Y$2:Y201,Y201))</f>
        <v/>
      </c>
      <c r="B201" t="str">
        <f ca="1">IF(V201="","",V201&amp;"-"&amp;COUNTIF($V$2:V201,V201))</f>
        <v/>
      </c>
      <c r="C201" t="str">
        <f ca="1">IF(U201="","",U201&amp;"-"&amp;COUNTIF($U$2:U201,U201))</f>
        <v/>
      </c>
      <c r="D201" t="str">
        <f ca="1">IF(AF201="","",COUNTIF($AJ$2:AJ201,1))</f>
        <v/>
      </c>
      <c r="E201" t="str">
        <f ca="1">IF(AG201="","",COUNTIF($AK$2:AK201,1))</f>
        <v/>
      </c>
      <c r="F201">
        <f t="shared" si="100"/>
        <v>200</v>
      </c>
      <c r="G201" s="12">
        <f>HDFCBANK!C201</f>
        <v>41565</v>
      </c>
      <c r="H201" s="13">
        <f>HDFCBANK!I201</f>
        <v>676.6</v>
      </c>
      <c r="I201" s="13">
        <f>HDFC!I201</f>
        <v>819.45</v>
      </c>
      <c r="J201" s="7">
        <f t="shared" si="82"/>
        <v>0.82567575813045335</v>
      </c>
      <c r="K201" s="7">
        <f t="shared" ca="1" si="101"/>
        <v>0.81073305472988777</v>
      </c>
      <c r="L201" s="7">
        <f t="shared" ca="1" si="102"/>
        <v>1.3226866063540409E-2</v>
      </c>
      <c r="M201" s="36">
        <f t="shared" ca="1" si="103"/>
        <v>0.82395992079342817</v>
      </c>
      <c r="N201" s="37">
        <f t="shared" ca="1" si="104"/>
        <v>0.79750618866634737</v>
      </c>
      <c r="O201" t="str">
        <f t="shared" ca="1" si="83"/>
        <v>SHORT</v>
      </c>
      <c r="P201" t="str">
        <f t="shared" ca="1" si="81"/>
        <v/>
      </c>
      <c r="Q201" t="str">
        <f t="shared" ca="1" si="84"/>
        <v/>
      </c>
      <c r="R201" t="str">
        <f t="shared" ca="1" si="85"/>
        <v>SHORT</v>
      </c>
      <c r="S201">
        <f t="shared" ca="1" si="86"/>
        <v>-1</v>
      </c>
      <c r="T201">
        <f t="shared" ca="1" si="87"/>
        <v>0</v>
      </c>
      <c r="U201" t="str">
        <f t="shared" ca="1" si="105"/>
        <v/>
      </c>
      <c r="V201" t="str">
        <f t="shared" ca="1" si="106"/>
        <v/>
      </c>
      <c r="W201" t="str">
        <f t="shared" ca="1" si="88"/>
        <v/>
      </c>
      <c r="X201">
        <f t="shared" ca="1" si="89"/>
        <v>0</v>
      </c>
      <c r="Y201" t="str">
        <f t="shared" ca="1" si="90"/>
        <v/>
      </c>
      <c r="Z201" t="str">
        <f ca="1">IF(V201="","",IF(V201=1,"LONG"&amp;COUNTIF($V$2:V201,1),"SELL"&amp;COUNTIF($V$2:V201,0)))</f>
        <v/>
      </c>
      <c r="AA201" t="str">
        <f ca="1">IF(U201="","",IF(U201=-1,"SHORT"&amp;COUNTIF($U$2:U201,-1),"COVER"&amp;COUNTIF($U$2:U201,0)))</f>
        <v/>
      </c>
      <c r="AB201" t="str">
        <f t="shared" ca="1" si="91"/>
        <v/>
      </c>
      <c r="AC201" t="str">
        <f t="shared" ca="1" si="92"/>
        <v/>
      </c>
      <c r="AD201" t="str">
        <f t="shared" ca="1" si="93"/>
        <v/>
      </c>
      <c r="AE201" t="str">
        <f t="shared" ca="1" si="94"/>
        <v/>
      </c>
      <c r="AF201" t="str">
        <f t="shared" ca="1" si="95"/>
        <v/>
      </c>
      <c r="AG201" t="str">
        <f t="shared" ca="1" si="96"/>
        <v/>
      </c>
      <c r="AH201" t="str">
        <f ca="1">IF(AF201="","",COUNTIF($AJ$2:AJ201,1))</f>
        <v/>
      </c>
      <c r="AI201" t="str">
        <f ca="1">IF(AG201="","",COUNTIF($AK$2:AK201,1))</f>
        <v/>
      </c>
      <c r="AJ201">
        <f t="shared" ca="1" si="97"/>
        <v>0</v>
      </c>
      <c r="AK201">
        <f t="shared" ca="1" si="98"/>
        <v>0</v>
      </c>
      <c r="AL201" t="str">
        <f t="shared" ca="1" si="107"/>
        <v/>
      </c>
      <c r="AM201" t="str">
        <f t="shared" ca="1" si="99"/>
        <v/>
      </c>
    </row>
    <row r="202" spans="1:39" x14ac:dyDescent="0.3">
      <c r="A202" t="str">
        <f ca="1">IF(Y202="","",Y202&amp;"-"&amp;COUNTIF($Y$2:Y202,Y202))</f>
        <v/>
      </c>
      <c r="B202" t="str">
        <f ca="1">IF(V202="","",V202&amp;"-"&amp;COUNTIF($V$2:V202,V202))</f>
        <v/>
      </c>
      <c r="C202" t="str">
        <f ca="1">IF(U202="","",U202&amp;"-"&amp;COUNTIF($U$2:U202,U202))</f>
        <v/>
      </c>
      <c r="D202" t="str">
        <f ca="1">IF(AF202="","",COUNTIF($AJ$2:AJ202,1))</f>
        <v/>
      </c>
      <c r="E202" t="str">
        <f ca="1">IF(AG202="","",COUNTIF($AK$2:AK202,1))</f>
        <v/>
      </c>
      <c r="F202">
        <f t="shared" si="100"/>
        <v>201</v>
      </c>
      <c r="G202" s="12">
        <f>HDFCBANK!C202</f>
        <v>41568</v>
      </c>
      <c r="H202" s="13">
        <f>HDFCBANK!I202</f>
        <v>671.25</v>
      </c>
      <c r="I202" s="13">
        <f>HDFC!I202</f>
        <v>821.15</v>
      </c>
      <c r="J202" s="7">
        <f t="shared" si="82"/>
        <v>0.8174511356025087</v>
      </c>
      <c r="K202" s="7">
        <f t="shared" ca="1" si="101"/>
        <v>0.81229161514127157</v>
      </c>
      <c r="L202" s="7">
        <f t="shared" ca="1" si="102"/>
        <v>1.2981860889477566E-2</v>
      </c>
      <c r="M202" s="36">
        <f t="shared" ca="1" si="103"/>
        <v>0.82527347603074919</v>
      </c>
      <c r="N202" s="37">
        <f t="shared" ca="1" si="104"/>
        <v>0.79930975425179396</v>
      </c>
      <c r="O202" t="str">
        <f t="shared" ca="1" si="83"/>
        <v>SHORT</v>
      </c>
      <c r="P202" t="str">
        <f t="shared" ca="1" si="81"/>
        <v/>
      </c>
      <c r="Q202" t="str">
        <f t="shared" ca="1" si="84"/>
        <v/>
      </c>
      <c r="R202" t="str">
        <f t="shared" ca="1" si="85"/>
        <v>SHORT</v>
      </c>
      <c r="S202">
        <f t="shared" ca="1" si="86"/>
        <v>-1</v>
      </c>
      <c r="T202">
        <f t="shared" ca="1" si="87"/>
        <v>0</v>
      </c>
      <c r="U202" t="str">
        <f t="shared" ca="1" si="105"/>
        <v/>
      </c>
      <c r="V202" t="str">
        <f t="shared" ca="1" si="106"/>
        <v/>
      </c>
      <c r="W202" t="str">
        <f t="shared" ca="1" si="88"/>
        <v/>
      </c>
      <c r="X202">
        <f t="shared" ca="1" si="89"/>
        <v>0</v>
      </c>
      <c r="Y202" t="str">
        <f t="shared" ca="1" si="90"/>
        <v/>
      </c>
      <c r="Z202" t="str">
        <f ca="1">IF(V202="","",IF(V202=1,"LONG"&amp;COUNTIF($V$2:V202,1),"SELL"&amp;COUNTIF($V$2:V202,0)))</f>
        <v/>
      </c>
      <c r="AA202" t="str">
        <f ca="1">IF(U202="","",IF(U202=-1,"SHORT"&amp;COUNTIF($U$2:U202,-1),"COVER"&amp;COUNTIF($U$2:U202,0)))</f>
        <v/>
      </c>
      <c r="AB202" t="str">
        <f t="shared" ca="1" si="91"/>
        <v/>
      </c>
      <c r="AC202" t="str">
        <f t="shared" ca="1" si="92"/>
        <v/>
      </c>
      <c r="AD202" t="str">
        <f t="shared" ca="1" si="93"/>
        <v/>
      </c>
      <c r="AE202" t="str">
        <f t="shared" ca="1" si="94"/>
        <v/>
      </c>
      <c r="AF202" t="str">
        <f t="shared" ca="1" si="95"/>
        <v/>
      </c>
      <c r="AG202" t="str">
        <f t="shared" ca="1" si="96"/>
        <v/>
      </c>
      <c r="AH202" t="str">
        <f ca="1">IF(AF202="","",COUNTIF($AJ$2:AJ202,1))</f>
        <v/>
      </c>
      <c r="AI202" t="str">
        <f ca="1">IF(AG202="","",COUNTIF($AK$2:AK202,1))</f>
        <v/>
      </c>
      <c r="AJ202">
        <f t="shared" ca="1" si="97"/>
        <v>0</v>
      </c>
      <c r="AK202">
        <f t="shared" ca="1" si="98"/>
        <v>0</v>
      </c>
      <c r="AL202" t="str">
        <f t="shared" ca="1" si="107"/>
        <v/>
      </c>
      <c r="AM202" t="str">
        <f t="shared" ca="1" si="99"/>
        <v/>
      </c>
    </row>
    <row r="203" spans="1:39" x14ac:dyDescent="0.3">
      <c r="A203" t="str">
        <f ca="1">IF(Y203="","",Y203&amp;"-"&amp;COUNTIF($Y$2:Y203,Y203))</f>
        <v/>
      </c>
      <c r="B203" t="str">
        <f ca="1">IF(V203="","",V203&amp;"-"&amp;COUNTIF($V$2:V203,V203))</f>
        <v/>
      </c>
      <c r="C203" t="str">
        <f ca="1">IF(U203="","",U203&amp;"-"&amp;COUNTIF($U$2:U203,U203))</f>
        <v/>
      </c>
      <c r="D203" t="str">
        <f ca="1">IF(AF203="","",COUNTIF($AJ$2:AJ203,1))</f>
        <v/>
      </c>
      <c r="E203" t="str">
        <f ca="1">IF(AG203="","",COUNTIF($AK$2:AK203,1))</f>
        <v/>
      </c>
      <c r="F203">
        <f t="shared" si="100"/>
        <v>202</v>
      </c>
      <c r="G203" s="12">
        <f>HDFCBANK!C203</f>
        <v>41569</v>
      </c>
      <c r="H203" s="13">
        <f>HDFCBANK!I203</f>
        <v>669</v>
      </c>
      <c r="I203" s="13">
        <f>HDFC!I203</f>
        <v>810.7</v>
      </c>
      <c r="J203" s="7">
        <f t="shared" si="82"/>
        <v>0.8252127790798075</v>
      </c>
      <c r="K203" s="7">
        <f t="shared" ca="1" si="101"/>
        <v>0.81530675115905438</v>
      </c>
      <c r="L203" s="7">
        <f t="shared" ca="1" si="102"/>
        <v>1.1999651719059075E-2</v>
      </c>
      <c r="M203" s="36">
        <f t="shared" ca="1" si="103"/>
        <v>0.82730640287811341</v>
      </c>
      <c r="N203" s="37">
        <f t="shared" ca="1" si="104"/>
        <v>0.80330709943999534</v>
      </c>
      <c r="O203" t="str">
        <f t="shared" ca="1" si="83"/>
        <v>SHORT</v>
      </c>
      <c r="P203" t="str">
        <f t="shared" ca="1" si="81"/>
        <v/>
      </c>
      <c r="Q203" t="str">
        <f t="shared" ca="1" si="84"/>
        <v/>
      </c>
      <c r="R203" t="str">
        <f t="shared" ca="1" si="85"/>
        <v>SHORT</v>
      </c>
      <c r="S203">
        <f t="shared" ca="1" si="86"/>
        <v>-1</v>
      </c>
      <c r="T203">
        <f t="shared" ca="1" si="87"/>
        <v>0</v>
      </c>
      <c r="U203" t="str">
        <f t="shared" ca="1" si="105"/>
        <v/>
      </c>
      <c r="V203" t="str">
        <f t="shared" ca="1" si="106"/>
        <v/>
      </c>
      <c r="W203" t="str">
        <f t="shared" ca="1" si="88"/>
        <v/>
      </c>
      <c r="X203">
        <f t="shared" ca="1" si="89"/>
        <v>0</v>
      </c>
      <c r="Y203" t="str">
        <f t="shared" ca="1" si="90"/>
        <v/>
      </c>
      <c r="Z203" t="str">
        <f ca="1">IF(V203="","",IF(V203=1,"LONG"&amp;COUNTIF($V$2:V203,1),"SELL"&amp;COUNTIF($V$2:V203,0)))</f>
        <v/>
      </c>
      <c r="AA203" t="str">
        <f ca="1">IF(U203="","",IF(U203=-1,"SHORT"&amp;COUNTIF($U$2:U203,-1),"COVER"&amp;COUNTIF($U$2:U203,0)))</f>
        <v/>
      </c>
      <c r="AB203" t="str">
        <f t="shared" ca="1" si="91"/>
        <v/>
      </c>
      <c r="AC203" t="str">
        <f t="shared" ca="1" si="92"/>
        <v/>
      </c>
      <c r="AD203" t="str">
        <f t="shared" ca="1" si="93"/>
        <v/>
      </c>
      <c r="AE203" t="str">
        <f t="shared" ca="1" si="94"/>
        <v/>
      </c>
      <c r="AF203" t="str">
        <f t="shared" ca="1" si="95"/>
        <v/>
      </c>
      <c r="AG203" t="str">
        <f t="shared" ca="1" si="96"/>
        <v/>
      </c>
      <c r="AH203" t="str">
        <f ca="1">IF(AF203="","",COUNTIF($AJ$2:AJ203,1))</f>
        <v/>
      </c>
      <c r="AI203" t="str">
        <f ca="1">IF(AG203="","",COUNTIF($AK$2:AK203,1))</f>
        <v/>
      </c>
      <c r="AJ203">
        <f t="shared" ca="1" si="97"/>
        <v>0</v>
      </c>
      <c r="AK203">
        <f t="shared" ca="1" si="98"/>
        <v>0</v>
      </c>
      <c r="AL203" t="str">
        <f t="shared" ca="1" si="107"/>
        <v/>
      </c>
      <c r="AM203" t="str">
        <f t="shared" ca="1" si="99"/>
        <v/>
      </c>
    </row>
    <row r="204" spans="1:39" x14ac:dyDescent="0.3">
      <c r="A204" t="str">
        <f ca="1">IF(Y204="","",Y204&amp;"-"&amp;COUNTIF($Y$2:Y204,Y204))</f>
        <v>0-24</v>
      </c>
      <c r="B204" t="str">
        <f ca="1">IF(V204="","",V204&amp;"-"&amp;COUNTIF($V$2:V204,V204))</f>
        <v/>
      </c>
      <c r="C204" t="str">
        <f ca="1">IF(U204="","",U204&amp;"-"&amp;COUNTIF($U$2:U204,U204))</f>
        <v>0-11</v>
      </c>
      <c r="D204" t="str">
        <f ca="1">IF(AF204="","",COUNTIF($AJ$2:AJ204,1))</f>
        <v/>
      </c>
      <c r="E204">
        <f ca="1">IF(AG204="","",COUNTIF($AK$2:AK204,1))</f>
        <v>24</v>
      </c>
      <c r="F204">
        <f t="shared" si="100"/>
        <v>203</v>
      </c>
      <c r="G204" s="12">
        <f>HDFCBANK!C204</f>
        <v>41570</v>
      </c>
      <c r="H204" s="13">
        <f>HDFCBANK!I204</f>
        <v>660.2</v>
      </c>
      <c r="I204" s="13">
        <f>HDFC!I204</f>
        <v>809.7</v>
      </c>
      <c r="J204" s="7">
        <f t="shared" si="82"/>
        <v>0.81536371495615656</v>
      </c>
      <c r="K204" s="7">
        <f t="shared" ca="1" si="101"/>
        <v>0.81691261096799916</v>
      </c>
      <c r="L204" s="7">
        <f t="shared" ca="1" si="102"/>
        <v>1.0614915397144545E-2</v>
      </c>
      <c r="M204" s="36">
        <f t="shared" ca="1" si="103"/>
        <v>0.82752752636514371</v>
      </c>
      <c r="N204" s="37">
        <f t="shared" ca="1" si="104"/>
        <v>0.80629769557085462</v>
      </c>
      <c r="O204" t="str">
        <f t="shared" ca="1" si="83"/>
        <v/>
      </c>
      <c r="P204" t="str">
        <f t="shared" ref="P204:P251" ca="1" si="108">IF(O203="",IF(O204="LONG","SIGNAL",IF(O204="SHORT","SIGNAL","")),IF(O203="LONG",IF(O204="LONG","","NO"),IF(O203="SHORT",IF(O204="SHORT","","NO"),"")))</f>
        <v>NO</v>
      </c>
      <c r="Q204" t="str">
        <f t="shared" ca="1" si="84"/>
        <v/>
      </c>
      <c r="R204" t="str">
        <f t="shared" ca="1" si="85"/>
        <v/>
      </c>
      <c r="S204">
        <f t="shared" ca="1" si="86"/>
        <v>0</v>
      </c>
      <c r="T204">
        <f t="shared" ca="1" si="87"/>
        <v>0</v>
      </c>
      <c r="U204">
        <f t="shared" ca="1" si="105"/>
        <v>0</v>
      </c>
      <c r="V204" t="str">
        <f t="shared" ca="1" si="106"/>
        <v/>
      </c>
      <c r="W204" t="str">
        <f t="shared" ca="1" si="88"/>
        <v/>
      </c>
      <c r="X204">
        <f t="shared" ca="1" si="89"/>
        <v>0</v>
      </c>
      <c r="Y204">
        <f t="shared" ca="1" si="90"/>
        <v>0</v>
      </c>
      <c r="Z204" t="str">
        <f ca="1">IF(V204="","",IF(V204=1,"LONG"&amp;COUNTIF($V$2:V204,1),"SELL"&amp;COUNTIF($V$2:V204,0)))</f>
        <v/>
      </c>
      <c r="AA204" t="str">
        <f ca="1">IF(U204="","",IF(U204=-1,"SHORT"&amp;COUNTIF($U$2:U204,-1),"COVER"&amp;COUNTIF($U$2:U204,0)))</f>
        <v>COVER11</v>
      </c>
      <c r="AB204" t="str">
        <f t="shared" ca="1" si="91"/>
        <v/>
      </c>
      <c r="AC204" t="str">
        <f t="shared" ca="1" si="92"/>
        <v/>
      </c>
      <c r="AD204" t="str">
        <f t="shared" ca="1" si="93"/>
        <v/>
      </c>
      <c r="AE204" t="str">
        <f t="shared" ca="1" si="94"/>
        <v>COVER</v>
      </c>
      <c r="AF204" t="str">
        <f t="shared" ca="1" si="95"/>
        <v/>
      </c>
      <c r="AG204" t="str">
        <f t="shared" ca="1" si="96"/>
        <v>COVER</v>
      </c>
      <c r="AH204" t="str">
        <f ca="1">IF(AF204="","",COUNTIF($AJ$2:AJ204,1))</f>
        <v/>
      </c>
      <c r="AI204">
        <f ca="1">IF(AG204="","",COUNTIF($AK$2:AK204,1))</f>
        <v>24</v>
      </c>
      <c r="AJ204">
        <f t="shared" ca="1" si="97"/>
        <v>0</v>
      </c>
      <c r="AK204">
        <f t="shared" ca="1" si="98"/>
        <v>1</v>
      </c>
      <c r="AL204" t="str">
        <f t="shared" ca="1" si="107"/>
        <v/>
      </c>
      <c r="AM204" t="str">
        <f t="shared" ca="1" si="99"/>
        <v>SHORT</v>
      </c>
    </row>
    <row r="205" spans="1:39" x14ac:dyDescent="0.3">
      <c r="A205" t="str">
        <f ca="1">IF(Y205="","",Y205&amp;"-"&amp;COUNTIF($Y$2:Y205,Y205))</f>
        <v/>
      </c>
      <c r="B205" t="str">
        <f ca="1">IF(V205="","",V205&amp;"-"&amp;COUNTIF($V$2:V205,V205))</f>
        <v/>
      </c>
      <c r="C205" t="str">
        <f ca="1">IF(U205="","",U205&amp;"-"&amp;COUNTIF($U$2:U205,U205))</f>
        <v/>
      </c>
      <c r="D205" t="str">
        <f ca="1">IF(AF205="","",COUNTIF($AJ$2:AJ205,1))</f>
        <v/>
      </c>
      <c r="E205" t="str">
        <f ca="1">IF(AG205="","",COUNTIF($AK$2:AK205,1))</f>
        <v/>
      </c>
      <c r="F205">
        <f t="shared" si="100"/>
        <v>204</v>
      </c>
      <c r="G205" s="12">
        <f>HDFCBANK!C205</f>
        <v>41571</v>
      </c>
      <c r="H205" s="13">
        <f>HDFCBANK!I205</f>
        <v>669.3</v>
      </c>
      <c r="I205" s="13">
        <f>HDFC!I205</f>
        <v>812.15</v>
      </c>
      <c r="J205" s="7">
        <f t="shared" si="82"/>
        <v>0.8241088468878901</v>
      </c>
      <c r="K205" s="7">
        <f t="shared" ca="1" si="101"/>
        <v>0.81840227900258711</v>
      </c>
      <c r="L205" s="7">
        <f t="shared" ca="1" si="102"/>
        <v>1.0458307269667746E-2</v>
      </c>
      <c r="M205" s="36">
        <f t="shared" ca="1" si="103"/>
        <v>0.8288605862722549</v>
      </c>
      <c r="N205" s="37">
        <f t="shared" ca="1" si="104"/>
        <v>0.80794397173291932</v>
      </c>
      <c r="O205" t="str">
        <f t="shared" ca="1" si="83"/>
        <v/>
      </c>
      <c r="P205" t="str">
        <f t="shared" ca="1" si="108"/>
        <v/>
      </c>
      <c r="Q205" t="str">
        <f t="shared" ca="1" si="84"/>
        <v/>
      </c>
      <c r="R205" t="str">
        <f t="shared" ca="1" si="85"/>
        <v/>
      </c>
      <c r="S205">
        <f t="shared" ca="1" si="86"/>
        <v>0</v>
      </c>
      <c r="T205">
        <f t="shared" ca="1" si="87"/>
        <v>0</v>
      </c>
      <c r="U205" t="str">
        <f t="shared" ca="1" si="105"/>
        <v/>
      </c>
      <c r="V205" t="str">
        <f t="shared" ca="1" si="106"/>
        <v/>
      </c>
      <c r="W205" t="str">
        <f t="shared" ca="1" si="88"/>
        <v/>
      </c>
      <c r="X205">
        <f t="shared" ca="1" si="89"/>
        <v>0</v>
      </c>
      <c r="Y205" t="str">
        <f t="shared" ca="1" si="90"/>
        <v/>
      </c>
      <c r="Z205" t="str">
        <f ca="1">IF(V205="","",IF(V205=1,"LONG"&amp;COUNTIF($V$2:V205,1),"SELL"&amp;COUNTIF($V$2:V205,0)))</f>
        <v/>
      </c>
      <c r="AA205" t="str">
        <f ca="1">IF(U205="","",IF(U205=-1,"SHORT"&amp;COUNTIF($U$2:U205,-1),"COVER"&amp;COUNTIF($U$2:U205,0)))</f>
        <v/>
      </c>
      <c r="AB205" t="str">
        <f t="shared" ca="1" si="91"/>
        <v/>
      </c>
      <c r="AC205" t="str">
        <f t="shared" ca="1" si="92"/>
        <v/>
      </c>
      <c r="AD205" t="str">
        <f t="shared" ca="1" si="93"/>
        <v/>
      </c>
      <c r="AE205" t="str">
        <f t="shared" ca="1" si="94"/>
        <v/>
      </c>
      <c r="AF205" t="str">
        <f t="shared" ca="1" si="95"/>
        <v/>
      </c>
      <c r="AG205" t="str">
        <f t="shared" ca="1" si="96"/>
        <v/>
      </c>
      <c r="AH205" t="str">
        <f ca="1">IF(AF205="","",COUNTIF($AJ$2:AJ205,1))</f>
        <v/>
      </c>
      <c r="AI205" t="str">
        <f ca="1">IF(AG205="","",COUNTIF($AK$2:AK205,1))</f>
        <v/>
      </c>
      <c r="AJ205">
        <f t="shared" ca="1" si="97"/>
        <v>0</v>
      </c>
      <c r="AK205">
        <f t="shared" ca="1" si="98"/>
        <v>0</v>
      </c>
      <c r="AL205" t="str">
        <f t="shared" ca="1" si="107"/>
        <v/>
      </c>
      <c r="AM205" t="str">
        <f t="shared" ca="1" si="99"/>
        <v/>
      </c>
    </row>
    <row r="206" spans="1:39" x14ac:dyDescent="0.3">
      <c r="A206" t="str">
        <f ca="1">IF(Y206="","",Y206&amp;"-"&amp;COUNTIF($Y$2:Y206,Y206))</f>
        <v>1-25</v>
      </c>
      <c r="B206" t="str">
        <f ca="1">IF(V206="","",V206&amp;"-"&amp;COUNTIF($V$2:V206,V206))</f>
        <v/>
      </c>
      <c r="C206" t="str">
        <f ca="1">IF(U206="","",U206&amp;"-"&amp;COUNTIF($U$2:U206,U206))</f>
        <v>-1-12</v>
      </c>
      <c r="D206">
        <f ca="1">IF(AF206="","",COUNTIF($AJ$2:AJ206,1))</f>
        <v>25</v>
      </c>
      <c r="E206" t="str">
        <f ca="1">IF(AG206="","",COUNTIF($AK$2:AK206,1))</f>
        <v/>
      </c>
      <c r="F206">
        <f t="shared" si="100"/>
        <v>205</v>
      </c>
      <c r="G206" s="12">
        <f>HDFCBANK!C206</f>
        <v>41572</v>
      </c>
      <c r="H206" s="13">
        <f>HDFCBANK!I206</f>
        <v>672.55</v>
      </c>
      <c r="I206" s="13">
        <f>HDFC!I206</f>
        <v>809.8</v>
      </c>
      <c r="J206" s="7">
        <f t="shared" si="82"/>
        <v>0.83051370708816996</v>
      </c>
      <c r="K206" s="7">
        <f t="shared" ca="1" si="101"/>
        <v>0.82214031844013902</v>
      </c>
      <c r="L206" s="7">
        <f t="shared" ca="1" si="102"/>
        <v>6.2611887677131266E-3</v>
      </c>
      <c r="M206" s="36">
        <f t="shared" ca="1" si="103"/>
        <v>0.82840150720785211</v>
      </c>
      <c r="N206" s="37">
        <f t="shared" ca="1" si="104"/>
        <v>0.81587912967242593</v>
      </c>
      <c r="O206" t="str">
        <f t="shared" ca="1" si="83"/>
        <v>SHORT</v>
      </c>
      <c r="P206" t="str">
        <f t="shared" ca="1" si="108"/>
        <v>SIGNAL</v>
      </c>
      <c r="Q206" t="str">
        <f t="shared" ca="1" si="84"/>
        <v/>
      </c>
      <c r="R206" t="str">
        <f t="shared" ca="1" si="85"/>
        <v>SHORT</v>
      </c>
      <c r="S206">
        <f t="shared" ca="1" si="86"/>
        <v>-1</v>
      </c>
      <c r="T206">
        <f t="shared" ca="1" si="87"/>
        <v>0</v>
      </c>
      <c r="U206">
        <f t="shared" ca="1" si="105"/>
        <v>-1</v>
      </c>
      <c r="V206" t="str">
        <f t="shared" ca="1" si="106"/>
        <v/>
      </c>
      <c r="W206" t="str">
        <f t="shared" ca="1" si="88"/>
        <v>SHORT</v>
      </c>
      <c r="X206">
        <f t="shared" ca="1" si="89"/>
        <v>-1</v>
      </c>
      <c r="Y206">
        <f t="shared" ca="1" si="90"/>
        <v>1</v>
      </c>
      <c r="Z206" t="str">
        <f ca="1">IF(V206="","",IF(V206=1,"LONG"&amp;COUNTIF($V$2:V206,1),"SELL"&amp;COUNTIF($V$2:V206,0)))</f>
        <v/>
      </c>
      <c r="AA206" t="str">
        <f ca="1">IF(U206="","",IF(U206=-1,"SHORT"&amp;COUNTIF($U$2:U206,-1),"COVER"&amp;COUNTIF($U$2:U206,0)))</f>
        <v>SHORT12</v>
      </c>
      <c r="AB206" t="str">
        <f t="shared" ca="1" si="91"/>
        <v/>
      </c>
      <c r="AC206" t="str">
        <f t="shared" ca="1" si="92"/>
        <v/>
      </c>
      <c r="AD206" t="str">
        <f t="shared" ca="1" si="93"/>
        <v>SHORT</v>
      </c>
      <c r="AE206" t="str">
        <f t="shared" ca="1" si="94"/>
        <v/>
      </c>
      <c r="AF206" t="str">
        <f t="shared" ca="1" si="95"/>
        <v>SHORT</v>
      </c>
      <c r="AG206" t="str">
        <f t="shared" ca="1" si="96"/>
        <v/>
      </c>
      <c r="AH206">
        <f ca="1">IF(AF206="","",COUNTIF($AJ$2:AJ206,1))</f>
        <v>25</v>
      </c>
      <c r="AI206" t="str">
        <f ca="1">IF(AG206="","",COUNTIF($AK$2:AK206,1))</f>
        <v/>
      </c>
      <c r="AJ206">
        <f t="shared" ca="1" si="97"/>
        <v>1</v>
      </c>
      <c r="AK206">
        <f t="shared" ca="1" si="98"/>
        <v>0</v>
      </c>
      <c r="AL206" t="str">
        <f t="shared" ca="1" si="107"/>
        <v>SHORT</v>
      </c>
      <c r="AM206" t="str">
        <f t="shared" ca="1" si="99"/>
        <v/>
      </c>
    </row>
    <row r="207" spans="1:39" x14ac:dyDescent="0.3">
      <c r="A207" t="str">
        <f ca="1">IF(Y207="","",Y207&amp;"-"&amp;COUNTIF($Y$2:Y207,Y207))</f>
        <v>0-25</v>
      </c>
      <c r="B207" t="str">
        <f ca="1">IF(V207="","",V207&amp;"-"&amp;COUNTIF($V$2:V207,V207))</f>
        <v>1-14</v>
      </c>
      <c r="C207" t="str">
        <f ca="1">IF(U207="","",U207&amp;"-"&amp;COUNTIF($U$2:U207,U207))</f>
        <v>0-12</v>
      </c>
      <c r="D207">
        <f ca="1">IF(AF207="","",COUNTIF($AJ$2:AJ207,1))</f>
        <v>26</v>
      </c>
      <c r="E207">
        <f ca="1">IF(AG207="","",COUNTIF($AK$2:AK207,1))</f>
        <v>25</v>
      </c>
      <c r="F207">
        <f t="shared" si="100"/>
        <v>206</v>
      </c>
      <c r="G207" s="12">
        <f>HDFCBANK!C207</f>
        <v>41575</v>
      </c>
      <c r="H207" s="13">
        <f>HDFCBANK!I207</f>
        <v>667.9</v>
      </c>
      <c r="I207" s="13">
        <f>HDFC!I207</f>
        <v>820.85</v>
      </c>
      <c r="J207" s="7">
        <f t="shared" si="82"/>
        <v>0.81366875799476146</v>
      </c>
      <c r="K207" s="7">
        <f t="shared" ca="1" si="101"/>
        <v>0.82191558412240373</v>
      </c>
      <c r="L207" s="7">
        <f t="shared" ca="1" si="102"/>
        <v>6.5433916087478134E-3</v>
      </c>
      <c r="M207" s="36">
        <f t="shared" ca="1" si="103"/>
        <v>0.82845897573115157</v>
      </c>
      <c r="N207" s="37">
        <f t="shared" ca="1" si="104"/>
        <v>0.81537219251365589</v>
      </c>
      <c r="O207" t="str">
        <f t="shared" ca="1" si="83"/>
        <v/>
      </c>
      <c r="P207" t="str">
        <f t="shared" ca="1" si="108"/>
        <v>NO</v>
      </c>
      <c r="Q207" t="str">
        <f t="shared" ca="1" si="84"/>
        <v>LONG</v>
      </c>
      <c r="R207" t="str">
        <f t="shared" ca="1" si="85"/>
        <v/>
      </c>
      <c r="S207">
        <f t="shared" ca="1" si="86"/>
        <v>0</v>
      </c>
      <c r="T207">
        <f t="shared" ca="1" si="87"/>
        <v>1</v>
      </c>
      <c r="U207">
        <f t="shared" ca="1" si="105"/>
        <v>0</v>
      </c>
      <c r="V207">
        <f t="shared" ca="1" si="106"/>
        <v>1</v>
      </c>
      <c r="W207" t="str">
        <f t="shared" ca="1" si="88"/>
        <v>LONG</v>
      </c>
      <c r="X207">
        <f t="shared" ca="1" si="89"/>
        <v>1</v>
      </c>
      <c r="Y207">
        <f t="shared" ca="1" si="90"/>
        <v>0</v>
      </c>
      <c r="Z207" t="str">
        <f ca="1">IF(V207="","",IF(V207=1,"LONG"&amp;COUNTIF($V$2:V207,1),"SELL"&amp;COUNTIF($V$2:V207,0)))</f>
        <v>LONG14</v>
      </c>
      <c r="AA207" t="str">
        <f ca="1">IF(U207="","",IF(U207=-1,"SHORT"&amp;COUNTIF($U$2:U207,-1),"COVER"&amp;COUNTIF($U$2:U207,0)))</f>
        <v>COVER12</v>
      </c>
      <c r="AB207" t="str">
        <f t="shared" ca="1" si="91"/>
        <v>BUY</v>
      </c>
      <c r="AC207" t="str">
        <f t="shared" ca="1" si="92"/>
        <v/>
      </c>
      <c r="AD207" t="str">
        <f t="shared" ca="1" si="93"/>
        <v/>
      </c>
      <c r="AE207" t="str">
        <f t="shared" ca="1" si="94"/>
        <v>COVER</v>
      </c>
      <c r="AF207" t="str">
        <f t="shared" ca="1" si="95"/>
        <v>BUY</v>
      </c>
      <c r="AG207" t="str">
        <f t="shared" ca="1" si="96"/>
        <v>COVER</v>
      </c>
      <c r="AH207">
        <f ca="1">IF(AF207="","",COUNTIF($AJ$2:AJ207,1))</f>
        <v>26</v>
      </c>
      <c r="AI207">
        <f ca="1">IF(AG207="","",COUNTIF($AK$2:AK207,1))</f>
        <v>25</v>
      </c>
      <c r="AJ207">
        <f t="shared" ca="1" si="97"/>
        <v>1</v>
      </c>
      <c r="AK207">
        <f t="shared" ca="1" si="98"/>
        <v>1</v>
      </c>
      <c r="AL207" t="str">
        <f t="shared" ca="1" si="107"/>
        <v>LONG</v>
      </c>
      <c r="AM207" t="str">
        <f t="shared" ca="1" si="99"/>
        <v>SHORT</v>
      </c>
    </row>
    <row r="208" spans="1:39" x14ac:dyDescent="0.3">
      <c r="A208" t="str">
        <f ca="1">IF(Y208="","",Y208&amp;"-"&amp;COUNTIF($Y$2:Y208,Y208))</f>
        <v/>
      </c>
      <c r="B208" t="str">
        <f ca="1">IF(V208="","",V208&amp;"-"&amp;COUNTIF($V$2:V208,V208))</f>
        <v/>
      </c>
      <c r="C208" t="str">
        <f ca="1">IF(U208="","",U208&amp;"-"&amp;COUNTIF($U$2:U208,U208))</f>
        <v/>
      </c>
      <c r="D208" t="str">
        <f ca="1">IF(AF208="","",COUNTIF($AJ$2:AJ208,1))</f>
        <v/>
      </c>
      <c r="E208" t="str">
        <f ca="1">IF(AG208="","",COUNTIF($AK$2:AK208,1))</f>
        <v/>
      </c>
      <c r="F208">
        <f t="shared" si="100"/>
        <v>207</v>
      </c>
      <c r="G208" s="12">
        <f>HDFCBANK!C208</f>
        <v>41576</v>
      </c>
      <c r="H208" s="13">
        <f>HDFCBANK!I208</f>
        <v>686.5</v>
      </c>
      <c r="I208" s="13">
        <f>HDFC!I208</f>
        <v>839.6</v>
      </c>
      <c r="J208" s="7">
        <f t="shared" si="82"/>
        <v>0.81765126250595521</v>
      </c>
      <c r="K208" s="7">
        <f t="shared" ca="1" si="101"/>
        <v>0.82059114791578869</v>
      </c>
      <c r="L208" s="7">
        <f t="shared" ca="1" si="102"/>
        <v>5.8247151902256211E-3</v>
      </c>
      <c r="M208" s="36">
        <f t="shared" ca="1" si="103"/>
        <v>0.82641586310601434</v>
      </c>
      <c r="N208" s="37">
        <f t="shared" ca="1" si="104"/>
        <v>0.81476643272556304</v>
      </c>
      <c r="O208" t="str">
        <f t="shared" ca="1" si="83"/>
        <v/>
      </c>
      <c r="P208" t="str">
        <f t="shared" ca="1" si="108"/>
        <v/>
      </c>
      <c r="Q208" t="str">
        <f t="shared" ca="1" si="84"/>
        <v>LONG</v>
      </c>
      <c r="R208" t="str">
        <f t="shared" ca="1" si="85"/>
        <v/>
      </c>
      <c r="S208">
        <f t="shared" ca="1" si="86"/>
        <v>0</v>
      </c>
      <c r="T208">
        <f t="shared" ca="1" si="87"/>
        <v>1</v>
      </c>
      <c r="U208" t="str">
        <f t="shared" ca="1" si="105"/>
        <v/>
      </c>
      <c r="V208" t="str">
        <f t="shared" ca="1" si="106"/>
        <v/>
      </c>
      <c r="W208" t="str">
        <f t="shared" ca="1" si="88"/>
        <v/>
      </c>
      <c r="X208">
        <f t="shared" ca="1" si="89"/>
        <v>0</v>
      </c>
      <c r="Y208" t="str">
        <f t="shared" ca="1" si="90"/>
        <v/>
      </c>
      <c r="Z208" t="str">
        <f ca="1">IF(V208="","",IF(V208=1,"LONG"&amp;COUNTIF($V$2:V208,1),"SELL"&amp;COUNTIF($V$2:V208,0)))</f>
        <v/>
      </c>
      <c r="AA208" t="str">
        <f ca="1">IF(U208="","",IF(U208=-1,"SHORT"&amp;COUNTIF($U$2:U208,-1),"COVER"&amp;COUNTIF($U$2:U208,0)))</f>
        <v/>
      </c>
      <c r="AB208" t="str">
        <f t="shared" ca="1" si="91"/>
        <v/>
      </c>
      <c r="AC208" t="str">
        <f t="shared" ca="1" si="92"/>
        <v/>
      </c>
      <c r="AD208" t="str">
        <f t="shared" ca="1" si="93"/>
        <v/>
      </c>
      <c r="AE208" t="str">
        <f t="shared" ca="1" si="94"/>
        <v/>
      </c>
      <c r="AF208" t="str">
        <f t="shared" ca="1" si="95"/>
        <v/>
      </c>
      <c r="AG208" t="str">
        <f t="shared" ca="1" si="96"/>
        <v/>
      </c>
      <c r="AH208" t="str">
        <f ca="1">IF(AF208="","",COUNTIF($AJ$2:AJ208,1))</f>
        <v/>
      </c>
      <c r="AI208" t="str">
        <f ca="1">IF(AG208="","",COUNTIF($AK$2:AK208,1))</f>
        <v/>
      </c>
      <c r="AJ208">
        <f t="shared" ca="1" si="97"/>
        <v>0</v>
      </c>
      <c r="AK208">
        <f t="shared" ca="1" si="98"/>
        <v>0</v>
      </c>
      <c r="AL208" t="str">
        <f t="shared" ca="1" si="107"/>
        <v/>
      </c>
      <c r="AM208" t="str">
        <f t="shared" ca="1" si="99"/>
        <v/>
      </c>
    </row>
    <row r="209" spans="1:39" x14ac:dyDescent="0.3">
      <c r="A209" t="str">
        <f ca="1">IF(Y209="","",Y209&amp;"-"&amp;COUNTIF($Y$2:Y209,Y209))</f>
        <v>1-26</v>
      </c>
      <c r="B209" t="str">
        <f ca="1">IF(V209="","",V209&amp;"-"&amp;COUNTIF($V$2:V209,V209))</f>
        <v/>
      </c>
      <c r="C209" t="str">
        <f ca="1">IF(U209="","",U209&amp;"-"&amp;COUNTIF($U$2:U209,U209))</f>
        <v/>
      </c>
      <c r="D209" t="str">
        <f ca="1">IF(AF209="","",COUNTIF($AJ$2:AJ209,1))</f>
        <v/>
      </c>
      <c r="E209" t="str">
        <f ca="1">IF(AG209="","",COUNTIF($AK$2:AK209,1))</f>
        <v/>
      </c>
      <c r="F209">
        <f t="shared" si="100"/>
        <v>208</v>
      </c>
      <c r="G209" s="12">
        <f>HDFCBANK!C209</f>
        <v>41577</v>
      </c>
      <c r="H209" s="13">
        <f>HDFCBANK!I209</f>
        <v>679.35</v>
      </c>
      <c r="I209" s="13">
        <f>HDFC!I209</f>
        <v>849.45</v>
      </c>
      <c r="J209" s="7">
        <f t="shared" si="82"/>
        <v>0.79975278121137205</v>
      </c>
      <c r="K209" s="7">
        <f t="shared" ca="1" si="101"/>
        <v>0.8192084860157276</v>
      </c>
      <c r="L209" s="7">
        <f t="shared" ca="1" si="102"/>
        <v>8.6364932773816128E-3</v>
      </c>
      <c r="M209" s="36">
        <f t="shared" ca="1" si="103"/>
        <v>0.82784497929310918</v>
      </c>
      <c r="N209" s="37">
        <f t="shared" ca="1" si="104"/>
        <v>0.81057199273834601</v>
      </c>
      <c r="O209" t="str">
        <f t="shared" ca="1" si="83"/>
        <v>LONG</v>
      </c>
      <c r="P209" t="str">
        <f t="shared" ca="1" si="108"/>
        <v>SIGNAL</v>
      </c>
      <c r="Q209" t="str">
        <f t="shared" ca="1" si="84"/>
        <v>LONG</v>
      </c>
      <c r="R209" t="str">
        <f t="shared" ca="1" si="85"/>
        <v/>
      </c>
      <c r="S209">
        <f t="shared" ca="1" si="86"/>
        <v>0</v>
      </c>
      <c r="T209">
        <f t="shared" ca="1" si="87"/>
        <v>1</v>
      </c>
      <c r="U209" t="str">
        <f t="shared" ca="1" si="105"/>
        <v/>
      </c>
      <c r="V209" t="str">
        <f t="shared" ca="1" si="106"/>
        <v/>
      </c>
      <c r="W209" t="str">
        <f t="shared" ca="1" si="88"/>
        <v/>
      </c>
      <c r="X209">
        <f t="shared" ca="1" si="89"/>
        <v>0</v>
      </c>
      <c r="Y209">
        <f t="shared" ca="1" si="90"/>
        <v>1</v>
      </c>
      <c r="Z209" t="str">
        <f ca="1">IF(V209="","",IF(V209=1,"LONG"&amp;COUNTIF($V$2:V209,1),"SELL"&amp;COUNTIF($V$2:V209,0)))</f>
        <v/>
      </c>
      <c r="AA209" t="str">
        <f ca="1">IF(U209="","",IF(U209=-1,"SHORT"&amp;COUNTIF($U$2:U209,-1),"COVER"&amp;COUNTIF($U$2:U209,0)))</f>
        <v/>
      </c>
      <c r="AB209" t="str">
        <f t="shared" ca="1" si="91"/>
        <v/>
      </c>
      <c r="AC209" t="str">
        <f t="shared" ca="1" si="92"/>
        <v/>
      </c>
      <c r="AD209" t="str">
        <f t="shared" ca="1" si="93"/>
        <v/>
      </c>
      <c r="AE209" t="str">
        <f t="shared" ca="1" si="94"/>
        <v/>
      </c>
      <c r="AF209" t="str">
        <f t="shared" ca="1" si="95"/>
        <v/>
      </c>
      <c r="AG209" t="str">
        <f t="shared" ca="1" si="96"/>
        <v/>
      </c>
      <c r="AH209" t="str">
        <f ca="1">IF(AF209="","",COUNTIF($AJ$2:AJ209,1))</f>
        <v/>
      </c>
      <c r="AI209" t="str">
        <f ca="1">IF(AG209="","",COUNTIF($AK$2:AK209,1))</f>
        <v/>
      </c>
      <c r="AJ209">
        <f t="shared" ca="1" si="97"/>
        <v>0</v>
      </c>
      <c r="AK209">
        <f t="shared" ca="1" si="98"/>
        <v>0</v>
      </c>
      <c r="AL209" t="str">
        <f t="shared" ca="1" si="107"/>
        <v/>
      </c>
      <c r="AM209" t="str">
        <f t="shared" ca="1" si="99"/>
        <v/>
      </c>
    </row>
    <row r="210" spans="1:39" x14ac:dyDescent="0.3">
      <c r="A210" t="str">
        <f ca="1">IF(Y210="","",Y210&amp;"-"&amp;COUNTIF($Y$2:Y210,Y210))</f>
        <v/>
      </c>
      <c r="B210" t="str">
        <f ca="1">IF(V210="","",V210&amp;"-"&amp;COUNTIF($V$2:V210,V210))</f>
        <v/>
      </c>
      <c r="C210" t="str">
        <f ca="1">IF(U210="","",U210&amp;"-"&amp;COUNTIF($U$2:U210,U210))</f>
        <v/>
      </c>
      <c r="D210" t="str">
        <f ca="1">IF(AF210="","",COUNTIF($AJ$2:AJ210,1))</f>
        <v/>
      </c>
      <c r="E210" t="str">
        <f ca="1">IF(AG210="","",COUNTIF($AK$2:AK210,1))</f>
        <v/>
      </c>
      <c r="F210">
        <f t="shared" si="100"/>
        <v>209</v>
      </c>
      <c r="G210" s="12">
        <f>HDFCBANK!C210</f>
        <v>41578</v>
      </c>
      <c r="H210" s="13">
        <f>HDFCBANK!I210</f>
        <v>680.8</v>
      </c>
      <c r="I210" s="13">
        <f>HDFC!I210</f>
        <v>855.05</v>
      </c>
      <c r="J210" s="7">
        <f t="shared" si="82"/>
        <v>0.79621074790947899</v>
      </c>
      <c r="K210" s="7">
        <f t="shared" ca="1" si="101"/>
        <v>0.81656094913665522</v>
      </c>
      <c r="L210" s="7">
        <f t="shared" ca="1" si="102"/>
        <v>1.1145545561333525E-2</v>
      </c>
      <c r="M210" s="36">
        <f t="shared" ca="1" si="103"/>
        <v>0.82770649469798874</v>
      </c>
      <c r="N210" s="37">
        <f t="shared" ca="1" si="104"/>
        <v>0.80541540357532171</v>
      </c>
      <c r="O210" t="str">
        <f t="shared" ca="1" si="83"/>
        <v>LONG</v>
      </c>
      <c r="P210" t="str">
        <f t="shared" ca="1" si="108"/>
        <v/>
      </c>
      <c r="Q210" t="str">
        <f t="shared" ca="1" si="84"/>
        <v>LONG</v>
      </c>
      <c r="R210" t="str">
        <f t="shared" ca="1" si="85"/>
        <v/>
      </c>
      <c r="S210">
        <f t="shared" ca="1" si="86"/>
        <v>0</v>
      </c>
      <c r="T210">
        <f t="shared" ca="1" si="87"/>
        <v>1</v>
      </c>
      <c r="U210" t="str">
        <f t="shared" ca="1" si="105"/>
        <v/>
      </c>
      <c r="V210" t="str">
        <f t="shared" ca="1" si="106"/>
        <v/>
      </c>
      <c r="W210" t="str">
        <f t="shared" ca="1" si="88"/>
        <v/>
      </c>
      <c r="X210">
        <f t="shared" ca="1" si="89"/>
        <v>0</v>
      </c>
      <c r="Y210" t="str">
        <f t="shared" ca="1" si="90"/>
        <v/>
      </c>
      <c r="Z210" t="str">
        <f ca="1">IF(V210="","",IF(V210=1,"LONG"&amp;COUNTIF($V$2:V210,1),"SELL"&amp;COUNTIF($V$2:V210,0)))</f>
        <v/>
      </c>
      <c r="AA210" t="str">
        <f ca="1">IF(U210="","",IF(U210=-1,"SHORT"&amp;COUNTIF($U$2:U210,-1),"COVER"&amp;COUNTIF($U$2:U210,0)))</f>
        <v/>
      </c>
      <c r="AB210" t="str">
        <f t="shared" ca="1" si="91"/>
        <v/>
      </c>
      <c r="AC210" t="str">
        <f t="shared" ca="1" si="92"/>
        <v/>
      </c>
      <c r="AD210" t="str">
        <f t="shared" ca="1" si="93"/>
        <v/>
      </c>
      <c r="AE210" t="str">
        <f t="shared" ca="1" si="94"/>
        <v/>
      </c>
      <c r="AF210" t="str">
        <f t="shared" ca="1" si="95"/>
        <v/>
      </c>
      <c r="AG210" t="str">
        <f t="shared" ca="1" si="96"/>
        <v/>
      </c>
      <c r="AH210" t="str">
        <f ca="1">IF(AF210="","",COUNTIF($AJ$2:AJ210,1))</f>
        <v/>
      </c>
      <c r="AI210" t="str">
        <f ca="1">IF(AG210="","",COUNTIF($AK$2:AK210,1))</f>
        <v/>
      </c>
      <c r="AJ210">
        <f t="shared" ca="1" si="97"/>
        <v>0</v>
      </c>
      <c r="AK210">
        <f t="shared" ca="1" si="98"/>
        <v>0</v>
      </c>
      <c r="AL210" t="str">
        <f t="shared" ca="1" si="107"/>
        <v/>
      </c>
      <c r="AM210" t="str">
        <f t="shared" ca="1" si="99"/>
        <v/>
      </c>
    </row>
    <row r="211" spans="1:39" x14ac:dyDescent="0.3">
      <c r="A211" t="str">
        <f ca="1">IF(Y211="","",Y211&amp;"-"&amp;COUNTIF($Y$2:Y211,Y211))</f>
        <v/>
      </c>
      <c r="B211" t="str">
        <f ca="1">IF(V211="","",V211&amp;"-"&amp;COUNTIF($V$2:V211,V211))</f>
        <v/>
      </c>
      <c r="C211" t="str">
        <f ca="1">IF(U211="","",U211&amp;"-"&amp;COUNTIF($U$2:U211,U211))</f>
        <v/>
      </c>
      <c r="D211" t="str">
        <f ca="1">IF(AF211="","",COUNTIF($AJ$2:AJ211,1))</f>
        <v/>
      </c>
      <c r="E211" t="str">
        <f ca="1">IF(AG211="","",COUNTIF($AK$2:AK211,1))</f>
        <v/>
      </c>
      <c r="F211">
        <f t="shared" si="100"/>
        <v>210</v>
      </c>
      <c r="G211" s="12">
        <f>HDFCBANK!C211</f>
        <v>41579</v>
      </c>
      <c r="H211" s="13">
        <f>HDFCBANK!I211</f>
        <v>683.8</v>
      </c>
      <c r="I211" s="13">
        <f>HDFC!I211</f>
        <v>855.4</v>
      </c>
      <c r="J211" s="7">
        <f t="shared" si="82"/>
        <v>0.79939209726443761</v>
      </c>
      <c r="K211" s="7">
        <f t="shared" ca="1" si="101"/>
        <v>0.81393258305005367</v>
      </c>
      <c r="L211" s="7">
        <f t="shared" ca="1" si="102"/>
        <v>1.1835048333481627E-2</v>
      </c>
      <c r="M211" s="36">
        <f t="shared" ca="1" si="103"/>
        <v>0.82576763138353526</v>
      </c>
      <c r="N211" s="37">
        <f t="shared" ca="1" si="104"/>
        <v>0.80209753471657208</v>
      </c>
      <c r="O211" t="str">
        <f t="shared" ca="1" si="83"/>
        <v>LONG</v>
      </c>
      <c r="P211" t="str">
        <f t="shared" ca="1" si="108"/>
        <v/>
      </c>
      <c r="Q211" t="str">
        <f t="shared" ca="1" si="84"/>
        <v>LONG</v>
      </c>
      <c r="R211" t="str">
        <f t="shared" ca="1" si="85"/>
        <v/>
      </c>
      <c r="S211">
        <f t="shared" ca="1" si="86"/>
        <v>0</v>
      </c>
      <c r="T211">
        <f t="shared" ca="1" si="87"/>
        <v>1</v>
      </c>
      <c r="U211" t="str">
        <f t="shared" ca="1" si="105"/>
        <v/>
      </c>
      <c r="V211" t="str">
        <f t="shared" ca="1" si="106"/>
        <v/>
      </c>
      <c r="W211" t="str">
        <f t="shared" ca="1" si="88"/>
        <v/>
      </c>
      <c r="X211">
        <f t="shared" ca="1" si="89"/>
        <v>0</v>
      </c>
      <c r="Y211" t="str">
        <f t="shared" ca="1" si="90"/>
        <v/>
      </c>
      <c r="Z211" t="str">
        <f ca="1">IF(V211="","",IF(V211=1,"LONG"&amp;COUNTIF($V$2:V211,1),"SELL"&amp;COUNTIF($V$2:V211,0)))</f>
        <v/>
      </c>
      <c r="AA211" t="str">
        <f ca="1">IF(U211="","",IF(U211=-1,"SHORT"&amp;COUNTIF($U$2:U211,-1),"COVER"&amp;COUNTIF($U$2:U211,0)))</f>
        <v/>
      </c>
      <c r="AB211" t="str">
        <f t="shared" ca="1" si="91"/>
        <v/>
      </c>
      <c r="AC211" t="str">
        <f t="shared" ca="1" si="92"/>
        <v/>
      </c>
      <c r="AD211" t="str">
        <f t="shared" ca="1" si="93"/>
        <v/>
      </c>
      <c r="AE211" t="str">
        <f t="shared" ca="1" si="94"/>
        <v/>
      </c>
      <c r="AF211" t="str">
        <f t="shared" ca="1" si="95"/>
        <v/>
      </c>
      <c r="AG211" t="str">
        <f t="shared" ca="1" si="96"/>
        <v/>
      </c>
      <c r="AH211" t="str">
        <f ca="1">IF(AF211="","",COUNTIF($AJ$2:AJ211,1))</f>
        <v/>
      </c>
      <c r="AI211" t="str">
        <f ca="1">IF(AG211="","",COUNTIF($AK$2:AK211,1))</f>
        <v/>
      </c>
      <c r="AJ211">
        <f t="shared" ca="1" si="97"/>
        <v>0</v>
      </c>
      <c r="AK211">
        <f t="shared" ca="1" si="98"/>
        <v>0</v>
      </c>
      <c r="AL211" t="str">
        <f t="shared" ca="1" si="107"/>
        <v/>
      </c>
      <c r="AM211" t="str">
        <f t="shared" ca="1" si="99"/>
        <v/>
      </c>
    </row>
    <row r="212" spans="1:39" x14ac:dyDescent="0.3">
      <c r="A212" t="str">
        <f ca="1">IF(Y212="","",Y212&amp;"-"&amp;COUNTIF($Y$2:Y212,Y212))</f>
        <v/>
      </c>
      <c r="B212" t="str">
        <f ca="1">IF(V212="","",V212&amp;"-"&amp;COUNTIF($V$2:V212,V212))</f>
        <v/>
      </c>
      <c r="C212" t="str">
        <f ca="1">IF(U212="","",U212&amp;"-"&amp;COUNTIF($U$2:U212,U212))</f>
        <v/>
      </c>
      <c r="D212" t="str">
        <f ca="1">IF(AF212="","",COUNTIF($AJ$2:AJ212,1))</f>
        <v/>
      </c>
      <c r="E212" t="str">
        <f ca="1">IF(AG212="","",COUNTIF($AK$2:AK212,1))</f>
        <v/>
      </c>
      <c r="F212">
        <f t="shared" si="100"/>
        <v>211</v>
      </c>
      <c r="G212" s="12">
        <f>HDFCBANK!C212</f>
        <v>41581</v>
      </c>
      <c r="H212" s="13">
        <f>HDFCBANK!I212</f>
        <v>680.45</v>
      </c>
      <c r="I212" s="13">
        <f>HDFC!I212</f>
        <v>852.8</v>
      </c>
      <c r="J212" s="7">
        <f t="shared" si="82"/>
        <v>0.79790103189493444</v>
      </c>
      <c r="K212" s="7">
        <f t="shared" ca="1" si="101"/>
        <v>0.81197757267929627</v>
      </c>
      <c r="L212" s="7">
        <f t="shared" ca="1" si="102"/>
        <v>1.2767254496387525E-2</v>
      </c>
      <c r="M212" s="36">
        <f t="shared" ca="1" si="103"/>
        <v>0.82474482717568376</v>
      </c>
      <c r="N212" s="37">
        <f t="shared" ca="1" si="104"/>
        <v>0.79921031818290877</v>
      </c>
      <c r="O212" t="str">
        <f t="shared" ca="1" si="83"/>
        <v>LONG</v>
      </c>
      <c r="P212" t="str">
        <f t="shared" ca="1" si="108"/>
        <v/>
      </c>
      <c r="Q212" t="str">
        <f t="shared" ca="1" si="84"/>
        <v>LONG</v>
      </c>
      <c r="R212" t="str">
        <f t="shared" ca="1" si="85"/>
        <v/>
      </c>
      <c r="S212">
        <f t="shared" ca="1" si="86"/>
        <v>0</v>
      </c>
      <c r="T212">
        <f t="shared" ca="1" si="87"/>
        <v>1</v>
      </c>
      <c r="U212" t="str">
        <f t="shared" ca="1" si="105"/>
        <v/>
      </c>
      <c r="V212" t="str">
        <f t="shared" ca="1" si="106"/>
        <v/>
      </c>
      <c r="W212" t="str">
        <f t="shared" ca="1" si="88"/>
        <v/>
      </c>
      <c r="X212">
        <f t="shared" ca="1" si="89"/>
        <v>0</v>
      </c>
      <c r="Y212" t="str">
        <f t="shared" ca="1" si="90"/>
        <v/>
      </c>
      <c r="Z212" t="str">
        <f ca="1">IF(V212="","",IF(V212=1,"LONG"&amp;COUNTIF($V$2:V212,1),"SELL"&amp;COUNTIF($V$2:V212,0)))</f>
        <v/>
      </c>
      <c r="AA212" t="str">
        <f ca="1">IF(U212="","",IF(U212=-1,"SHORT"&amp;COUNTIF($U$2:U212,-1),"COVER"&amp;COUNTIF($U$2:U212,0)))</f>
        <v/>
      </c>
      <c r="AB212" t="str">
        <f t="shared" ca="1" si="91"/>
        <v/>
      </c>
      <c r="AC212" t="str">
        <f t="shared" ca="1" si="92"/>
        <v/>
      </c>
      <c r="AD212" t="str">
        <f t="shared" ca="1" si="93"/>
        <v/>
      </c>
      <c r="AE212" t="str">
        <f t="shared" ca="1" si="94"/>
        <v/>
      </c>
      <c r="AF212" t="str">
        <f t="shared" ca="1" si="95"/>
        <v/>
      </c>
      <c r="AG212" t="str">
        <f t="shared" ca="1" si="96"/>
        <v/>
      </c>
      <c r="AH212" t="str">
        <f ca="1">IF(AF212="","",COUNTIF($AJ$2:AJ212,1))</f>
        <v/>
      </c>
      <c r="AI212" t="str">
        <f ca="1">IF(AG212="","",COUNTIF($AK$2:AK212,1))</f>
        <v/>
      </c>
      <c r="AJ212">
        <f t="shared" ca="1" si="97"/>
        <v>0</v>
      </c>
      <c r="AK212">
        <f t="shared" ca="1" si="98"/>
        <v>0</v>
      </c>
      <c r="AL212" t="str">
        <f t="shared" ca="1" si="107"/>
        <v/>
      </c>
      <c r="AM212" t="str">
        <f t="shared" ca="1" si="99"/>
        <v/>
      </c>
    </row>
    <row r="213" spans="1:39" x14ac:dyDescent="0.3">
      <c r="A213" t="str">
        <f ca="1">IF(Y213="","",Y213&amp;"-"&amp;COUNTIF($Y$2:Y213,Y213))</f>
        <v/>
      </c>
      <c r="B213" t="str">
        <f ca="1">IF(V213="","",V213&amp;"-"&amp;COUNTIF($V$2:V213,V213))</f>
        <v/>
      </c>
      <c r="C213" t="str">
        <f ca="1">IF(U213="","",U213&amp;"-"&amp;COUNTIF($U$2:U213,U213))</f>
        <v/>
      </c>
      <c r="D213" t="str">
        <f ca="1">IF(AF213="","",COUNTIF($AJ$2:AJ213,1))</f>
        <v/>
      </c>
      <c r="E213" t="str">
        <f ca="1">IF(AG213="","",COUNTIF($AK$2:AK213,1))</f>
        <v/>
      </c>
      <c r="F213">
        <f t="shared" si="100"/>
        <v>212</v>
      </c>
      <c r="G213" s="12">
        <f>HDFCBANK!C213</f>
        <v>41583</v>
      </c>
      <c r="H213" s="13">
        <f>HDFCBANK!I213</f>
        <v>676.25</v>
      </c>
      <c r="I213" s="13">
        <f>HDFC!I213</f>
        <v>859.45</v>
      </c>
      <c r="J213" s="7">
        <f t="shared" si="82"/>
        <v>0.7868404211996044</v>
      </c>
      <c r="K213" s="7">
        <f t="shared" ca="1" si="101"/>
        <v>0.80814033689127596</v>
      </c>
      <c r="L213" s="7">
        <f t="shared" ca="1" si="102"/>
        <v>1.4049464195002677E-2</v>
      </c>
      <c r="M213" s="36">
        <f t="shared" ca="1" si="103"/>
        <v>0.82218980108627859</v>
      </c>
      <c r="N213" s="37">
        <f t="shared" ca="1" si="104"/>
        <v>0.79409087269627332</v>
      </c>
      <c r="O213" t="str">
        <f t="shared" ca="1" si="83"/>
        <v>LONG</v>
      </c>
      <c r="P213" t="str">
        <f t="shared" ca="1" si="108"/>
        <v/>
      </c>
      <c r="Q213" t="str">
        <f t="shared" ca="1" si="84"/>
        <v>LONG</v>
      </c>
      <c r="R213" t="str">
        <f t="shared" ca="1" si="85"/>
        <v/>
      </c>
      <c r="S213">
        <f t="shared" ca="1" si="86"/>
        <v>0</v>
      </c>
      <c r="T213">
        <f t="shared" ca="1" si="87"/>
        <v>1</v>
      </c>
      <c r="U213" t="str">
        <f t="shared" ca="1" si="105"/>
        <v/>
      </c>
      <c r="V213" t="str">
        <f t="shared" ca="1" si="106"/>
        <v/>
      </c>
      <c r="W213" t="str">
        <f t="shared" ca="1" si="88"/>
        <v/>
      </c>
      <c r="X213">
        <f t="shared" ca="1" si="89"/>
        <v>0</v>
      </c>
      <c r="Y213" t="str">
        <f t="shared" ca="1" si="90"/>
        <v/>
      </c>
      <c r="Z213" t="str">
        <f ca="1">IF(V213="","",IF(V213=1,"LONG"&amp;COUNTIF($V$2:V213,1),"SELL"&amp;COUNTIF($V$2:V213,0)))</f>
        <v/>
      </c>
      <c r="AA213" t="str">
        <f ca="1">IF(U213="","",IF(U213=-1,"SHORT"&amp;COUNTIF($U$2:U213,-1),"COVER"&amp;COUNTIF($U$2:U213,0)))</f>
        <v/>
      </c>
      <c r="AB213" t="str">
        <f t="shared" ca="1" si="91"/>
        <v/>
      </c>
      <c r="AC213" t="str">
        <f t="shared" ca="1" si="92"/>
        <v/>
      </c>
      <c r="AD213" t="str">
        <f t="shared" ca="1" si="93"/>
        <v/>
      </c>
      <c r="AE213" t="str">
        <f t="shared" ca="1" si="94"/>
        <v/>
      </c>
      <c r="AF213" t="str">
        <f t="shared" ca="1" si="95"/>
        <v/>
      </c>
      <c r="AG213" t="str">
        <f t="shared" ca="1" si="96"/>
        <v/>
      </c>
      <c r="AH213" t="str">
        <f ca="1">IF(AF213="","",COUNTIF($AJ$2:AJ213,1))</f>
        <v/>
      </c>
      <c r="AI213" t="str">
        <f ca="1">IF(AG213="","",COUNTIF($AK$2:AK213,1))</f>
        <v/>
      </c>
      <c r="AJ213">
        <f t="shared" ca="1" si="97"/>
        <v>0</v>
      </c>
      <c r="AK213">
        <f t="shared" ca="1" si="98"/>
        <v>0</v>
      </c>
      <c r="AL213" t="str">
        <f t="shared" ca="1" si="107"/>
        <v/>
      </c>
      <c r="AM213" t="str">
        <f t="shared" ca="1" si="99"/>
        <v/>
      </c>
    </row>
    <row r="214" spans="1:39" x14ac:dyDescent="0.3">
      <c r="A214" t="str">
        <f ca="1">IF(Y214="","",Y214&amp;"-"&amp;COUNTIF($Y$2:Y214,Y214))</f>
        <v/>
      </c>
      <c r="B214" t="str">
        <f ca="1">IF(V214="","",V214&amp;"-"&amp;COUNTIF($V$2:V214,V214))</f>
        <v/>
      </c>
      <c r="C214" t="str">
        <f ca="1">IF(U214="","",U214&amp;"-"&amp;COUNTIF($U$2:U214,U214))</f>
        <v/>
      </c>
      <c r="D214" t="str">
        <f ca="1">IF(AF214="","",COUNTIF($AJ$2:AJ214,1))</f>
        <v/>
      </c>
      <c r="E214" t="str">
        <f ca="1">IF(AG214="","",COUNTIF($AK$2:AK214,1))</f>
        <v/>
      </c>
      <c r="F214">
        <f t="shared" si="100"/>
        <v>213</v>
      </c>
      <c r="G214" s="12">
        <f>HDFCBANK!C214</f>
        <v>41584</v>
      </c>
      <c r="H214" s="13">
        <f>HDFCBANK!I214</f>
        <v>668.9</v>
      </c>
      <c r="I214" s="13">
        <f>HDFC!I214</f>
        <v>838.95</v>
      </c>
      <c r="J214" s="7">
        <f t="shared" si="82"/>
        <v>0.79730615650515513</v>
      </c>
      <c r="K214" s="7">
        <f t="shared" ca="1" si="101"/>
        <v>0.80633458104617584</v>
      </c>
      <c r="L214" s="7">
        <f t="shared" ca="1" si="102"/>
        <v>1.4177767140254954E-2</v>
      </c>
      <c r="M214" s="36">
        <f t="shared" ca="1" si="103"/>
        <v>0.82051234818643082</v>
      </c>
      <c r="N214" s="37">
        <f t="shared" ca="1" si="104"/>
        <v>0.79215681390592085</v>
      </c>
      <c r="O214" t="str">
        <f t="shared" ca="1" si="83"/>
        <v>LONG</v>
      </c>
      <c r="P214" t="str">
        <f t="shared" ca="1" si="108"/>
        <v/>
      </c>
      <c r="Q214" t="str">
        <f t="shared" ca="1" si="84"/>
        <v>LONG</v>
      </c>
      <c r="R214" t="str">
        <f t="shared" ca="1" si="85"/>
        <v/>
      </c>
      <c r="S214">
        <f t="shared" ca="1" si="86"/>
        <v>0</v>
      </c>
      <c r="T214">
        <f t="shared" ca="1" si="87"/>
        <v>1</v>
      </c>
      <c r="U214" t="str">
        <f t="shared" ca="1" si="105"/>
        <v/>
      </c>
      <c r="V214" t="str">
        <f t="shared" ca="1" si="106"/>
        <v/>
      </c>
      <c r="W214" t="str">
        <f t="shared" ca="1" si="88"/>
        <v/>
      </c>
      <c r="X214">
        <f t="shared" ca="1" si="89"/>
        <v>0</v>
      </c>
      <c r="Y214" t="str">
        <f t="shared" ca="1" si="90"/>
        <v/>
      </c>
      <c r="Z214" t="str">
        <f ca="1">IF(V214="","",IF(V214=1,"LONG"&amp;COUNTIF($V$2:V214,1),"SELL"&amp;COUNTIF($V$2:V214,0)))</f>
        <v/>
      </c>
      <c r="AA214" t="str">
        <f ca="1">IF(U214="","",IF(U214=-1,"SHORT"&amp;COUNTIF($U$2:U214,-1),"COVER"&amp;COUNTIF($U$2:U214,0)))</f>
        <v/>
      </c>
      <c r="AB214" t="str">
        <f t="shared" ca="1" si="91"/>
        <v/>
      </c>
      <c r="AC214" t="str">
        <f t="shared" ca="1" si="92"/>
        <v/>
      </c>
      <c r="AD214" t="str">
        <f t="shared" ca="1" si="93"/>
        <v/>
      </c>
      <c r="AE214" t="str">
        <f t="shared" ca="1" si="94"/>
        <v/>
      </c>
      <c r="AF214" t="str">
        <f t="shared" ca="1" si="95"/>
        <v/>
      </c>
      <c r="AG214" t="str">
        <f t="shared" ca="1" si="96"/>
        <v/>
      </c>
      <c r="AH214" t="str">
        <f ca="1">IF(AF214="","",COUNTIF($AJ$2:AJ214,1))</f>
        <v/>
      </c>
      <c r="AI214" t="str">
        <f ca="1">IF(AG214="","",COUNTIF($AK$2:AK214,1))</f>
        <v/>
      </c>
      <c r="AJ214">
        <f t="shared" ca="1" si="97"/>
        <v>0</v>
      </c>
      <c r="AK214">
        <f t="shared" ca="1" si="98"/>
        <v>0</v>
      </c>
      <c r="AL214" t="str">
        <f t="shared" ca="1" si="107"/>
        <v/>
      </c>
      <c r="AM214" t="str">
        <f t="shared" ca="1" si="99"/>
        <v/>
      </c>
    </row>
    <row r="215" spans="1:39" x14ac:dyDescent="0.3">
      <c r="A215" t="str">
        <f ca="1">IF(Y215="","",Y215&amp;"-"&amp;COUNTIF($Y$2:Y215,Y215))</f>
        <v/>
      </c>
      <c r="B215" t="str">
        <f ca="1">IF(V215="","",V215&amp;"-"&amp;COUNTIF($V$2:V215,V215))</f>
        <v/>
      </c>
      <c r="C215" t="str">
        <f ca="1">IF(U215="","",U215&amp;"-"&amp;COUNTIF($U$2:U215,U215))</f>
        <v/>
      </c>
      <c r="D215" t="str">
        <f ca="1">IF(AF215="","",COUNTIF($AJ$2:AJ215,1))</f>
        <v/>
      </c>
      <c r="E215" t="str">
        <f ca="1">IF(AG215="","",COUNTIF($AK$2:AK215,1))</f>
        <v/>
      </c>
      <c r="F215">
        <f t="shared" si="100"/>
        <v>214</v>
      </c>
      <c r="G215" s="12">
        <f>HDFCBANK!C215</f>
        <v>41585</v>
      </c>
      <c r="H215" s="13">
        <f>HDFCBANK!I215</f>
        <v>665.4</v>
      </c>
      <c r="I215" s="13">
        <f>HDFC!I215</f>
        <v>841.75</v>
      </c>
      <c r="J215" s="7">
        <f t="shared" si="82"/>
        <v>0.79049599049599051</v>
      </c>
      <c r="K215" s="7">
        <f t="shared" ca="1" si="101"/>
        <v>0.80297329540698603</v>
      </c>
      <c r="L215" s="7">
        <f t="shared" ca="1" si="102"/>
        <v>1.3462027842424401E-2</v>
      </c>
      <c r="M215" s="36">
        <f t="shared" ca="1" si="103"/>
        <v>0.81643532324941048</v>
      </c>
      <c r="N215" s="37">
        <f t="shared" ca="1" si="104"/>
        <v>0.78951126756456158</v>
      </c>
      <c r="O215" t="str">
        <f t="shared" ca="1" si="83"/>
        <v>LONG</v>
      </c>
      <c r="P215" t="str">
        <f t="shared" ca="1" si="108"/>
        <v/>
      </c>
      <c r="Q215" t="str">
        <f t="shared" ca="1" si="84"/>
        <v>LONG</v>
      </c>
      <c r="R215" t="str">
        <f t="shared" ca="1" si="85"/>
        <v/>
      </c>
      <c r="S215">
        <f t="shared" ca="1" si="86"/>
        <v>0</v>
      </c>
      <c r="T215">
        <f t="shared" ca="1" si="87"/>
        <v>1</v>
      </c>
      <c r="U215" t="str">
        <f t="shared" ca="1" si="105"/>
        <v/>
      </c>
      <c r="V215" t="str">
        <f t="shared" ca="1" si="106"/>
        <v/>
      </c>
      <c r="W215" t="str">
        <f t="shared" ca="1" si="88"/>
        <v/>
      </c>
      <c r="X215">
        <f t="shared" ca="1" si="89"/>
        <v>0</v>
      </c>
      <c r="Y215" t="str">
        <f t="shared" ca="1" si="90"/>
        <v/>
      </c>
      <c r="Z215" t="str">
        <f ca="1">IF(V215="","",IF(V215=1,"LONG"&amp;COUNTIF($V$2:V215,1),"SELL"&amp;COUNTIF($V$2:V215,0)))</f>
        <v/>
      </c>
      <c r="AA215" t="str">
        <f ca="1">IF(U215="","",IF(U215=-1,"SHORT"&amp;COUNTIF($U$2:U215,-1),"COVER"&amp;COUNTIF($U$2:U215,0)))</f>
        <v/>
      </c>
      <c r="AB215" t="str">
        <f t="shared" ca="1" si="91"/>
        <v/>
      </c>
      <c r="AC215" t="str">
        <f t="shared" ca="1" si="92"/>
        <v/>
      </c>
      <c r="AD215" t="str">
        <f t="shared" ca="1" si="93"/>
        <v/>
      </c>
      <c r="AE215" t="str">
        <f t="shared" ca="1" si="94"/>
        <v/>
      </c>
      <c r="AF215" t="str">
        <f t="shared" ca="1" si="95"/>
        <v/>
      </c>
      <c r="AG215" t="str">
        <f t="shared" ca="1" si="96"/>
        <v/>
      </c>
      <c r="AH215" t="str">
        <f ca="1">IF(AF215="","",COUNTIF($AJ$2:AJ215,1))</f>
        <v/>
      </c>
      <c r="AI215" t="str">
        <f ca="1">IF(AG215="","",COUNTIF($AK$2:AK215,1))</f>
        <v/>
      </c>
      <c r="AJ215">
        <f t="shared" ca="1" si="97"/>
        <v>0</v>
      </c>
      <c r="AK215">
        <f t="shared" ca="1" si="98"/>
        <v>0</v>
      </c>
      <c r="AL215" t="str">
        <f t="shared" ca="1" si="107"/>
        <v/>
      </c>
      <c r="AM215" t="str">
        <f t="shared" ca="1" si="99"/>
        <v/>
      </c>
    </row>
    <row r="216" spans="1:39" x14ac:dyDescent="0.3">
      <c r="A216" t="str">
        <f ca="1">IF(Y216="","",Y216&amp;"-"&amp;COUNTIF($Y$2:Y216,Y216))</f>
        <v>0-26</v>
      </c>
      <c r="B216" t="str">
        <f ca="1">IF(V216="","",V216&amp;"-"&amp;COUNTIF($V$2:V216,V216))</f>
        <v>0-14</v>
      </c>
      <c r="C216" t="str">
        <f ca="1">IF(U216="","",U216&amp;"-"&amp;COUNTIF($U$2:U216,U216))</f>
        <v/>
      </c>
      <c r="D216" t="str">
        <f ca="1">IF(AF216="","",COUNTIF($AJ$2:AJ216,1))</f>
        <v/>
      </c>
      <c r="E216">
        <f ca="1">IF(AG216="","",COUNTIF($AK$2:AK216,1))</f>
        <v>26</v>
      </c>
      <c r="F216">
        <f t="shared" si="100"/>
        <v>215</v>
      </c>
      <c r="G216" s="12">
        <f>HDFCBANK!C216</f>
        <v>41586</v>
      </c>
      <c r="H216" s="13">
        <f>HDFCBANK!I216</f>
        <v>652.5</v>
      </c>
      <c r="I216" s="13">
        <f>HDFC!I216</f>
        <v>809.35</v>
      </c>
      <c r="J216" s="7">
        <f t="shared" si="82"/>
        <v>0.80620250818558103</v>
      </c>
      <c r="K216" s="7">
        <f t="shared" ca="1" si="101"/>
        <v>0.80054217551672724</v>
      </c>
      <c r="L216" s="7">
        <f t="shared" ca="1" si="102"/>
        <v>9.5678038990965816E-3</v>
      </c>
      <c r="M216" s="36">
        <f t="shared" ca="1" si="103"/>
        <v>0.81010997941582386</v>
      </c>
      <c r="N216" s="37">
        <f t="shared" ca="1" si="104"/>
        <v>0.79097437161763062</v>
      </c>
      <c r="O216" t="str">
        <f t="shared" ca="1" si="83"/>
        <v/>
      </c>
      <c r="P216" t="str">
        <f t="shared" ca="1" si="108"/>
        <v>NO</v>
      </c>
      <c r="Q216" t="str">
        <f t="shared" ca="1" si="84"/>
        <v/>
      </c>
      <c r="R216" t="str">
        <f t="shared" ca="1" si="85"/>
        <v/>
      </c>
      <c r="S216">
        <f t="shared" ca="1" si="86"/>
        <v>0</v>
      </c>
      <c r="T216">
        <f t="shared" ca="1" si="87"/>
        <v>0</v>
      </c>
      <c r="U216" t="str">
        <f t="shared" ca="1" si="105"/>
        <v/>
      </c>
      <c r="V216">
        <f t="shared" ca="1" si="106"/>
        <v>0</v>
      </c>
      <c r="W216" t="str">
        <f t="shared" ca="1" si="88"/>
        <v/>
      </c>
      <c r="X216">
        <f t="shared" ca="1" si="89"/>
        <v>0</v>
      </c>
      <c r="Y216">
        <f t="shared" ca="1" si="90"/>
        <v>0</v>
      </c>
      <c r="Z216" t="str">
        <f ca="1">IF(V216="","",IF(V216=1,"LONG"&amp;COUNTIF($V$2:V216,1),"SELL"&amp;COUNTIF($V$2:V216,0)))</f>
        <v>SELL14</v>
      </c>
      <c r="AA216" t="str">
        <f ca="1">IF(U216="","",IF(U216=-1,"SHORT"&amp;COUNTIF($U$2:U216,-1),"COVER"&amp;COUNTIF($U$2:U216,0)))</f>
        <v/>
      </c>
      <c r="AB216" t="str">
        <f t="shared" ca="1" si="91"/>
        <v/>
      </c>
      <c r="AC216" t="str">
        <f t="shared" ca="1" si="92"/>
        <v>SELL</v>
      </c>
      <c r="AD216" t="str">
        <f t="shared" ca="1" si="93"/>
        <v/>
      </c>
      <c r="AE216" t="str">
        <f t="shared" ca="1" si="94"/>
        <v/>
      </c>
      <c r="AF216" t="str">
        <f t="shared" ca="1" si="95"/>
        <v/>
      </c>
      <c r="AG216" t="str">
        <f t="shared" ca="1" si="96"/>
        <v>SELL</v>
      </c>
      <c r="AH216" t="str">
        <f ca="1">IF(AF216="","",COUNTIF($AJ$2:AJ216,1))</f>
        <v/>
      </c>
      <c r="AI216">
        <f ca="1">IF(AG216="","",COUNTIF($AK$2:AK216,1))</f>
        <v>26</v>
      </c>
      <c r="AJ216">
        <f t="shared" ca="1" si="97"/>
        <v>0</v>
      </c>
      <c r="AK216">
        <f t="shared" ca="1" si="98"/>
        <v>1</v>
      </c>
      <c r="AL216" t="str">
        <f t="shared" ca="1" si="107"/>
        <v/>
      </c>
      <c r="AM216" t="str">
        <f t="shared" ca="1" si="99"/>
        <v>LONG</v>
      </c>
    </row>
    <row r="217" spans="1:39" x14ac:dyDescent="0.3">
      <c r="A217" t="str">
        <f ca="1">IF(Y217="","",Y217&amp;"-"&amp;COUNTIF($Y$2:Y217,Y217))</f>
        <v>1-27</v>
      </c>
      <c r="B217" t="str">
        <f ca="1">IF(V217="","",V217&amp;"-"&amp;COUNTIF($V$2:V217,V217))</f>
        <v/>
      </c>
      <c r="C217" t="str">
        <f ca="1">IF(U217="","",U217&amp;"-"&amp;COUNTIF($U$2:U217,U217))</f>
        <v>-1-13</v>
      </c>
      <c r="D217">
        <f ca="1">IF(AF217="","",COUNTIF($AJ$2:AJ217,1))</f>
        <v>27</v>
      </c>
      <c r="E217" t="str">
        <f ca="1">IF(AG217="","",COUNTIF($AK$2:AK217,1))</f>
        <v/>
      </c>
      <c r="F217">
        <f t="shared" si="100"/>
        <v>216</v>
      </c>
      <c r="G217" s="12">
        <f>HDFCBANK!C217</f>
        <v>41589</v>
      </c>
      <c r="H217" s="13">
        <f>HDFCBANK!I217</f>
        <v>654.25</v>
      </c>
      <c r="I217" s="13">
        <f>HDFC!I217</f>
        <v>805.35</v>
      </c>
      <c r="J217" s="7">
        <f t="shared" si="82"/>
        <v>0.81237971068479542</v>
      </c>
      <c r="K217" s="7">
        <f t="shared" ca="1" si="101"/>
        <v>0.80041327078573055</v>
      </c>
      <c r="L217" s="7">
        <f t="shared" ca="1" si="102"/>
        <v>9.3781054120162261E-3</v>
      </c>
      <c r="M217" s="36">
        <f t="shared" ca="1" si="103"/>
        <v>0.80979137619774677</v>
      </c>
      <c r="N217" s="37">
        <f t="shared" ca="1" si="104"/>
        <v>0.79103516537371432</v>
      </c>
      <c r="O217" t="str">
        <f t="shared" ca="1" si="83"/>
        <v>SHORT</v>
      </c>
      <c r="P217" t="str">
        <f t="shared" ca="1" si="108"/>
        <v>SIGNAL</v>
      </c>
      <c r="Q217" t="str">
        <f t="shared" ca="1" si="84"/>
        <v/>
      </c>
      <c r="R217" t="str">
        <f t="shared" ca="1" si="85"/>
        <v>SHORT</v>
      </c>
      <c r="S217">
        <f t="shared" ca="1" si="86"/>
        <v>-1</v>
      </c>
      <c r="T217">
        <f t="shared" ca="1" si="87"/>
        <v>0</v>
      </c>
      <c r="U217">
        <f t="shared" ca="1" si="105"/>
        <v>-1</v>
      </c>
      <c r="V217" t="str">
        <f t="shared" ca="1" si="106"/>
        <v/>
      </c>
      <c r="W217" t="str">
        <f t="shared" ca="1" si="88"/>
        <v>SHORT</v>
      </c>
      <c r="X217">
        <f t="shared" ca="1" si="89"/>
        <v>-1</v>
      </c>
      <c r="Y217">
        <f t="shared" ca="1" si="90"/>
        <v>1</v>
      </c>
      <c r="Z217" t="str">
        <f ca="1">IF(V217="","",IF(V217=1,"LONG"&amp;COUNTIF($V$2:V217,1),"SELL"&amp;COUNTIF($V$2:V217,0)))</f>
        <v/>
      </c>
      <c r="AA217" t="str">
        <f ca="1">IF(U217="","",IF(U217=-1,"SHORT"&amp;COUNTIF($U$2:U217,-1),"COVER"&amp;COUNTIF($U$2:U217,0)))</f>
        <v>SHORT13</v>
      </c>
      <c r="AB217" t="str">
        <f t="shared" ca="1" si="91"/>
        <v/>
      </c>
      <c r="AC217" t="str">
        <f t="shared" ca="1" si="92"/>
        <v/>
      </c>
      <c r="AD217" t="str">
        <f t="shared" ca="1" si="93"/>
        <v>SHORT</v>
      </c>
      <c r="AE217" t="str">
        <f t="shared" ca="1" si="94"/>
        <v/>
      </c>
      <c r="AF217" t="str">
        <f t="shared" ca="1" si="95"/>
        <v>SHORT</v>
      </c>
      <c r="AG217" t="str">
        <f t="shared" ca="1" si="96"/>
        <v/>
      </c>
      <c r="AH217">
        <f ca="1">IF(AF217="","",COUNTIF($AJ$2:AJ217,1))</f>
        <v>27</v>
      </c>
      <c r="AI217" t="str">
        <f ca="1">IF(AG217="","",COUNTIF($AK$2:AK217,1))</f>
        <v/>
      </c>
      <c r="AJ217">
        <f t="shared" ca="1" si="97"/>
        <v>1</v>
      </c>
      <c r="AK217">
        <f t="shared" ca="1" si="98"/>
        <v>0</v>
      </c>
      <c r="AL217" t="str">
        <f t="shared" ca="1" si="107"/>
        <v>SHORT</v>
      </c>
      <c r="AM217" t="str">
        <f t="shared" ca="1" si="99"/>
        <v/>
      </c>
    </row>
    <row r="218" spans="1:39" x14ac:dyDescent="0.3">
      <c r="A218" t="str">
        <f ca="1">IF(Y218="","",Y218&amp;"-"&amp;COUNTIF($Y$2:Y218,Y218))</f>
        <v/>
      </c>
      <c r="B218" t="str">
        <f ca="1">IF(V218="","",V218&amp;"-"&amp;COUNTIF($V$2:V218,V218))</f>
        <v/>
      </c>
      <c r="C218" t="str">
        <f ca="1">IF(U218="","",U218&amp;"-"&amp;COUNTIF($U$2:U218,U218))</f>
        <v/>
      </c>
      <c r="D218" t="str">
        <f ca="1">IF(AF218="","",COUNTIF($AJ$2:AJ218,1))</f>
        <v/>
      </c>
      <c r="E218" t="str">
        <f ca="1">IF(AG218="","",COUNTIF($AK$2:AK218,1))</f>
        <v/>
      </c>
      <c r="F218">
        <f t="shared" si="100"/>
        <v>217</v>
      </c>
      <c r="G218" s="12">
        <f>HDFCBANK!C218</f>
        <v>41590</v>
      </c>
      <c r="H218" s="13">
        <f>HDFCBANK!I218</f>
        <v>645.95000000000005</v>
      </c>
      <c r="I218" s="13">
        <f>HDFC!I218</f>
        <v>794.85</v>
      </c>
      <c r="J218" s="7">
        <f t="shared" si="82"/>
        <v>0.8126690570547902</v>
      </c>
      <c r="K218" s="7">
        <f t="shared" ca="1" si="101"/>
        <v>0.79991505024061405</v>
      </c>
      <c r="L218" s="7">
        <f t="shared" ca="1" si="102"/>
        <v>8.4466525353773317E-3</v>
      </c>
      <c r="M218" s="36">
        <f t="shared" ca="1" si="103"/>
        <v>0.8083617027759914</v>
      </c>
      <c r="N218" s="37">
        <f t="shared" ca="1" si="104"/>
        <v>0.79146839770523669</v>
      </c>
      <c r="O218" t="str">
        <f t="shared" ca="1" si="83"/>
        <v>SHORT</v>
      </c>
      <c r="P218" t="str">
        <f t="shared" ca="1" si="108"/>
        <v/>
      </c>
      <c r="Q218" t="str">
        <f t="shared" ca="1" si="84"/>
        <v/>
      </c>
      <c r="R218" t="str">
        <f t="shared" ca="1" si="85"/>
        <v>SHORT</v>
      </c>
      <c r="S218">
        <f t="shared" ca="1" si="86"/>
        <v>-1</v>
      </c>
      <c r="T218">
        <f t="shared" ca="1" si="87"/>
        <v>0</v>
      </c>
      <c r="U218" t="str">
        <f t="shared" ca="1" si="105"/>
        <v/>
      </c>
      <c r="V218" t="str">
        <f t="shared" ca="1" si="106"/>
        <v/>
      </c>
      <c r="W218" t="str">
        <f t="shared" ca="1" si="88"/>
        <v/>
      </c>
      <c r="X218">
        <f t="shared" ca="1" si="89"/>
        <v>0</v>
      </c>
      <c r="Y218" t="str">
        <f t="shared" ca="1" si="90"/>
        <v/>
      </c>
      <c r="Z218" t="str">
        <f ca="1">IF(V218="","",IF(V218=1,"LONG"&amp;COUNTIF($V$2:V218,1),"SELL"&amp;COUNTIF($V$2:V218,0)))</f>
        <v/>
      </c>
      <c r="AA218" t="str">
        <f ca="1">IF(U218="","",IF(U218=-1,"SHORT"&amp;COUNTIF($U$2:U218,-1),"COVER"&amp;COUNTIF($U$2:U218,0)))</f>
        <v/>
      </c>
      <c r="AB218" t="str">
        <f t="shared" ca="1" si="91"/>
        <v/>
      </c>
      <c r="AC218" t="str">
        <f t="shared" ca="1" si="92"/>
        <v/>
      </c>
      <c r="AD218" t="str">
        <f t="shared" ca="1" si="93"/>
        <v/>
      </c>
      <c r="AE218" t="str">
        <f t="shared" ca="1" si="94"/>
        <v/>
      </c>
      <c r="AF218" t="str">
        <f t="shared" ca="1" si="95"/>
        <v/>
      </c>
      <c r="AG218" t="str">
        <f t="shared" ca="1" si="96"/>
        <v/>
      </c>
      <c r="AH218" t="str">
        <f ca="1">IF(AF218="","",COUNTIF($AJ$2:AJ218,1))</f>
        <v/>
      </c>
      <c r="AI218" t="str">
        <f ca="1">IF(AG218="","",COUNTIF($AK$2:AK218,1))</f>
        <v/>
      </c>
      <c r="AJ218">
        <f t="shared" ca="1" si="97"/>
        <v>0</v>
      </c>
      <c r="AK218">
        <f t="shared" ca="1" si="98"/>
        <v>0</v>
      </c>
      <c r="AL218" t="str">
        <f t="shared" ca="1" si="107"/>
        <v/>
      </c>
      <c r="AM218" t="str">
        <f t="shared" ca="1" si="99"/>
        <v/>
      </c>
    </row>
    <row r="219" spans="1:39" x14ac:dyDescent="0.3">
      <c r="A219" t="str">
        <f ca="1">IF(Y219="","",Y219&amp;"-"&amp;COUNTIF($Y$2:Y219,Y219))</f>
        <v/>
      </c>
      <c r="B219" t="str">
        <f ca="1">IF(V219="","",V219&amp;"-"&amp;COUNTIF($V$2:V219,V219))</f>
        <v/>
      </c>
      <c r="C219" t="str">
        <f ca="1">IF(U219="","",U219&amp;"-"&amp;COUNTIF($U$2:U219,U219))</f>
        <v/>
      </c>
      <c r="D219" t="str">
        <f ca="1">IF(AF219="","",COUNTIF($AJ$2:AJ219,1))</f>
        <v/>
      </c>
      <c r="E219" t="str">
        <f ca="1">IF(AG219="","",COUNTIF($AK$2:AK219,1))</f>
        <v/>
      </c>
      <c r="F219">
        <f t="shared" si="100"/>
        <v>218</v>
      </c>
      <c r="G219" s="12">
        <f>HDFCBANK!C219</f>
        <v>41591</v>
      </c>
      <c r="H219" s="13">
        <f>HDFCBANK!I219</f>
        <v>633.70000000000005</v>
      </c>
      <c r="I219" s="13">
        <f>HDFC!I219</f>
        <v>791.4</v>
      </c>
      <c r="J219" s="7">
        <f t="shared" si="82"/>
        <v>0.80073287844326513</v>
      </c>
      <c r="K219" s="7">
        <f t="shared" ca="1" si="101"/>
        <v>0.80001305996380323</v>
      </c>
      <c r="L219" s="7">
        <f t="shared" ca="1" si="102"/>
        <v>8.4502459145897758E-3</v>
      </c>
      <c r="M219" s="36">
        <f t="shared" ca="1" si="103"/>
        <v>0.80846330587839299</v>
      </c>
      <c r="N219" s="37">
        <f t="shared" ca="1" si="104"/>
        <v>0.79156281404921347</v>
      </c>
      <c r="O219" t="str">
        <f t="shared" ca="1" si="83"/>
        <v>SHORT</v>
      </c>
      <c r="P219" t="str">
        <f t="shared" ca="1" si="108"/>
        <v/>
      </c>
      <c r="Q219" t="str">
        <f t="shared" ca="1" si="84"/>
        <v/>
      </c>
      <c r="R219" t="str">
        <f t="shared" ca="1" si="85"/>
        <v>SHORT</v>
      </c>
      <c r="S219">
        <f t="shared" ca="1" si="86"/>
        <v>-1</v>
      </c>
      <c r="T219">
        <f t="shared" ca="1" si="87"/>
        <v>0</v>
      </c>
      <c r="U219" t="str">
        <f t="shared" ca="1" si="105"/>
        <v/>
      </c>
      <c r="V219" t="str">
        <f t="shared" ca="1" si="106"/>
        <v/>
      </c>
      <c r="W219" t="str">
        <f t="shared" ca="1" si="88"/>
        <v/>
      </c>
      <c r="X219">
        <f t="shared" ca="1" si="89"/>
        <v>0</v>
      </c>
      <c r="Y219" t="str">
        <f t="shared" ca="1" si="90"/>
        <v/>
      </c>
      <c r="Z219" t="str">
        <f ca="1">IF(V219="","",IF(V219=1,"LONG"&amp;COUNTIF($V$2:V219,1),"SELL"&amp;COUNTIF($V$2:V219,0)))</f>
        <v/>
      </c>
      <c r="AA219" t="str">
        <f ca="1">IF(U219="","",IF(U219=-1,"SHORT"&amp;COUNTIF($U$2:U219,-1),"COVER"&amp;COUNTIF($U$2:U219,0)))</f>
        <v/>
      </c>
      <c r="AB219" t="str">
        <f t="shared" ca="1" si="91"/>
        <v/>
      </c>
      <c r="AC219" t="str">
        <f t="shared" ca="1" si="92"/>
        <v/>
      </c>
      <c r="AD219" t="str">
        <f t="shared" ca="1" si="93"/>
        <v/>
      </c>
      <c r="AE219" t="str">
        <f t="shared" ca="1" si="94"/>
        <v/>
      </c>
      <c r="AF219" t="str">
        <f t="shared" ca="1" si="95"/>
        <v/>
      </c>
      <c r="AG219" t="str">
        <f t="shared" ca="1" si="96"/>
        <v/>
      </c>
      <c r="AH219" t="str">
        <f ca="1">IF(AF219="","",COUNTIF($AJ$2:AJ219,1))</f>
        <v/>
      </c>
      <c r="AI219" t="str">
        <f ca="1">IF(AG219="","",COUNTIF($AK$2:AK219,1))</f>
        <v/>
      </c>
      <c r="AJ219">
        <f t="shared" ca="1" si="97"/>
        <v>0</v>
      </c>
      <c r="AK219">
        <f t="shared" ca="1" si="98"/>
        <v>0</v>
      </c>
      <c r="AL219" t="str">
        <f t="shared" ca="1" si="107"/>
        <v/>
      </c>
      <c r="AM219" t="str">
        <f t="shared" ca="1" si="99"/>
        <v/>
      </c>
    </row>
    <row r="220" spans="1:39" x14ac:dyDescent="0.3">
      <c r="A220" t="str">
        <f ca="1">IF(Y220="","",Y220&amp;"-"&amp;COUNTIF($Y$2:Y220,Y220))</f>
        <v/>
      </c>
      <c r="B220" t="str">
        <f ca="1">IF(V220="","",V220&amp;"-"&amp;COUNTIF($V$2:V220,V220))</f>
        <v/>
      </c>
      <c r="C220" t="str">
        <f ca="1">IF(U220="","",U220&amp;"-"&amp;COUNTIF($U$2:U220,U220))</f>
        <v/>
      </c>
      <c r="D220" t="str">
        <f ca="1">IF(AF220="","",COUNTIF($AJ$2:AJ220,1))</f>
        <v/>
      </c>
      <c r="E220" t="str">
        <f ca="1">IF(AG220="","",COUNTIF($AK$2:AK220,1))</f>
        <v/>
      </c>
      <c r="F220">
        <f t="shared" si="100"/>
        <v>219</v>
      </c>
      <c r="G220" s="12">
        <f>HDFCBANK!C220</f>
        <v>41592</v>
      </c>
      <c r="H220" s="13">
        <f>HDFCBANK!I220</f>
        <v>642.20000000000005</v>
      </c>
      <c r="I220" s="13">
        <f>HDFC!I220</f>
        <v>793.3</v>
      </c>
      <c r="J220" s="7">
        <f t="shared" si="82"/>
        <v>0.80952981217698228</v>
      </c>
      <c r="K220" s="7">
        <f t="shared" ca="1" si="101"/>
        <v>0.80134496639055364</v>
      </c>
      <c r="L220" s="7">
        <f t="shared" ca="1" si="102"/>
        <v>8.8256642972247574E-3</v>
      </c>
      <c r="M220" s="36">
        <f t="shared" ca="1" si="103"/>
        <v>0.81017063068777839</v>
      </c>
      <c r="N220" s="37">
        <f t="shared" ca="1" si="104"/>
        <v>0.79251930209332888</v>
      </c>
      <c r="O220" t="str">
        <f t="shared" ca="1" si="83"/>
        <v>SHORT</v>
      </c>
      <c r="P220" t="str">
        <f t="shared" ca="1" si="108"/>
        <v/>
      </c>
      <c r="Q220" t="str">
        <f t="shared" ca="1" si="84"/>
        <v/>
      </c>
      <c r="R220" t="str">
        <f t="shared" ca="1" si="85"/>
        <v>SHORT</v>
      </c>
      <c r="S220">
        <f t="shared" ca="1" si="86"/>
        <v>-1</v>
      </c>
      <c r="T220">
        <f t="shared" ca="1" si="87"/>
        <v>0</v>
      </c>
      <c r="U220" t="str">
        <f t="shared" ca="1" si="105"/>
        <v/>
      </c>
      <c r="V220" t="str">
        <f t="shared" ca="1" si="106"/>
        <v/>
      </c>
      <c r="W220" t="str">
        <f t="shared" ca="1" si="88"/>
        <v/>
      </c>
      <c r="X220">
        <f t="shared" ca="1" si="89"/>
        <v>0</v>
      </c>
      <c r="Y220" t="str">
        <f t="shared" ca="1" si="90"/>
        <v/>
      </c>
      <c r="Z220" t="str">
        <f ca="1">IF(V220="","",IF(V220=1,"LONG"&amp;COUNTIF($V$2:V220,1),"SELL"&amp;COUNTIF($V$2:V220,0)))</f>
        <v/>
      </c>
      <c r="AA220" t="str">
        <f ca="1">IF(U220="","",IF(U220=-1,"SHORT"&amp;COUNTIF($U$2:U220,-1),"COVER"&amp;COUNTIF($U$2:U220,0)))</f>
        <v/>
      </c>
      <c r="AB220" t="str">
        <f t="shared" ca="1" si="91"/>
        <v/>
      </c>
      <c r="AC220" t="str">
        <f t="shared" ca="1" si="92"/>
        <v/>
      </c>
      <c r="AD220" t="str">
        <f t="shared" ca="1" si="93"/>
        <v/>
      </c>
      <c r="AE220" t="str">
        <f t="shared" ca="1" si="94"/>
        <v/>
      </c>
      <c r="AF220" t="str">
        <f t="shared" ca="1" si="95"/>
        <v/>
      </c>
      <c r="AG220" t="str">
        <f t="shared" ca="1" si="96"/>
        <v/>
      </c>
      <c r="AH220" t="str">
        <f ca="1">IF(AF220="","",COUNTIF($AJ$2:AJ220,1))</f>
        <v/>
      </c>
      <c r="AI220" t="str">
        <f ca="1">IF(AG220="","",COUNTIF($AK$2:AK220,1))</f>
        <v/>
      </c>
      <c r="AJ220">
        <f t="shared" ca="1" si="97"/>
        <v>0</v>
      </c>
      <c r="AK220">
        <f t="shared" ca="1" si="98"/>
        <v>0</v>
      </c>
      <c r="AL220" t="str">
        <f t="shared" ca="1" si="107"/>
        <v/>
      </c>
      <c r="AM220" t="str">
        <f t="shared" ca="1" si="99"/>
        <v/>
      </c>
    </row>
    <row r="221" spans="1:39" x14ac:dyDescent="0.3">
      <c r="A221" t="str">
        <f ca="1">IF(Y221="","",Y221&amp;"-"&amp;COUNTIF($Y$2:Y221,Y221))</f>
        <v/>
      </c>
      <c r="B221" t="str">
        <f ca="1">IF(V221="","",V221&amp;"-"&amp;COUNTIF($V$2:V221,V221))</f>
        <v/>
      </c>
      <c r="C221" t="str">
        <f ca="1">IF(U221="","",U221&amp;"-"&amp;COUNTIF($U$2:U221,U221))</f>
        <v/>
      </c>
      <c r="D221" t="str">
        <f ca="1">IF(AF221="","",COUNTIF($AJ$2:AJ221,1))</f>
        <v/>
      </c>
      <c r="E221" t="str">
        <f ca="1">IF(AG221="","",COUNTIF($AK$2:AK221,1))</f>
        <v/>
      </c>
      <c r="F221">
        <f t="shared" si="100"/>
        <v>220</v>
      </c>
      <c r="G221" s="12">
        <f>HDFCBANK!C221</f>
        <v>41596</v>
      </c>
      <c r="H221" s="13">
        <f>HDFCBANK!I221</f>
        <v>668.8</v>
      </c>
      <c r="I221" s="13">
        <f>HDFC!I221</f>
        <v>814.45</v>
      </c>
      <c r="J221" s="7">
        <f t="shared" si="82"/>
        <v>0.82116765915648582</v>
      </c>
      <c r="K221" s="7">
        <f t="shared" ca="1" si="101"/>
        <v>0.80352252257975842</v>
      </c>
      <c r="L221" s="7">
        <f t="shared" ca="1" si="102"/>
        <v>1.0763823637449923E-2</v>
      </c>
      <c r="M221" s="36">
        <f t="shared" ca="1" si="103"/>
        <v>0.8142863462172083</v>
      </c>
      <c r="N221" s="37">
        <f t="shared" ca="1" si="104"/>
        <v>0.79275869894230855</v>
      </c>
      <c r="O221" t="str">
        <f t="shared" ca="1" si="83"/>
        <v>SHORT</v>
      </c>
      <c r="P221" t="str">
        <f t="shared" ca="1" si="108"/>
        <v/>
      </c>
      <c r="Q221" t="str">
        <f t="shared" ca="1" si="84"/>
        <v/>
      </c>
      <c r="R221" t="str">
        <f t="shared" ca="1" si="85"/>
        <v>SHORT</v>
      </c>
      <c r="S221">
        <f t="shared" ca="1" si="86"/>
        <v>-1</v>
      </c>
      <c r="T221">
        <f t="shared" ca="1" si="87"/>
        <v>0</v>
      </c>
      <c r="U221" t="str">
        <f t="shared" ca="1" si="105"/>
        <v/>
      </c>
      <c r="V221" t="str">
        <f t="shared" ca="1" si="106"/>
        <v/>
      </c>
      <c r="W221" t="str">
        <f t="shared" ca="1" si="88"/>
        <v/>
      </c>
      <c r="X221">
        <f t="shared" ca="1" si="89"/>
        <v>0</v>
      </c>
      <c r="Y221" t="str">
        <f t="shared" ca="1" si="90"/>
        <v/>
      </c>
      <c r="Z221" t="str">
        <f ca="1">IF(V221="","",IF(V221=1,"LONG"&amp;COUNTIF($V$2:V221,1),"SELL"&amp;COUNTIF($V$2:V221,0)))</f>
        <v/>
      </c>
      <c r="AA221" t="str">
        <f ca="1">IF(U221="","",IF(U221=-1,"SHORT"&amp;COUNTIF($U$2:U221,-1),"COVER"&amp;COUNTIF($U$2:U221,0)))</f>
        <v/>
      </c>
      <c r="AB221" t="str">
        <f t="shared" ca="1" si="91"/>
        <v/>
      </c>
      <c r="AC221" t="str">
        <f t="shared" ca="1" si="92"/>
        <v/>
      </c>
      <c r="AD221" t="str">
        <f t="shared" ca="1" si="93"/>
        <v/>
      </c>
      <c r="AE221" t="str">
        <f t="shared" ca="1" si="94"/>
        <v/>
      </c>
      <c r="AF221" t="str">
        <f t="shared" ca="1" si="95"/>
        <v/>
      </c>
      <c r="AG221" t="str">
        <f t="shared" ca="1" si="96"/>
        <v/>
      </c>
      <c r="AH221" t="str">
        <f ca="1">IF(AF221="","",COUNTIF($AJ$2:AJ221,1))</f>
        <v/>
      </c>
      <c r="AI221" t="str">
        <f ca="1">IF(AG221="","",COUNTIF($AK$2:AK221,1))</f>
        <v/>
      </c>
      <c r="AJ221">
        <f t="shared" ca="1" si="97"/>
        <v>0</v>
      </c>
      <c r="AK221">
        <f t="shared" ca="1" si="98"/>
        <v>0</v>
      </c>
      <c r="AL221" t="str">
        <f t="shared" ca="1" si="107"/>
        <v/>
      </c>
      <c r="AM221" t="str">
        <f t="shared" ca="1" si="99"/>
        <v/>
      </c>
    </row>
    <row r="222" spans="1:39" x14ac:dyDescent="0.3">
      <c r="A222" t="str">
        <f ca="1">IF(Y222="","",Y222&amp;"-"&amp;COUNTIF($Y$2:Y222,Y222))</f>
        <v/>
      </c>
      <c r="B222" t="str">
        <f ca="1">IF(V222="","",V222&amp;"-"&amp;COUNTIF($V$2:V222,V222))</f>
        <v/>
      </c>
      <c r="C222" t="str">
        <f ca="1">IF(U222="","",U222&amp;"-"&amp;COUNTIF($U$2:U222,U222))</f>
        <v/>
      </c>
      <c r="D222" t="str">
        <f ca="1">IF(AF222="","",COUNTIF($AJ$2:AJ222,1))</f>
        <v/>
      </c>
      <c r="E222" t="str">
        <f ca="1">IF(AG222="","",COUNTIF($AK$2:AK222,1))</f>
        <v/>
      </c>
      <c r="F222">
        <f t="shared" si="100"/>
        <v>221</v>
      </c>
      <c r="G222" s="12">
        <f>HDFCBANK!C222</f>
        <v>41597</v>
      </c>
      <c r="H222" s="13">
        <f>HDFCBANK!I222</f>
        <v>660.05</v>
      </c>
      <c r="I222" s="13">
        <f>HDFC!I222</f>
        <v>818.4</v>
      </c>
      <c r="J222" s="7">
        <f t="shared" si="82"/>
        <v>0.80651270772238515</v>
      </c>
      <c r="K222" s="7">
        <f t="shared" ca="1" si="101"/>
        <v>0.80438369016250344</v>
      </c>
      <c r="L222" s="7">
        <f t="shared" ca="1" si="102"/>
        <v>1.0607455697108335E-2</v>
      </c>
      <c r="M222" s="36">
        <f t="shared" ca="1" si="103"/>
        <v>0.81499114585961174</v>
      </c>
      <c r="N222" s="37">
        <f t="shared" ca="1" si="104"/>
        <v>0.79377623446539514</v>
      </c>
      <c r="O222" t="str">
        <f t="shared" ca="1" si="83"/>
        <v>SHORT</v>
      </c>
      <c r="P222" t="str">
        <f t="shared" ca="1" si="108"/>
        <v/>
      </c>
      <c r="Q222" t="str">
        <f t="shared" ca="1" si="84"/>
        <v/>
      </c>
      <c r="R222" t="str">
        <f t="shared" ca="1" si="85"/>
        <v>SHORT</v>
      </c>
      <c r="S222">
        <f t="shared" ca="1" si="86"/>
        <v>-1</v>
      </c>
      <c r="T222">
        <f t="shared" ca="1" si="87"/>
        <v>0</v>
      </c>
      <c r="U222" t="str">
        <f t="shared" ca="1" si="105"/>
        <v/>
      </c>
      <c r="V222" t="str">
        <f t="shared" ca="1" si="106"/>
        <v/>
      </c>
      <c r="W222" t="str">
        <f t="shared" ca="1" si="88"/>
        <v/>
      </c>
      <c r="X222">
        <f t="shared" ca="1" si="89"/>
        <v>0</v>
      </c>
      <c r="Y222" t="str">
        <f t="shared" ca="1" si="90"/>
        <v/>
      </c>
      <c r="Z222" t="str">
        <f ca="1">IF(V222="","",IF(V222=1,"LONG"&amp;COUNTIF($V$2:V222,1),"SELL"&amp;COUNTIF($V$2:V222,0)))</f>
        <v/>
      </c>
      <c r="AA222" t="str">
        <f ca="1">IF(U222="","",IF(U222=-1,"SHORT"&amp;COUNTIF($U$2:U222,-1),"COVER"&amp;COUNTIF($U$2:U222,0)))</f>
        <v/>
      </c>
      <c r="AB222" t="str">
        <f t="shared" ca="1" si="91"/>
        <v/>
      </c>
      <c r="AC222" t="str">
        <f t="shared" ca="1" si="92"/>
        <v/>
      </c>
      <c r="AD222" t="str">
        <f t="shared" ca="1" si="93"/>
        <v/>
      </c>
      <c r="AE222" t="str">
        <f t="shared" ca="1" si="94"/>
        <v/>
      </c>
      <c r="AF222" t="str">
        <f t="shared" ca="1" si="95"/>
        <v/>
      </c>
      <c r="AG222" t="str">
        <f t="shared" ca="1" si="96"/>
        <v/>
      </c>
      <c r="AH222" t="str">
        <f ca="1">IF(AF222="","",COUNTIF($AJ$2:AJ222,1))</f>
        <v/>
      </c>
      <c r="AI222" t="str">
        <f ca="1">IF(AG222="","",COUNTIF($AK$2:AK222,1))</f>
        <v/>
      </c>
      <c r="AJ222">
        <f t="shared" ca="1" si="97"/>
        <v>0</v>
      </c>
      <c r="AK222">
        <f t="shared" ca="1" si="98"/>
        <v>0</v>
      </c>
      <c r="AL222" t="str">
        <f t="shared" ca="1" si="107"/>
        <v/>
      </c>
      <c r="AM222" t="str">
        <f t="shared" ca="1" si="99"/>
        <v/>
      </c>
    </row>
    <row r="223" spans="1:39" x14ac:dyDescent="0.3">
      <c r="A223" t="str">
        <f ca="1">IF(Y223="","",Y223&amp;"-"&amp;COUNTIF($Y$2:Y223,Y223))</f>
        <v>0-27</v>
      </c>
      <c r="B223" t="str">
        <f ca="1">IF(V223="","",V223&amp;"-"&amp;COUNTIF($V$2:V223,V223))</f>
        <v/>
      </c>
      <c r="C223" t="str">
        <f ca="1">IF(U223="","",U223&amp;"-"&amp;COUNTIF($U$2:U223,U223))</f>
        <v>0-13</v>
      </c>
      <c r="D223" t="str">
        <f ca="1">IF(AF223="","",COUNTIF($AJ$2:AJ223,1))</f>
        <v/>
      </c>
      <c r="E223">
        <f ca="1">IF(AG223="","",COUNTIF($AK$2:AK223,1))</f>
        <v>27</v>
      </c>
      <c r="F223">
        <f t="shared" si="100"/>
        <v>222</v>
      </c>
      <c r="G223" s="12">
        <f>HDFCBANK!C223</f>
        <v>41598</v>
      </c>
      <c r="H223" s="13">
        <f>HDFCBANK!I223</f>
        <v>649.54999999999995</v>
      </c>
      <c r="I223" s="13">
        <f>HDFC!I223</f>
        <v>807.75</v>
      </c>
      <c r="J223" s="7">
        <f t="shared" si="82"/>
        <v>0.80414732281027546</v>
      </c>
      <c r="K223" s="7">
        <f t="shared" ca="1" si="101"/>
        <v>0.80611438032357052</v>
      </c>
      <c r="L223" s="7">
        <f t="shared" ca="1" si="102"/>
        <v>8.660252412150838E-3</v>
      </c>
      <c r="M223" s="36">
        <f t="shared" ca="1" si="103"/>
        <v>0.81477463273572137</v>
      </c>
      <c r="N223" s="37">
        <f t="shared" ca="1" si="104"/>
        <v>0.79745412791141967</v>
      </c>
      <c r="O223" t="str">
        <f t="shared" ca="1" si="83"/>
        <v/>
      </c>
      <c r="P223" t="str">
        <f t="shared" ca="1" si="108"/>
        <v>NO</v>
      </c>
      <c r="Q223" t="str">
        <f t="shared" ca="1" si="84"/>
        <v/>
      </c>
      <c r="R223" t="str">
        <f t="shared" ca="1" si="85"/>
        <v/>
      </c>
      <c r="S223">
        <f t="shared" ca="1" si="86"/>
        <v>0</v>
      </c>
      <c r="T223">
        <f t="shared" ca="1" si="87"/>
        <v>0</v>
      </c>
      <c r="U223">
        <f t="shared" ca="1" si="105"/>
        <v>0</v>
      </c>
      <c r="V223" t="str">
        <f t="shared" ca="1" si="106"/>
        <v/>
      </c>
      <c r="W223" t="str">
        <f t="shared" ca="1" si="88"/>
        <v/>
      </c>
      <c r="X223">
        <f t="shared" ca="1" si="89"/>
        <v>0</v>
      </c>
      <c r="Y223">
        <f t="shared" ca="1" si="90"/>
        <v>0</v>
      </c>
      <c r="Z223" t="str">
        <f ca="1">IF(V223="","",IF(V223=1,"LONG"&amp;COUNTIF($V$2:V223,1),"SELL"&amp;COUNTIF($V$2:V223,0)))</f>
        <v/>
      </c>
      <c r="AA223" t="str">
        <f ca="1">IF(U223="","",IF(U223=-1,"SHORT"&amp;COUNTIF($U$2:U223,-1),"COVER"&amp;COUNTIF($U$2:U223,0)))</f>
        <v>COVER13</v>
      </c>
      <c r="AB223" t="str">
        <f t="shared" ca="1" si="91"/>
        <v/>
      </c>
      <c r="AC223" t="str">
        <f t="shared" ca="1" si="92"/>
        <v/>
      </c>
      <c r="AD223" t="str">
        <f t="shared" ca="1" si="93"/>
        <v/>
      </c>
      <c r="AE223" t="str">
        <f t="shared" ca="1" si="94"/>
        <v>COVER</v>
      </c>
      <c r="AF223" t="str">
        <f t="shared" ca="1" si="95"/>
        <v/>
      </c>
      <c r="AG223" t="str">
        <f t="shared" ca="1" si="96"/>
        <v>COVER</v>
      </c>
      <c r="AH223" t="str">
        <f ca="1">IF(AF223="","",COUNTIF($AJ$2:AJ223,1))</f>
        <v/>
      </c>
      <c r="AI223">
        <f ca="1">IF(AG223="","",COUNTIF($AK$2:AK223,1))</f>
        <v>27</v>
      </c>
      <c r="AJ223">
        <f t="shared" ca="1" si="97"/>
        <v>0</v>
      </c>
      <c r="AK223">
        <f t="shared" ca="1" si="98"/>
        <v>1</v>
      </c>
      <c r="AL223" t="str">
        <f t="shared" ca="1" si="107"/>
        <v/>
      </c>
      <c r="AM223" t="str">
        <f t="shared" ca="1" si="99"/>
        <v>SHORT</v>
      </c>
    </row>
    <row r="224" spans="1:39" x14ac:dyDescent="0.3">
      <c r="A224" t="str">
        <f ca="1">IF(Y224="","",Y224&amp;"-"&amp;COUNTIF($Y$2:Y224,Y224))</f>
        <v/>
      </c>
      <c r="B224" t="str">
        <f ca="1">IF(V224="","",V224&amp;"-"&amp;COUNTIF($V$2:V224,V224))</f>
        <v/>
      </c>
      <c r="C224" t="str">
        <f ca="1">IF(U224="","",U224&amp;"-"&amp;COUNTIF($U$2:U224,U224))</f>
        <v/>
      </c>
      <c r="D224" t="str">
        <f ca="1">IF(AF224="","",COUNTIF($AJ$2:AJ224,1))</f>
        <v/>
      </c>
      <c r="E224" t="str">
        <f ca="1">IF(AG224="","",COUNTIF($AK$2:AK224,1))</f>
        <v/>
      </c>
      <c r="F224">
        <f t="shared" si="100"/>
        <v>223</v>
      </c>
      <c r="G224" s="12">
        <f>HDFCBANK!C224</f>
        <v>41599</v>
      </c>
      <c r="H224" s="13">
        <f>HDFCBANK!I224</f>
        <v>637.65</v>
      </c>
      <c r="I224" s="13">
        <f>HDFC!I224</f>
        <v>781.7</v>
      </c>
      <c r="J224" s="7">
        <f t="shared" si="82"/>
        <v>0.81572214404502996</v>
      </c>
      <c r="K224" s="7">
        <f t="shared" ca="1" si="101"/>
        <v>0.80795597907755812</v>
      </c>
      <c r="L224" s="7">
        <f t="shared" ca="1" si="102"/>
        <v>8.5362573360453064E-3</v>
      </c>
      <c r="M224" s="36">
        <f t="shared" ca="1" si="103"/>
        <v>0.81649223641360347</v>
      </c>
      <c r="N224" s="37">
        <f t="shared" ca="1" si="104"/>
        <v>0.79941972174151277</v>
      </c>
      <c r="O224" t="str">
        <f t="shared" ca="1" si="83"/>
        <v/>
      </c>
      <c r="P224" t="str">
        <f t="shared" ca="1" si="108"/>
        <v/>
      </c>
      <c r="Q224" t="str">
        <f t="shared" ca="1" si="84"/>
        <v/>
      </c>
      <c r="R224" t="str">
        <f t="shared" ca="1" si="85"/>
        <v/>
      </c>
      <c r="S224">
        <f t="shared" ca="1" si="86"/>
        <v>0</v>
      </c>
      <c r="T224">
        <f t="shared" ca="1" si="87"/>
        <v>0</v>
      </c>
      <c r="U224" t="str">
        <f t="shared" ca="1" si="105"/>
        <v/>
      </c>
      <c r="V224" t="str">
        <f t="shared" ca="1" si="106"/>
        <v/>
      </c>
      <c r="W224" t="str">
        <f t="shared" ca="1" si="88"/>
        <v/>
      </c>
      <c r="X224">
        <f t="shared" ca="1" si="89"/>
        <v>0</v>
      </c>
      <c r="Y224" t="str">
        <f t="shared" ca="1" si="90"/>
        <v/>
      </c>
      <c r="Z224" t="str">
        <f ca="1">IF(V224="","",IF(V224=1,"LONG"&amp;COUNTIF($V$2:V224,1),"SELL"&amp;COUNTIF($V$2:V224,0)))</f>
        <v/>
      </c>
      <c r="AA224" t="str">
        <f ca="1">IF(U224="","",IF(U224=-1,"SHORT"&amp;COUNTIF($U$2:U224,-1),"COVER"&amp;COUNTIF($U$2:U224,0)))</f>
        <v/>
      </c>
      <c r="AB224" t="str">
        <f t="shared" ca="1" si="91"/>
        <v/>
      </c>
      <c r="AC224" t="str">
        <f t="shared" ca="1" si="92"/>
        <v/>
      </c>
      <c r="AD224" t="str">
        <f t="shared" ca="1" si="93"/>
        <v/>
      </c>
      <c r="AE224" t="str">
        <f t="shared" ca="1" si="94"/>
        <v/>
      </c>
      <c r="AF224" t="str">
        <f t="shared" ca="1" si="95"/>
        <v/>
      </c>
      <c r="AG224" t="str">
        <f t="shared" ca="1" si="96"/>
        <v/>
      </c>
      <c r="AH224" t="str">
        <f ca="1">IF(AF224="","",COUNTIF($AJ$2:AJ224,1))</f>
        <v/>
      </c>
      <c r="AI224" t="str">
        <f ca="1">IF(AG224="","",COUNTIF($AK$2:AK224,1))</f>
        <v/>
      </c>
      <c r="AJ224">
        <f t="shared" ca="1" si="97"/>
        <v>0</v>
      </c>
      <c r="AK224">
        <f t="shared" ca="1" si="98"/>
        <v>0</v>
      </c>
      <c r="AL224" t="str">
        <f t="shared" ca="1" si="107"/>
        <v/>
      </c>
      <c r="AM224" t="str">
        <f t="shared" ca="1" si="99"/>
        <v/>
      </c>
    </row>
    <row r="225" spans="1:39" x14ac:dyDescent="0.3">
      <c r="A225" t="str">
        <f ca="1">IF(Y225="","",Y225&amp;"-"&amp;COUNTIF($Y$2:Y225,Y225))</f>
        <v/>
      </c>
      <c r="B225" t="str">
        <f ca="1">IF(V225="","",V225&amp;"-"&amp;COUNTIF($V$2:V225,V225))</f>
        <v/>
      </c>
      <c r="C225" t="str">
        <f ca="1">IF(U225="","",U225&amp;"-"&amp;COUNTIF($U$2:U225,U225))</f>
        <v/>
      </c>
      <c r="D225" t="str">
        <f ca="1">IF(AF225="","",COUNTIF($AJ$2:AJ225,1))</f>
        <v/>
      </c>
      <c r="E225" t="str">
        <f ca="1">IF(AG225="","",COUNTIF($AK$2:AK225,1))</f>
        <v/>
      </c>
      <c r="F225">
        <f t="shared" si="100"/>
        <v>224</v>
      </c>
      <c r="G225" s="12">
        <f>HDFCBANK!C225</f>
        <v>41600</v>
      </c>
      <c r="H225" s="13">
        <f>HDFCBANK!I225</f>
        <v>642.15</v>
      </c>
      <c r="I225" s="13">
        <f>HDFC!I225</f>
        <v>793.35</v>
      </c>
      <c r="J225" s="7">
        <f t="shared" si="82"/>
        <v>0.80941576857629038</v>
      </c>
      <c r="K225" s="7">
        <f t="shared" ca="1" si="101"/>
        <v>0.8098479568855883</v>
      </c>
      <c r="L225" s="7">
        <f t="shared" ca="1" si="102"/>
        <v>5.9375751468090897E-3</v>
      </c>
      <c r="M225" s="36">
        <f t="shared" ca="1" si="103"/>
        <v>0.81578553203239734</v>
      </c>
      <c r="N225" s="37">
        <f t="shared" ca="1" si="104"/>
        <v>0.80391038173877927</v>
      </c>
      <c r="O225" t="str">
        <f t="shared" ca="1" si="83"/>
        <v/>
      </c>
      <c r="P225" t="str">
        <f t="shared" ca="1" si="108"/>
        <v/>
      </c>
      <c r="Q225" t="str">
        <f t="shared" ca="1" si="84"/>
        <v/>
      </c>
      <c r="R225" t="str">
        <f t="shared" ca="1" si="85"/>
        <v/>
      </c>
      <c r="S225">
        <f t="shared" ca="1" si="86"/>
        <v>0</v>
      </c>
      <c r="T225">
        <f t="shared" ca="1" si="87"/>
        <v>0</v>
      </c>
      <c r="U225" t="str">
        <f t="shared" ca="1" si="105"/>
        <v/>
      </c>
      <c r="V225" t="str">
        <f t="shared" ca="1" si="106"/>
        <v/>
      </c>
      <c r="W225" t="str">
        <f t="shared" ca="1" si="88"/>
        <v/>
      </c>
      <c r="X225">
        <f t="shared" ca="1" si="89"/>
        <v>0</v>
      </c>
      <c r="Y225" t="str">
        <f t="shared" ca="1" si="90"/>
        <v/>
      </c>
      <c r="Z225" t="str">
        <f ca="1">IF(V225="","",IF(V225=1,"LONG"&amp;COUNTIF($V$2:V225,1),"SELL"&amp;COUNTIF($V$2:V225,0)))</f>
        <v/>
      </c>
      <c r="AA225" t="str">
        <f ca="1">IF(U225="","",IF(U225=-1,"SHORT"&amp;COUNTIF($U$2:U225,-1),"COVER"&amp;COUNTIF($U$2:U225,0)))</f>
        <v/>
      </c>
      <c r="AB225" t="str">
        <f t="shared" ca="1" si="91"/>
        <v/>
      </c>
      <c r="AC225" t="str">
        <f t="shared" ca="1" si="92"/>
        <v/>
      </c>
      <c r="AD225" t="str">
        <f t="shared" ca="1" si="93"/>
        <v/>
      </c>
      <c r="AE225" t="str">
        <f t="shared" ca="1" si="94"/>
        <v/>
      </c>
      <c r="AF225" t="str">
        <f t="shared" ca="1" si="95"/>
        <v/>
      </c>
      <c r="AG225" t="str">
        <f t="shared" ca="1" si="96"/>
        <v/>
      </c>
      <c r="AH225" t="str">
        <f ca="1">IF(AF225="","",COUNTIF($AJ$2:AJ225,1))</f>
        <v/>
      </c>
      <c r="AI225" t="str">
        <f ca="1">IF(AG225="","",COUNTIF($AK$2:AK225,1))</f>
        <v/>
      </c>
      <c r="AJ225">
        <f t="shared" ca="1" si="97"/>
        <v>0</v>
      </c>
      <c r="AK225">
        <f t="shared" ca="1" si="98"/>
        <v>0</v>
      </c>
      <c r="AL225" t="str">
        <f t="shared" ca="1" si="107"/>
        <v/>
      </c>
      <c r="AM225" t="str">
        <f t="shared" ca="1" si="99"/>
        <v/>
      </c>
    </row>
    <row r="226" spans="1:39" x14ac:dyDescent="0.3">
      <c r="A226" t="str">
        <f ca="1">IF(Y226="","",Y226&amp;"-"&amp;COUNTIF($Y$2:Y226,Y226))</f>
        <v/>
      </c>
      <c r="B226" t="str">
        <f ca="1">IF(V226="","",V226&amp;"-"&amp;COUNTIF($V$2:V226,V226))</f>
        <v/>
      </c>
      <c r="C226" t="str">
        <f ca="1">IF(U226="","",U226&amp;"-"&amp;COUNTIF($U$2:U226,U226))</f>
        <v/>
      </c>
      <c r="D226" t="str">
        <f ca="1">IF(AF226="","",COUNTIF($AJ$2:AJ226,1))</f>
        <v/>
      </c>
      <c r="E226" t="str">
        <f ca="1">IF(AG226="","",COUNTIF($AK$2:AK226,1))</f>
        <v/>
      </c>
      <c r="F226">
        <f t="shared" si="100"/>
        <v>225</v>
      </c>
      <c r="G226" s="12">
        <f>HDFCBANK!C226</f>
        <v>41603</v>
      </c>
      <c r="H226" s="13">
        <f>HDFCBANK!I226</f>
        <v>659.75</v>
      </c>
      <c r="I226" s="13">
        <f>HDFC!I226</f>
        <v>818.7</v>
      </c>
      <c r="J226" s="7">
        <f t="shared" si="82"/>
        <v>0.80585073897642601</v>
      </c>
      <c r="K226" s="7">
        <f t="shared" ca="1" si="101"/>
        <v>0.8098127799646726</v>
      </c>
      <c r="L226" s="7">
        <f t="shared" ca="1" si="102"/>
        <v>5.9625616069245574E-3</v>
      </c>
      <c r="M226" s="36">
        <f t="shared" ca="1" si="103"/>
        <v>0.81577534157159715</v>
      </c>
      <c r="N226" s="37">
        <f t="shared" ca="1" si="104"/>
        <v>0.80385021835774806</v>
      </c>
      <c r="O226" t="str">
        <f t="shared" ca="1" si="83"/>
        <v/>
      </c>
      <c r="P226" t="str">
        <f t="shared" ca="1" si="108"/>
        <v/>
      </c>
      <c r="Q226" t="str">
        <f t="shared" ca="1" si="84"/>
        <v/>
      </c>
      <c r="R226" t="str">
        <f t="shared" ca="1" si="85"/>
        <v/>
      </c>
      <c r="S226">
        <f t="shared" ca="1" si="86"/>
        <v>0</v>
      </c>
      <c r="T226">
        <f t="shared" ca="1" si="87"/>
        <v>0</v>
      </c>
      <c r="U226" t="str">
        <f t="shared" ca="1" si="105"/>
        <v/>
      </c>
      <c r="V226" t="str">
        <f t="shared" ca="1" si="106"/>
        <v/>
      </c>
      <c r="W226" t="str">
        <f t="shared" ca="1" si="88"/>
        <v/>
      </c>
      <c r="X226">
        <f t="shared" ca="1" si="89"/>
        <v>0</v>
      </c>
      <c r="Y226" t="str">
        <f t="shared" ca="1" si="90"/>
        <v/>
      </c>
      <c r="Z226" t="str">
        <f ca="1">IF(V226="","",IF(V226=1,"LONG"&amp;COUNTIF($V$2:V226,1),"SELL"&amp;COUNTIF($V$2:V226,0)))</f>
        <v/>
      </c>
      <c r="AA226" t="str">
        <f ca="1">IF(U226="","",IF(U226=-1,"SHORT"&amp;COUNTIF($U$2:U226,-1),"COVER"&amp;COUNTIF($U$2:U226,0)))</f>
        <v/>
      </c>
      <c r="AB226" t="str">
        <f t="shared" ca="1" si="91"/>
        <v/>
      </c>
      <c r="AC226" t="str">
        <f t="shared" ca="1" si="92"/>
        <v/>
      </c>
      <c r="AD226" t="str">
        <f t="shared" ca="1" si="93"/>
        <v/>
      </c>
      <c r="AE226" t="str">
        <f t="shared" ca="1" si="94"/>
        <v/>
      </c>
      <c r="AF226" t="str">
        <f t="shared" ca="1" si="95"/>
        <v/>
      </c>
      <c r="AG226" t="str">
        <f t="shared" ca="1" si="96"/>
        <v/>
      </c>
      <c r="AH226" t="str">
        <f ca="1">IF(AF226="","",COUNTIF($AJ$2:AJ226,1))</f>
        <v/>
      </c>
      <c r="AI226" t="str">
        <f ca="1">IF(AG226="","",COUNTIF($AK$2:AK226,1))</f>
        <v/>
      </c>
      <c r="AJ226">
        <f t="shared" ca="1" si="97"/>
        <v>0</v>
      </c>
      <c r="AK226">
        <f t="shared" ca="1" si="98"/>
        <v>0</v>
      </c>
      <c r="AL226" t="str">
        <f t="shared" ca="1" si="107"/>
        <v/>
      </c>
      <c r="AM226" t="str">
        <f t="shared" ca="1" si="99"/>
        <v/>
      </c>
    </row>
    <row r="227" spans="1:39" x14ac:dyDescent="0.3">
      <c r="A227" t="str">
        <f ca="1">IF(Y227="","",Y227&amp;"-"&amp;COUNTIF($Y$2:Y227,Y227))</f>
        <v/>
      </c>
      <c r="B227" t="str">
        <f ca="1">IF(V227="","",V227&amp;"-"&amp;COUNTIF($V$2:V227,V227))</f>
        <v/>
      </c>
      <c r="C227" t="str">
        <f ca="1">IF(U227="","",U227&amp;"-"&amp;COUNTIF($U$2:U227,U227))</f>
        <v/>
      </c>
      <c r="D227" t="str">
        <f ca="1">IF(AF227="","",COUNTIF($AJ$2:AJ227,1))</f>
        <v/>
      </c>
      <c r="E227" t="str">
        <f ca="1">IF(AG227="","",COUNTIF($AK$2:AK227,1))</f>
        <v/>
      </c>
      <c r="F227">
        <f t="shared" si="100"/>
        <v>226</v>
      </c>
      <c r="G227" s="12">
        <f>HDFCBANK!C227</f>
        <v>41604</v>
      </c>
      <c r="H227" s="13">
        <f>HDFCBANK!I227</f>
        <v>652.95000000000005</v>
      </c>
      <c r="I227" s="13">
        <f>HDFC!I227</f>
        <v>807.35</v>
      </c>
      <c r="J227" s="7">
        <f t="shared" si="82"/>
        <v>0.8087570446522574</v>
      </c>
      <c r="K227" s="7">
        <f t="shared" ca="1" si="101"/>
        <v>0.80945051336141882</v>
      </c>
      <c r="L227" s="7">
        <f t="shared" ca="1" si="102"/>
        <v>5.898986175201599E-3</v>
      </c>
      <c r="M227" s="36">
        <f t="shared" ca="1" si="103"/>
        <v>0.81534949953662039</v>
      </c>
      <c r="N227" s="37">
        <f t="shared" ca="1" si="104"/>
        <v>0.80355152718621725</v>
      </c>
      <c r="O227" t="str">
        <f t="shared" ca="1" si="83"/>
        <v/>
      </c>
      <c r="P227" t="str">
        <f t="shared" ca="1" si="108"/>
        <v/>
      </c>
      <c r="Q227" t="str">
        <f t="shared" ca="1" si="84"/>
        <v/>
      </c>
      <c r="R227" t="str">
        <f t="shared" ref="R227:R251" ca="1" si="109">IF(F227&lt;=$AQ$1,"",IF(R226="",IF(J227&gt;M227,"SHORT",IF(M227="","","")),IF(R226="SHORT",IF(J227&lt;K227,"",R226),"")))</f>
        <v/>
      </c>
      <c r="S227">
        <f t="shared" ca="1" si="86"/>
        <v>0</v>
      </c>
      <c r="T227">
        <f t="shared" ca="1" si="87"/>
        <v>0</v>
      </c>
      <c r="U227" t="str">
        <f t="shared" ca="1" si="105"/>
        <v/>
      </c>
      <c r="V227" t="str">
        <f t="shared" ca="1" si="106"/>
        <v/>
      </c>
      <c r="W227" t="str">
        <f t="shared" ca="1" si="88"/>
        <v/>
      </c>
      <c r="X227">
        <f t="shared" ca="1" si="89"/>
        <v>0</v>
      </c>
      <c r="Y227" t="str">
        <f t="shared" ca="1" si="90"/>
        <v/>
      </c>
      <c r="Z227" t="str">
        <f ca="1">IF(V227="","",IF(V227=1,"LONG"&amp;COUNTIF($V$2:V227,1),"SELL"&amp;COUNTIF($V$2:V227,0)))</f>
        <v/>
      </c>
      <c r="AA227" t="str">
        <f ca="1">IF(U227="","",IF(U227=-1,"SHORT"&amp;COUNTIF($U$2:U227,-1),"COVER"&amp;COUNTIF($U$2:U227,0)))</f>
        <v/>
      </c>
      <c r="AB227" t="str">
        <f t="shared" ca="1" si="91"/>
        <v/>
      </c>
      <c r="AC227" t="str">
        <f t="shared" ca="1" si="92"/>
        <v/>
      </c>
      <c r="AD227" t="str">
        <f t="shared" ca="1" si="93"/>
        <v/>
      </c>
      <c r="AE227" t="str">
        <f t="shared" ca="1" si="94"/>
        <v/>
      </c>
      <c r="AF227" t="str">
        <f t="shared" ca="1" si="95"/>
        <v/>
      </c>
      <c r="AG227" t="str">
        <f t="shared" ca="1" si="96"/>
        <v/>
      </c>
      <c r="AH227" t="str">
        <f ca="1">IF(AF227="","",COUNTIF($AJ$2:AJ227,1))</f>
        <v/>
      </c>
      <c r="AI227" t="str">
        <f ca="1">IF(AG227="","",COUNTIF($AK$2:AK227,1))</f>
        <v/>
      </c>
      <c r="AJ227">
        <f t="shared" ca="1" si="97"/>
        <v>0</v>
      </c>
      <c r="AK227">
        <f t="shared" ca="1" si="98"/>
        <v>0</v>
      </c>
      <c r="AL227" t="str">
        <f t="shared" ca="1" si="107"/>
        <v/>
      </c>
      <c r="AM227" t="str">
        <f t="shared" ca="1" si="99"/>
        <v/>
      </c>
    </row>
    <row r="228" spans="1:39" x14ac:dyDescent="0.3">
      <c r="A228" t="str">
        <f ca="1">IF(Y228="","",Y228&amp;"-"&amp;COUNTIF($Y$2:Y228,Y228))</f>
        <v/>
      </c>
      <c r="B228" t="str">
        <f ca="1">IF(V228="","",V228&amp;"-"&amp;COUNTIF($V$2:V228,V228))</f>
        <v/>
      </c>
      <c r="C228" t="str">
        <f ca="1">IF(U228="","",U228&amp;"-"&amp;COUNTIF($U$2:U228,U228))</f>
        <v/>
      </c>
      <c r="D228" t="str">
        <f ca="1">IF(AF228="","",COUNTIF($AJ$2:AJ228,1))</f>
        <v/>
      </c>
      <c r="E228" t="str">
        <f ca="1">IF(AG228="","",COUNTIF($AK$2:AK228,1))</f>
        <v/>
      </c>
      <c r="F228">
        <f t="shared" si="100"/>
        <v>227</v>
      </c>
      <c r="G228" s="12">
        <f>HDFCBANK!C228</f>
        <v>41605</v>
      </c>
      <c r="H228" s="13">
        <f>HDFCBANK!I228</f>
        <v>653.54999999999995</v>
      </c>
      <c r="I228" s="13">
        <f>HDFC!I228</f>
        <v>808.1</v>
      </c>
      <c r="J228" s="7">
        <f t="shared" si="82"/>
        <v>0.80874891721321607</v>
      </c>
      <c r="K228" s="7">
        <f t="shared" ca="1" si="101"/>
        <v>0.80905849937726126</v>
      </c>
      <c r="L228" s="7">
        <f t="shared" ca="1" si="102"/>
        <v>5.7905939540704816E-3</v>
      </c>
      <c r="M228" s="36">
        <f t="shared" ca="1" si="103"/>
        <v>0.81484909333133171</v>
      </c>
      <c r="N228" s="37">
        <f t="shared" ca="1" si="104"/>
        <v>0.80326790542319082</v>
      </c>
      <c r="O228" t="str">
        <f t="shared" ca="1" si="83"/>
        <v/>
      </c>
      <c r="P228" t="str">
        <f t="shared" ca="1" si="108"/>
        <v/>
      </c>
      <c r="Q228" t="str">
        <f t="shared" ca="1" si="84"/>
        <v/>
      </c>
      <c r="R228" t="str">
        <f t="shared" ca="1" si="109"/>
        <v/>
      </c>
      <c r="S228">
        <f t="shared" ca="1" si="86"/>
        <v>0</v>
      </c>
      <c r="T228">
        <f t="shared" ca="1" si="87"/>
        <v>0</v>
      </c>
      <c r="U228" t="str">
        <f t="shared" ca="1" si="105"/>
        <v/>
      </c>
      <c r="V228" t="str">
        <f t="shared" ca="1" si="106"/>
        <v/>
      </c>
      <c r="W228" t="str">
        <f t="shared" ca="1" si="88"/>
        <v/>
      </c>
      <c r="X228">
        <f t="shared" ca="1" si="89"/>
        <v>0</v>
      </c>
      <c r="Y228" t="str">
        <f t="shared" ca="1" si="90"/>
        <v/>
      </c>
      <c r="Z228" t="str">
        <f ca="1">IF(V228="","",IF(V228=1,"LONG"&amp;COUNTIF($V$2:V228,1),"SELL"&amp;COUNTIF($V$2:V228,0)))</f>
        <v/>
      </c>
      <c r="AA228" t="str">
        <f ca="1">IF(U228="","",IF(U228=-1,"SHORT"&amp;COUNTIF($U$2:U228,-1),"COVER"&amp;COUNTIF($U$2:U228,0)))</f>
        <v/>
      </c>
      <c r="AB228" t="str">
        <f t="shared" ca="1" si="91"/>
        <v/>
      </c>
      <c r="AC228" t="str">
        <f t="shared" ca="1" si="92"/>
        <v/>
      </c>
      <c r="AD228" t="str">
        <f t="shared" ca="1" si="93"/>
        <v/>
      </c>
      <c r="AE228" t="str">
        <f t="shared" ca="1" si="94"/>
        <v/>
      </c>
      <c r="AF228" t="str">
        <f t="shared" ca="1" si="95"/>
        <v/>
      </c>
      <c r="AG228" t="str">
        <f t="shared" ca="1" si="96"/>
        <v/>
      </c>
      <c r="AH228" t="str">
        <f ca="1">IF(AF228="","",COUNTIF($AJ$2:AJ228,1))</f>
        <v/>
      </c>
      <c r="AI228" t="str">
        <f ca="1">IF(AG228="","",COUNTIF($AK$2:AK228,1))</f>
        <v/>
      </c>
      <c r="AJ228">
        <f t="shared" ca="1" si="97"/>
        <v>0</v>
      </c>
      <c r="AK228">
        <f t="shared" ca="1" si="98"/>
        <v>0</v>
      </c>
      <c r="AL228" t="str">
        <f t="shared" ca="1" si="107"/>
        <v/>
      </c>
      <c r="AM228" t="str">
        <f t="shared" ca="1" si="99"/>
        <v/>
      </c>
    </row>
    <row r="229" spans="1:39" x14ac:dyDescent="0.3">
      <c r="A229" t="str">
        <f ca="1">IF(Y229="","",Y229&amp;"-"&amp;COUNTIF($Y$2:Y229,Y229))</f>
        <v>1-28</v>
      </c>
      <c r="B229" t="str">
        <f ca="1">IF(V229="","",V229&amp;"-"&amp;COUNTIF($V$2:V229,V229))</f>
        <v>1-15</v>
      </c>
      <c r="C229" t="str">
        <f ca="1">IF(U229="","",U229&amp;"-"&amp;COUNTIF($U$2:U229,U229))</f>
        <v/>
      </c>
      <c r="D229">
        <f ca="1">IF(AF229="","",COUNTIF($AJ$2:AJ229,1))</f>
        <v>28</v>
      </c>
      <c r="E229" t="str">
        <f ca="1">IF(AG229="","",COUNTIF($AK$2:AK229,1))</f>
        <v/>
      </c>
      <c r="F229">
        <f t="shared" si="100"/>
        <v>228</v>
      </c>
      <c r="G229" s="12">
        <f>HDFCBANK!C229</f>
        <v>41606</v>
      </c>
      <c r="H229" s="13">
        <f>HDFCBANK!I229</f>
        <v>653.4</v>
      </c>
      <c r="I229" s="13">
        <f>HDFC!I229</f>
        <v>814.1</v>
      </c>
      <c r="J229" s="7">
        <f t="shared" si="82"/>
        <v>0.8026041026900872</v>
      </c>
      <c r="K229" s="7">
        <f t="shared" ca="1" si="101"/>
        <v>0.80924562180194359</v>
      </c>
      <c r="L229" s="7">
        <f t="shared" ca="1" si="102"/>
        <v>5.5153516026620096E-3</v>
      </c>
      <c r="M229" s="36">
        <f t="shared" ca="1" si="103"/>
        <v>0.81476097340460563</v>
      </c>
      <c r="N229" s="37">
        <f t="shared" ca="1" si="104"/>
        <v>0.80373027019928156</v>
      </c>
      <c r="O229" t="str">
        <f t="shared" ca="1" si="83"/>
        <v>LONG</v>
      </c>
      <c r="P229" t="str">
        <f t="shared" ca="1" si="108"/>
        <v>SIGNAL</v>
      </c>
      <c r="Q229" t="str">
        <f t="shared" ca="1" si="84"/>
        <v>LONG</v>
      </c>
      <c r="R229" t="str">
        <f t="shared" ca="1" si="109"/>
        <v/>
      </c>
      <c r="S229">
        <f t="shared" ca="1" si="86"/>
        <v>0</v>
      </c>
      <c r="T229">
        <f t="shared" ca="1" si="87"/>
        <v>1</v>
      </c>
      <c r="U229" t="str">
        <f t="shared" ca="1" si="105"/>
        <v/>
      </c>
      <c r="V229">
        <f t="shared" ca="1" si="106"/>
        <v>1</v>
      </c>
      <c r="W229" t="str">
        <f t="shared" ca="1" si="88"/>
        <v>LONG</v>
      </c>
      <c r="X229">
        <f t="shared" ca="1" si="89"/>
        <v>1</v>
      </c>
      <c r="Y229">
        <f t="shared" ca="1" si="90"/>
        <v>1</v>
      </c>
      <c r="Z229" t="str">
        <f ca="1">IF(V229="","",IF(V229=1,"LONG"&amp;COUNTIF($V$2:V229,1),"SELL"&amp;COUNTIF($V$2:V229,0)))</f>
        <v>LONG15</v>
      </c>
      <c r="AA229" t="str">
        <f ca="1">IF(U229="","",IF(U229=-1,"SHORT"&amp;COUNTIF($U$2:U229,-1),"COVER"&amp;COUNTIF($U$2:U229,0)))</f>
        <v/>
      </c>
      <c r="AB229" t="str">
        <f t="shared" ca="1" si="91"/>
        <v>BUY</v>
      </c>
      <c r="AC229" t="str">
        <f t="shared" ca="1" si="92"/>
        <v/>
      </c>
      <c r="AD229" t="str">
        <f t="shared" ca="1" si="93"/>
        <v/>
      </c>
      <c r="AE229" t="str">
        <f t="shared" ca="1" si="94"/>
        <v/>
      </c>
      <c r="AF229" t="str">
        <f t="shared" ca="1" si="95"/>
        <v>BUY</v>
      </c>
      <c r="AG229" t="str">
        <f t="shared" ca="1" si="96"/>
        <v/>
      </c>
      <c r="AH229">
        <f ca="1">IF(AF229="","",COUNTIF($AJ$2:AJ229,1))</f>
        <v>28</v>
      </c>
      <c r="AI229" t="str">
        <f ca="1">IF(AG229="","",COUNTIF($AK$2:AK229,1))</f>
        <v/>
      </c>
      <c r="AJ229">
        <f t="shared" ca="1" si="97"/>
        <v>1</v>
      </c>
      <c r="AK229">
        <f t="shared" ca="1" si="98"/>
        <v>0</v>
      </c>
      <c r="AL229" t="str">
        <f t="shared" ca="1" si="107"/>
        <v>LONG</v>
      </c>
      <c r="AM229" t="str">
        <f t="shared" ca="1" si="99"/>
        <v/>
      </c>
    </row>
    <row r="230" spans="1:39" x14ac:dyDescent="0.3">
      <c r="A230" t="str">
        <f ca="1">IF(Y230="","",Y230&amp;"-"&amp;COUNTIF($Y$2:Y230,Y230))</f>
        <v/>
      </c>
      <c r="B230" t="str">
        <f ca="1">IF(V230="","",V230&amp;"-"&amp;COUNTIF($V$2:V230,V230))</f>
        <v/>
      </c>
      <c r="C230" t="str">
        <f ca="1">IF(U230="","",U230&amp;"-"&amp;COUNTIF($U$2:U230,U230))</f>
        <v/>
      </c>
      <c r="D230" t="str">
        <f ca="1">IF(AF230="","",COUNTIF($AJ$2:AJ230,1))</f>
        <v/>
      </c>
      <c r="E230" t="str">
        <f ca="1">IF(AG230="","",COUNTIF($AK$2:AK230,1))</f>
        <v/>
      </c>
      <c r="F230">
        <f t="shared" si="100"/>
        <v>229</v>
      </c>
      <c r="G230" s="12">
        <f>HDFCBANK!C230</f>
        <v>41607</v>
      </c>
      <c r="H230" s="13">
        <f>HDFCBANK!I230</f>
        <v>661.3</v>
      </c>
      <c r="I230" s="13">
        <f>HDFC!I230</f>
        <v>823.8</v>
      </c>
      <c r="J230" s="7">
        <f t="shared" si="82"/>
        <v>0.80274338431658165</v>
      </c>
      <c r="K230" s="7">
        <f t="shared" ca="1" si="101"/>
        <v>0.80856697901590346</v>
      </c>
      <c r="L230" s="7">
        <f t="shared" ca="1" si="102"/>
        <v>5.8818430364150354E-3</v>
      </c>
      <c r="M230" s="36">
        <f t="shared" ca="1" si="103"/>
        <v>0.8144488220523185</v>
      </c>
      <c r="N230" s="37">
        <f t="shared" ca="1" si="104"/>
        <v>0.80268513597948843</v>
      </c>
      <c r="O230" t="str">
        <f t="shared" ca="1" si="83"/>
        <v>LONG</v>
      </c>
      <c r="P230" t="str">
        <f t="shared" ca="1" si="108"/>
        <v/>
      </c>
      <c r="Q230" t="str">
        <f t="shared" ca="1" si="84"/>
        <v>LONG</v>
      </c>
      <c r="R230" t="str">
        <f t="shared" ca="1" si="109"/>
        <v/>
      </c>
      <c r="S230">
        <f t="shared" ca="1" si="86"/>
        <v>0</v>
      </c>
      <c r="T230">
        <f t="shared" ca="1" si="87"/>
        <v>1</v>
      </c>
      <c r="U230" t="str">
        <f t="shared" ca="1" si="105"/>
        <v/>
      </c>
      <c r="V230" t="str">
        <f t="shared" ca="1" si="106"/>
        <v/>
      </c>
      <c r="W230" t="str">
        <f t="shared" ca="1" si="88"/>
        <v/>
      </c>
      <c r="X230">
        <f t="shared" ca="1" si="89"/>
        <v>0</v>
      </c>
      <c r="Y230" t="str">
        <f t="shared" ca="1" si="90"/>
        <v/>
      </c>
      <c r="Z230" t="str">
        <f ca="1">IF(V230="","",IF(V230=1,"LONG"&amp;COUNTIF($V$2:V230,1),"SELL"&amp;COUNTIF($V$2:V230,0)))</f>
        <v/>
      </c>
      <c r="AA230" t="str">
        <f ca="1">IF(U230="","",IF(U230=-1,"SHORT"&amp;COUNTIF($U$2:U230,-1),"COVER"&amp;COUNTIF($U$2:U230,0)))</f>
        <v/>
      </c>
      <c r="AB230" t="str">
        <f t="shared" ca="1" si="91"/>
        <v/>
      </c>
      <c r="AC230" t="str">
        <f t="shared" ca="1" si="92"/>
        <v/>
      </c>
      <c r="AD230" t="str">
        <f t="shared" ca="1" si="93"/>
        <v/>
      </c>
      <c r="AE230" t="str">
        <f t="shared" ca="1" si="94"/>
        <v/>
      </c>
      <c r="AF230" t="str">
        <f t="shared" ca="1" si="95"/>
        <v/>
      </c>
      <c r="AG230" t="str">
        <f t="shared" ca="1" si="96"/>
        <v/>
      </c>
      <c r="AH230" t="str">
        <f ca="1">IF(AF230="","",COUNTIF($AJ$2:AJ230,1))</f>
        <v/>
      </c>
      <c r="AI230" t="str">
        <f ca="1">IF(AG230="","",COUNTIF($AK$2:AK230,1))</f>
        <v/>
      </c>
      <c r="AJ230">
        <f t="shared" ca="1" si="97"/>
        <v>0</v>
      </c>
      <c r="AK230">
        <f t="shared" ca="1" si="98"/>
        <v>0</v>
      </c>
      <c r="AL230" t="str">
        <f t="shared" ca="1" si="107"/>
        <v/>
      </c>
      <c r="AM230" t="str">
        <f t="shared" ca="1" si="99"/>
        <v/>
      </c>
    </row>
    <row r="231" spans="1:39" x14ac:dyDescent="0.3">
      <c r="A231" t="str">
        <f ca="1">IF(Y231="","",Y231&amp;"-"&amp;COUNTIF($Y$2:Y231,Y231))</f>
        <v/>
      </c>
      <c r="B231" t="str">
        <f ca="1">IF(V231="","",V231&amp;"-"&amp;COUNTIF($V$2:V231,V231))</f>
        <v/>
      </c>
      <c r="C231" t="str">
        <f ca="1">IF(U231="","",U231&amp;"-"&amp;COUNTIF($U$2:U231,U231))</f>
        <v/>
      </c>
      <c r="D231" t="str">
        <f ca="1">IF(AF231="","",COUNTIF($AJ$2:AJ231,1))</f>
        <v/>
      </c>
      <c r="E231" t="str">
        <f ca="1">IF(AG231="","",COUNTIF($AK$2:AK231,1))</f>
        <v/>
      </c>
      <c r="F231">
        <f t="shared" si="100"/>
        <v>230</v>
      </c>
      <c r="G231" s="12">
        <f>HDFCBANK!C231</f>
        <v>41610</v>
      </c>
      <c r="H231" s="13">
        <f>HDFCBANK!I231</f>
        <v>661.3</v>
      </c>
      <c r="I231" s="13">
        <f>HDFC!I231</f>
        <v>827.65</v>
      </c>
      <c r="J231" s="7">
        <f t="shared" si="82"/>
        <v>0.79900924303751586</v>
      </c>
      <c r="K231" s="7">
        <f t="shared" ca="1" si="101"/>
        <v>0.80635113740400644</v>
      </c>
      <c r="L231" s="7">
        <f t="shared" ca="1" si="102"/>
        <v>4.6528167583658872E-3</v>
      </c>
      <c r="M231" s="36">
        <f t="shared" ca="1" si="103"/>
        <v>0.81100395416237236</v>
      </c>
      <c r="N231" s="37">
        <f t="shared" ca="1" si="104"/>
        <v>0.80169832064564051</v>
      </c>
      <c r="O231" t="str">
        <f t="shared" ca="1" si="83"/>
        <v>LONG</v>
      </c>
      <c r="P231" t="str">
        <f t="shared" ca="1" si="108"/>
        <v/>
      </c>
      <c r="Q231" t="str">
        <f t="shared" ca="1" si="84"/>
        <v>LONG</v>
      </c>
      <c r="R231" t="str">
        <f t="shared" ca="1" si="109"/>
        <v/>
      </c>
      <c r="S231">
        <f t="shared" ca="1" si="86"/>
        <v>0</v>
      </c>
      <c r="T231">
        <f t="shared" ca="1" si="87"/>
        <v>1</v>
      </c>
      <c r="U231" t="str">
        <f t="shared" ca="1" si="105"/>
        <v/>
      </c>
      <c r="V231" t="str">
        <f t="shared" ca="1" si="106"/>
        <v/>
      </c>
      <c r="W231" t="str">
        <f t="shared" ca="1" si="88"/>
        <v/>
      </c>
      <c r="X231">
        <f t="shared" ca="1" si="89"/>
        <v>0</v>
      </c>
      <c r="Y231" t="str">
        <f t="shared" ca="1" si="90"/>
        <v/>
      </c>
      <c r="Z231" t="str">
        <f ca="1">IF(V231="","",IF(V231=1,"LONG"&amp;COUNTIF($V$2:V231,1),"SELL"&amp;COUNTIF($V$2:V231,0)))</f>
        <v/>
      </c>
      <c r="AA231" t="str">
        <f ca="1">IF(U231="","",IF(U231=-1,"SHORT"&amp;COUNTIF($U$2:U231,-1),"COVER"&amp;COUNTIF($U$2:U231,0)))</f>
        <v/>
      </c>
      <c r="AB231" t="str">
        <f t="shared" ca="1" si="91"/>
        <v/>
      </c>
      <c r="AC231" t="str">
        <f t="shared" ca="1" si="92"/>
        <v/>
      </c>
      <c r="AD231" t="str">
        <f t="shared" ca="1" si="93"/>
        <v/>
      </c>
      <c r="AE231" t="str">
        <f t="shared" ca="1" si="94"/>
        <v/>
      </c>
      <c r="AF231" t="str">
        <f t="shared" ca="1" si="95"/>
        <v/>
      </c>
      <c r="AG231" t="str">
        <f t="shared" ca="1" si="96"/>
        <v/>
      </c>
      <c r="AH231" t="str">
        <f ca="1">IF(AF231="","",COUNTIF($AJ$2:AJ231,1))</f>
        <v/>
      </c>
      <c r="AI231" t="str">
        <f ca="1">IF(AG231="","",COUNTIF($AK$2:AK231,1))</f>
        <v/>
      </c>
      <c r="AJ231">
        <f t="shared" ca="1" si="97"/>
        <v>0</v>
      </c>
      <c r="AK231">
        <f t="shared" ca="1" si="98"/>
        <v>0</v>
      </c>
      <c r="AL231" t="str">
        <f t="shared" ca="1" si="107"/>
        <v/>
      </c>
      <c r="AM231" t="str">
        <f t="shared" ca="1" si="99"/>
        <v/>
      </c>
    </row>
    <row r="232" spans="1:39" x14ac:dyDescent="0.3">
      <c r="A232" t="str">
        <f ca="1">IF(Y232="","",Y232&amp;"-"&amp;COUNTIF($Y$2:Y232,Y232))</f>
        <v/>
      </c>
      <c r="B232" t="str">
        <f ca="1">IF(V232="","",V232&amp;"-"&amp;COUNTIF($V$2:V232,V232))</f>
        <v/>
      </c>
      <c r="C232" t="str">
        <f ca="1">IF(U232="","",U232&amp;"-"&amp;COUNTIF($U$2:U232,U232))</f>
        <v/>
      </c>
      <c r="D232" t="str">
        <f ca="1">IF(AF232="","",COUNTIF($AJ$2:AJ232,1))</f>
        <v/>
      </c>
      <c r="E232" t="str">
        <f ca="1">IF(AG232="","",COUNTIF($AK$2:AK232,1))</f>
        <v/>
      </c>
      <c r="F232">
        <f t="shared" si="100"/>
        <v>231</v>
      </c>
      <c r="G232" s="12">
        <f>HDFCBANK!C232</f>
        <v>41611</v>
      </c>
      <c r="H232" s="13">
        <f>HDFCBANK!I232</f>
        <v>655.75</v>
      </c>
      <c r="I232" s="13">
        <f>HDFC!I232</f>
        <v>822.4</v>
      </c>
      <c r="J232" s="7">
        <f t="shared" si="82"/>
        <v>0.7973613813229572</v>
      </c>
      <c r="K232" s="7">
        <f t="shared" ca="1" si="101"/>
        <v>0.80543600476406374</v>
      </c>
      <c r="L232" s="7">
        <f t="shared" ca="1" si="102"/>
        <v>5.4492942053124792E-3</v>
      </c>
      <c r="M232" s="36">
        <f t="shared" ca="1" si="103"/>
        <v>0.81088529896937622</v>
      </c>
      <c r="N232" s="37">
        <f t="shared" ca="1" si="104"/>
        <v>0.79998671055875126</v>
      </c>
      <c r="O232" t="str">
        <f t="shared" ca="1" si="83"/>
        <v>LONG</v>
      </c>
      <c r="P232" t="str">
        <f t="shared" ca="1" si="108"/>
        <v/>
      </c>
      <c r="Q232" t="str">
        <f t="shared" ca="1" si="84"/>
        <v>LONG</v>
      </c>
      <c r="R232" t="str">
        <f t="shared" ca="1" si="109"/>
        <v/>
      </c>
      <c r="S232">
        <f t="shared" ca="1" si="86"/>
        <v>0</v>
      </c>
      <c r="T232">
        <f t="shared" ca="1" si="87"/>
        <v>1</v>
      </c>
      <c r="U232" t="str">
        <f t="shared" ca="1" si="105"/>
        <v/>
      </c>
      <c r="V232" t="str">
        <f t="shared" ca="1" si="106"/>
        <v/>
      </c>
      <c r="W232" t="str">
        <f t="shared" ca="1" si="88"/>
        <v/>
      </c>
      <c r="X232">
        <f t="shared" ca="1" si="89"/>
        <v>0</v>
      </c>
      <c r="Y232" t="str">
        <f t="shared" ca="1" si="90"/>
        <v/>
      </c>
      <c r="Z232" t="str">
        <f ca="1">IF(V232="","",IF(V232=1,"LONG"&amp;COUNTIF($V$2:V232,1),"SELL"&amp;COUNTIF($V$2:V232,0)))</f>
        <v/>
      </c>
      <c r="AA232" t="str">
        <f ca="1">IF(U232="","",IF(U232=-1,"SHORT"&amp;COUNTIF($U$2:U232,-1),"COVER"&amp;COUNTIF($U$2:U232,0)))</f>
        <v/>
      </c>
      <c r="AB232" t="str">
        <f t="shared" ca="1" si="91"/>
        <v/>
      </c>
      <c r="AC232" t="str">
        <f t="shared" ca="1" si="92"/>
        <v/>
      </c>
      <c r="AD232" t="str">
        <f t="shared" ca="1" si="93"/>
        <v/>
      </c>
      <c r="AE232" t="str">
        <f t="shared" ca="1" si="94"/>
        <v/>
      </c>
      <c r="AF232" t="str">
        <f t="shared" ca="1" si="95"/>
        <v/>
      </c>
      <c r="AG232" t="str">
        <f t="shared" ca="1" si="96"/>
        <v/>
      </c>
      <c r="AH232" t="str">
        <f ca="1">IF(AF232="","",COUNTIF($AJ$2:AJ232,1))</f>
        <v/>
      </c>
      <c r="AI232" t="str">
        <f ca="1">IF(AG232="","",COUNTIF($AK$2:AK232,1))</f>
        <v/>
      </c>
      <c r="AJ232">
        <f t="shared" ca="1" si="97"/>
        <v>0</v>
      </c>
      <c r="AK232">
        <f t="shared" ca="1" si="98"/>
        <v>0</v>
      </c>
      <c r="AL232" t="str">
        <f t="shared" ca="1" si="107"/>
        <v/>
      </c>
      <c r="AM232" t="str">
        <f t="shared" ca="1" si="99"/>
        <v/>
      </c>
    </row>
    <row r="233" spans="1:39" x14ac:dyDescent="0.3">
      <c r="A233" t="str">
        <f ca="1">IF(Y233="","",Y233&amp;"-"&amp;COUNTIF($Y$2:Y233,Y233))</f>
        <v>0-28</v>
      </c>
      <c r="B233" t="str">
        <f ca="1">IF(V233="","",V233&amp;"-"&amp;COUNTIF($V$2:V233,V233))</f>
        <v>0-15</v>
      </c>
      <c r="C233" t="str">
        <f ca="1">IF(U233="","",U233&amp;"-"&amp;COUNTIF($U$2:U233,U233))</f>
        <v/>
      </c>
      <c r="D233" t="str">
        <f ca="1">IF(AF233="","",COUNTIF($AJ$2:AJ233,1))</f>
        <v/>
      </c>
      <c r="E233">
        <f ca="1">IF(AG233="","",COUNTIF($AK$2:AK233,1))</f>
        <v>28</v>
      </c>
      <c r="F233">
        <f t="shared" si="100"/>
        <v>232</v>
      </c>
      <c r="G233" s="12">
        <f>HDFCBANK!C233</f>
        <v>41612</v>
      </c>
      <c r="H233" s="13">
        <f>HDFCBANK!I233</f>
        <v>657.6</v>
      </c>
      <c r="I233" s="13">
        <f>HDFC!I233</f>
        <v>812.15</v>
      </c>
      <c r="J233" s="7">
        <f t="shared" si="82"/>
        <v>0.80970264113772095</v>
      </c>
      <c r="K233" s="7">
        <f t="shared" ca="1" si="101"/>
        <v>0.80599153659680822</v>
      </c>
      <c r="L233" s="7">
        <f t="shared" ca="1" si="102"/>
        <v>5.5848067172318272E-3</v>
      </c>
      <c r="M233" s="36">
        <f t="shared" ca="1" si="103"/>
        <v>0.81157634331404005</v>
      </c>
      <c r="N233" s="37">
        <f t="shared" ca="1" si="104"/>
        <v>0.8004067298795764</v>
      </c>
      <c r="O233" t="str">
        <f t="shared" ca="1" si="83"/>
        <v/>
      </c>
      <c r="P233" t="str">
        <f t="shared" ca="1" si="108"/>
        <v>NO</v>
      </c>
      <c r="Q233" t="str">
        <f t="shared" ca="1" si="84"/>
        <v/>
      </c>
      <c r="R233" t="str">
        <f t="shared" ca="1" si="109"/>
        <v/>
      </c>
      <c r="S233">
        <f t="shared" ca="1" si="86"/>
        <v>0</v>
      </c>
      <c r="T233">
        <f t="shared" ca="1" si="87"/>
        <v>0</v>
      </c>
      <c r="U233" t="str">
        <f t="shared" ca="1" si="105"/>
        <v/>
      </c>
      <c r="V233">
        <f t="shared" ca="1" si="106"/>
        <v>0</v>
      </c>
      <c r="W233" t="str">
        <f t="shared" ca="1" si="88"/>
        <v/>
      </c>
      <c r="X233">
        <f t="shared" ca="1" si="89"/>
        <v>0</v>
      </c>
      <c r="Y233">
        <f t="shared" ca="1" si="90"/>
        <v>0</v>
      </c>
      <c r="Z233" t="str">
        <f ca="1">IF(V233="","",IF(V233=1,"LONG"&amp;COUNTIF($V$2:V233,1),"SELL"&amp;COUNTIF($V$2:V233,0)))</f>
        <v>SELL15</v>
      </c>
      <c r="AA233" t="str">
        <f ca="1">IF(U233="","",IF(U233=-1,"SHORT"&amp;COUNTIF($U$2:U233,-1),"COVER"&amp;COUNTIF($U$2:U233,0)))</f>
        <v/>
      </c>
      <c r="AB233" t="str">
        <f t="shared" ca="1" si="91"/>
        <v/>
      </c>
      <c r="AC233" t="str">
        <f t="shared" ca="1" si="92"/>
        <v>SELL</v>
      </c>
      <c r="AD233" t="str">
        <f t="shared" ca="1" si="93"/>
        <v/>
      </c>
      <c r="AE233" t="str">
        <f t="shared" ca="1" si="94"/>
        <v/>
      </c>
      <c r="AF233" t="str">
        <f t="shared" ca="1" si="95"/>
        <v/>
      </c>
      <c r="AG233" t="str">
        <f t="shared" ca="1" si="96"/>
        <v>SELL</v>
      </c>
      <c r="AH233" t="str">
        <f ca="1">IF(AF233="","",COUNTIF($AJ$2:AJ233,1))</f>
        <v/>
      </c>
      <c r="AI233">
        <f ca="1">IF(AG233="","",COUNTIF($AK$2:AK233,1))</f>
        <v>28</v>
      </c>
      <c r="AJ233">
        <f t="shared" ca="1" si="97"/>
        <v>0</v>
      </c>
      <c r="AK233">
        <f t="shared" ca="1" si="98"/>
        <v>1</v>
      </c>
      <c r="AL233" t="str">
        <f t="shared" ca="1" si="107"/>
        <v/>
      </c>
      <c r="AM233" t="str">
        <f t="shared" ca="1" si="99"/>
        <v>LONG</v>
      </c>
    </row>
    <row r="234" spans="1:39" x14ac:dyDescent="0.3">
      <c r="A234" t="str">
        <f ca="1">IF(Y234="","",Y234&amp;"-"&amp;COUNTIF($Y$2:Y234,Y234))</f>
        <v>1-29</v>
      </c>
      <c r="B234" t="str">
        <f ca="1">IF(V234="","",V234&amp;"-"&amp;COUNTIF($V$2:V234,V234))</f>
        <v/>
      </c>
      <c r="C234" t="str">
        <f ca="1">IF(U234="","",U234&amp;"-"&amp;COUNTIF($U$2:U234,U234))</f>
        <v>-1-14</v>
      </c>
      <c r="D234">
        <f ca="1">IF(AF234="","",COUNTIF($AJ$2:AJ234,1))</f>
        <v>29</v>
      </c>
      <c r="E234" t="str">
        <f ca="1">IF(AG234="","",COUNTIF($AK$2:AK234,1))</f>
        <v/>
      </c>
      <c r="F234">
        <f t="shared" si="100"/>
        <v>233</v>
      </c>
      <c r="G234" s="12">
        <f>HDFCBANK!C234</f>
        <v>41613</v>
      </c>
      <c r="H234" s="13">
        <f>HDFCBANK!I234</f>
        <v>688.1</v>
      </c>
      <c r="I234" s="13">
        <f>HDFC!I234</f>
        <v>827.45</v>
      </c>
      <c r="J234" s="7">
        <f t="shared" si="82"/>
        <v>0.83159103269079704</v>
      </c>
      <c r="K234" s="7">
        <f t="shared" ca="1" si="101"/>
        <v>0.80757842546138492</v>
      </c>
      <c r="L234" s="7">
        <f t="shared" ca="1" si="102"/>
        <v>9.5229425359620798E-3</v>
      </c>
      <c r="M234" s="36">
        <f t="shared" ca="1" si="103"/>
        <v>0.81710136799734701</v>
      </c>
      <c r="N234" s="37">
        <f t="shared" ca="1" si="104"/>
        <v>0.79805548292542283</v>
      </c>
      <c r="O234" t="str">
        <f t="shared" ca="1" si="83"/>
        <v>SHORT</v>
      </c>
      <c r="P234" t="str">
        <f t="shared" ca="1" si="108"/>
        <v>SIGNAL</v>
      </c>
      <c r="Q234" t="str">
        <f t="shared" ca="1" si="84"/>
        <v/>
      </c>
      <c r="R234" t="str">
        <f t="shared" ca="1" si="109"/>
        <v>SHORT</v>
      </c>
      <c r="S234">
        <f t="shared" ca="1" si="86"/>
        <v>-1</v>
      </c>
      <c r="T234">
        <f t="shared" ca="1" si="87"/>
        <v>0</v>
      </c>
      <c r="U234">
        <f t="shared" ca="1" si="105"/>
        <v>-1</v>
      </c>
      <c r="V234" t="str">
        <f t="shared" ca="1" si="106"/>
        <v/>
      </c>
      <c r="W234" t="str">
        <f t="shared" ca="1" si="88"/>
        <v>SHORT</v>
      </c>
      <c r="X234">
        <f t="shared" ca="1" si="89"/>
        <v>-1</v>
      </c>
      <c r="Y234">
        <f t="shared" ca="1" si="90"/>
        <v>1</v>
      </c>
      <c r="Z234" t="str">
        <f ca="1">IF(V234="","",IF(V234=1,"LONG"&amp;COUNTIF($V$2:V234,1),"SELL"&amp;COUNTIF($V$2:V234,0)))</f>
        <v/>
      </c>
      <c r="AA234" t="str">
        <f ca="1">IF(U234="","",IF(U234=-1,"SHORT"&amp;COUNTIF($U$2:U234,-1),"COVER"&amp;COUNTIF($U$2:U234,0)))</f>
        <v>SHORT14</v>
      </c>
      <c r="AB234" t="str">
        <f t="shared" ca="1" si="91"/>
        <v/>
      </c>
      <c r="AC234" t="str">
        <f t="shared" ca="1" si="92"/>
        <v/>
      </c>
      <c r="AD234" t="str">
        <f t="shared" ca="1" si="93"/>
        <v>SHORT</v>
      </c>
      <c r="AE234" t="str">
        <f t="shared" ca="1" si="94"/>
        <v/>
      </c>
      <c r="AF234" t="str">
        <f t="shared" ca="1" si="95"/>
        <v>SHORT</v>
      </c>
      <c r="AG234" t="str">
        <f t="shared" ca="1" si="96"/>
        <v/>
      </c>
      <c r="AH234">
        <f ca="1">IF(AF234="","",COUNTIF($AJ$2:AJ234,1))</f>
        <v>29</v>
      </c>
      <c r="AI234" t="str">
        <f ca="1">IF(AG234="","",COUNTIF($AK$2:AK234,1))</f>
        <v/>
      </c>
      <c r="AJ234">
        <f t="shared" ca="1" si="97"/>
        <v>1</v>
      </c>
      <c r="AK234">
        <f t="shared" ca="1" si="98"/>
        <v>0</v>
      </c>
      <c r="AL234" t="str">
        <f t="shared" ca="1" si="107"/>
        <v>SHORT</v>
      </c>
      <c r="AM234" t="str">
        <f t="shared" ca="1" si="99"/>
        <v/>
      </c>
    </row>
    <row r="235" spans="1:39" x14ac:dyDescent="0.3">
      <c r="A235" t="str">
        <f ca="1">IF(Y235="","",Y235&amp;"-"&amp;COUNTIF($Y$2:Y235,Y235))</f>
        <v/>
      </c>
      <c r="B235" t="str">
        <f ca="1">IF(V235="","",V235&amp;"-"&amp;COUNTIF($V$2:V235,V235))</f>
        <v/>
      </c>
      <c r="C235" t="str">
        <f ca="1">IF(U235="","",U235&amp;"-"&amp;COUNTIF($U$2:U235,U235))</f>
        <v/>
      </c>
      <c r="D235" t="str">
        <f ca="1">IF(AF235="","",COUNTIF($AJ$2:AJ235,1))</f>
        <v/>
      </c>
      <c r="E235" t="str">
        <f ca="1">IF(AG235="","",COUNTIF($AK$2:AK235,1))</f>
        <v/>
      </c>
      <c r="F235">
        <f t="shared" si="100"/>
        <v>234</v>
      </c>
      <c r="G235" s="12">
        <f>HDFCBANK!C235</f>
        <v>41614</v>
      </c>
      <c r="H235" s="13">
        <f>HDFCBANK!I235</f>
        <v>682.7</v>
      </c>
      <c r="I235" s="13">
        <f>HDFC!I235</f>
        <v>813.75</v>
      </c>
      <c r="J235" s="7">
        <f t="shared" si="82"/>
        <v>0.83895545314900155</v>
      </c>
      <c r="K235" s="7">
        <f t="shared" ca="1" si="101"/>
        <v>0.81053239391865617</v>
      </c>
      <c r="L235" s="7">
        <f t="shared" ca="1" si="102"/>
        <v>1.3784293199996238E-2</v>
      </c>
      <c r="M235" s="36">
        <f t="shared" ca="1" si="103"/>
        <v>0.82431668711865236</v>
      </c>
      <c r="N235" s="37">
        <f t="shared" ca="1" si="104"/>
        <v>0.79674810071865998</v>
      </c>
      <c r="O235" t="str">
        <f t="shared" ca="1" si="83"/>
        <v>SHORT</v>
      </c>
      <c r="P235" t="str">
        <f t="shared" ca="1" si="108"/>
        <v/>
      </c>
      <c r="Q235" t="str">
        <f t="shared" ca="1" si="84"/>
        <v/>
      </c>
      <c r="R235" t="str">
        <f t="shared" ca="1" si="109"/>
        <v>SHORT</v>
      </c>
      <c r="S235">
        <f t="shared" ca="1" si="86"/>
        <v>-1</v>
      </c>
      <c r="T235">
        <f t="shared" ca="1" si="87"/>
        <v>0</v>
      </c>
      <c r="U235" t="str">
        <f t="shared" ca="1" si="105"/>
        <v/>
      </c>
      <c r="V235" t="str">
        <f t="shared" ca="1" si="106"/>
        <v/>
      </c>
      <c r="W235" t="str">
        <f t="shared" ca="1" si="88"/>
        <v/>
      </c>
      <c r="X235">
        <f t="shared" ca="1" si="89"/>
        <v>0</v>
      </c>
      <c r="Y235" t="str">
        <f t="shared" ca="1" si="90"/>
        <v/>
      </c>
      <c r="Z235" t="str">
        <f ca="1">IF(V235="","",IF(V235=1,"LONG"&amp;COUNTIF($V$2:V235,1),"SELL"&amp;COUNTIF($V$2:V235,0)))</f>
        <v/>
      </c>
      <c r="AA235" t="str">
        <f ca="1">IF(U235="","",IF(U235=-1,"SHORT"&amp;COUNTIF($U$2:U235,-1),"COVER"&amp;COUNTIF($U$2:U235,0)))</f>
        <v/>
      </c>
      <c r="AB235" t="str">
        <f t="shared" ca="1" si="91"/>
        <v/>
      </c>
      <c r="AC235" t="str">
        <f t="shared" ca="1" si="92"/>
        <v/>
      </c>
      <c r="AD235" t="str">
        <f t="shared" ca="1" si="93"/>
        <v/>
      </c>
      <c r="AE235" t="str">
        <f t="shared" ca="1" si="94"/>
        <v/>
      </c>
      <c r="AF235" t="str">
        <f t="shared" ca="1" si="95"/>
        <v/>
      </c>
      <c r="AG235" t="str">
        <f t="shared" ca="1" si="96"/>
        <v/>
      </c>
      <c r="AH235" t="str">
        <f ca="1">IF(AF235="","",COUNTIF($AJ$2:AJ235,1))</f>
        <v/>
      </c>
      <c r="AI235" t="str">
        <f ca="1">IF(AG235="","",COUNTIF($AK$2:AK235,1))</f>
        <v/>
      </c>
      <c r="AJ235">
        <f t="shared" ca="1" si="97"/>
        <v>0</v>
      </c>
      <c r="AK235">
        <f t="shared" ca="1" si="98"/>
        <v>0</v>
      </c>
      <c r="AL235" t="str">
        <f t="shared" ca="1" si="107"/>
        <v/>
      </c>
      <c r="AM235" t="str">
        <f t="shared" ca="1" si="99"/>
        <v/>
      </c>
    </row>
    <row r="236" spans="1:39" x14ac:dyDescent="0.3">
      <c r="A236" t="str">
        <f ca="1">IF(Y236="","",Y236&amp;"-"&amp;COUNTIF($Y$2:Y236,Y236))</f>
        <v/>
      </c>
      <c r="B236" t="str">
        <f ca="1">IF(V236="","",V236&amp;"-"&amp;COUNTIF($V$2:V236,V236))</f>
        <v/>
      </c>
      <c r="C236" t="str">
        <f ca="1">IF(U236="","",U236&amp;"-"&amp;COUNTIF($U$2:U236,U236))</f>
        <v/>
      </c>
      <c r="D236" t="str">
        <f ca="1">IF(AF236="","",COUNTIF($AJ$2:AJ236,1))</f>
        <v/>
      </c>
      <c r="E236" t="str">
        <f ca="1">IF(AG236="","",COUNTIF($AK$2:AK236,1))</f>
        <v/>
      </c>
      <c r="F236">
        <f t="shared" si="100"/>
        <v>235</v>
      </c>
      <c r="G236" s="12">
        <f>HDFCBANK!C236</f>
        <v>41617</v>
      </c>
      <c r="H236" s="13">
        <f>HDFCBANK!I236</f>
        <v>696.65</v>
      </c>
      <c r="I236" s="13">
        <f>HDFC!I236</f>
        <v>820</v>
      </c>
      <c r="J236" s="7">
        <f t="shared" si="82"/>
        <v>0.84957317073170724</v>
      </c>
      <c r="K236" s="7">
        <f t="shared" ca="1" si="101"/>
        <v>0.81490463709418415</v>
      </c>
      <c r="L236" s="7">
        <f t="shared" ca="1" si="102"/>
        <v>1.8321692997100476E-2</v>
      </c>
      <c r="M236" s="36">
        <f t="shared" ca="1" si="103"/>
        <v>0.83322633009128466</v>
      </c>
      <c r="N236" s="37">
        <f t="shared" ca="1" si="104"/>
        <v>0.79658294409708363</v>
      </c>
      <c r="O236" t="str">
        <f t="shared" ca="1" si="83"/>
        <v>SHORT</v>
      </c>
      <c r="P236" t="str">
        <f t="shared" ca="1" si="108"/>
        <v/>
      </c>
      <c r="Q236" t="str">
        <f t="shared" ca="1" si="84"/>
        <v/>
      </c>
      <c r="R236" t="str">
        <f t="shared" ca="1" si="109"/>
        <v>SHORT</v>
      </c>
      <c r="S236">
        <f t="shared" ca="1" si="86"/>
        <v>-1</v>
      </c>
      <c r="T236">
        <f t="shared" ca="1" si="87"/>
        <v>0</v>
      </c>
      <c r="U236" t="str">
        <f t="shared" ca="1" si="105"/>
        <v/>
      </c>
      <c r="V236" t="str">
        <f t="shared" ca="1" si="106"/>
        <v/>
      </c>
      <c r="W236" t="str">
        <f t="shared" ca="1" si="88"/>
        <v/>
      </c>
      <c r="X236">
        <f t="shared" ca="1" si="89"/>
        <v>0</v>
      </c>
      <c r="Y236" t="str">
        <f t="shared" ca="1" si="90"/>
        <v/>
      </c>
      <c r="Z236" t="str">
        <f ca="1">IF(V236="","",IF(V236=1,"LONG"&amp;COUNTIF($V$2:V236,1),"SELL"&amp;COUNTIF($V$2:V236,0)))</f>
        <v/>
      </c>
      <c r="AA236" t="str">
        <f ca="1">IF(U236="","",IF(U236=-1,"SHORT"&amp;COUNTIF($U$2:U236,-1),"COVER"&amp;COUNTIF($U$2:U236,0)))</f>
        <v/>
      </c>
      <c r="AB236" t="str">
        <f t="shared" ca="1" si="91"/>
        <v/>
      </c>
      <c r="AC236" t="str">
        <f t="shared" ca="1" si="92"/>
        <v/>
      </c>
      <c r="AD236" t="str">
        <f t="shared" ca="1" si="93"/>
        <v/>
      </c>
      <c r="AE236" t="str">
        <f t="shared" ca="1" si="94"/>
        <v/>
      </c>
      <c r="AF236" t="str">
        <f t="shared" ca="1" si="95"/>
        <v/>
      </c>
      <c r="AG236" t="str">
        <f t="shared" ca="1" si="96"/>
        <v/>
      </c>
      <c r="AH236" t="str">
        <f ca="1">IF(AF236="","",COUNTIF($AJ$2:AJ236,1))</f>
        <v/>
      </c>
      <c r="AI236" t="str">
        <f ca="1">IF(AG236="","",COUNTIF($AK$2:AK236,1))</f>
        <v/>
      </c>
      <c r="AJ236">
        <f t="shared" ca="1" si="97"/>
        <v>0</v>
      </c>
      <c r="AK236">
        <f t="shared" ca="1" si="98"/>
        <v>0</v>
      </c>
      <c r="AL236" t="str">
        <f t="shared" ca="1" si="107"/>
        <v/>
      </c>
      <c r="AM236" t="str">
        <f t="shared" ca="1" si="99"/>
        <v/>
      </c>
    </row>
    <row r="237" spans="1:39" x14ac:dyDescent="0.3">
      <c r="A237" t="str">
        <f ca="1">IF(Y237="","",Y237&amp;"-"&amp;COUNTIF($Y$2:Y237,Y237))</f>
        <v/>
      </c>
      <c r="B237" t="str">
        <f ca="1">IF(V237="","",V237&amp;"-"&amp;COUNTIF($V$2:V237,V237))</f>
        <v/>
      </c>
      <c r="C237" t="str">
        <f ca="1">IF(U237="","",U237&amp;"-"&amp;COUNTIF($U$2:U237,U237))</f>
        <v/>
      </c>
      <c r="D237" t="str">
        <f ca="1">IF(AF237="","",COUNTIF($AJ$2:AJ237,1))</f>
        <v/>
      </c>
      <c r="E237" t="str">
        <f ca="1">IF(AG237="","",COUNTIF($AK$2:AK237,1))</f>
        <v/>
      </c>
      <c r="F237">
        <f t="shared" si="100"/>
        <v>236</v>
      </c>
      <c r="G237" s="12">
        <f>HDFCBANK!C237</f>
        <v>41618</v>
      </c>
      <c r="H237" s="13">
        <f>HDFCBANK!I237</f>
        <v>696.7</v>
      </c>
      <c r="I237" s="13">
        <f>HDFC!I237</f>
        <v>808.95</v>
      </c>
      <c r="J237" s="7">
        <f t="shared" si="82"/>
        <v>0.86123987885530628</v>
      </c>
      <c r="K237" s="7">
        <f t="shared" ca="1" si="101"/>
        <v>0.82015292051448918</v>
      </c>
      <c r="L237" s="7">
        <f t="shared" ca="1" si="102"/>
        <v>2.3225648791682221E-2</v>
      </c>
      <c r="M237" s="36">
        <f t="shared" ca="1" si="103"/>
        <v>0.84337856930617139</v>
      </c>
      <c r="N237" s="37">
        <f t="shared" ca="1" si="104"/>
        <v>0.79692727172280697</v>
      </c>
      <c r="O237" t="str">
        <f t="shared" ca="1" si="83"/>
        <v>SHORT</v>
      </c>
      <c r="P237" t="str">
        <f t="shared" ca="1" si="108"/>
        <v/>
      </c>
      <c r="Q237" t="str">
        <f t="shared" ca="1" si="84"/>
        <v/>
      </c>
      <c r="R237" t="str">
        <f t="shared" ca="1" si="109"/>
        <v>SHORT</v>
      </c>
      <c r="S237">
        <f t="shared" ca="1" si="86"/>
        <v>-1</v>
      </c>
      <c r="T237">
        <f t="shared" ca="1" si="87"/>
        <v>0</v>
      </c>
      <c r="U237" t="str">
        <f t="shared" ca="1" si="105"/>
        <v/>
      </c>
      <c r="V237" t="str">
        <f t="shared" ca="1" si="106"/>
        <v/>
      </c>
      <c r="W237" t="str">
        <f t="shared" ca="1" si="88"/>
        <v/>
      </c>
      <c r="X237">
        <f t="shared" ca="1" si="89"/>
        <v>0</v>
      </c>
      <c r="Y237" t="str">
        <f t="shared" ca="1" si="90"/>
        <v/>
      </c>
      <c r="Z237" t="str">
        <f ca="1">IF(V237="","",IF(V237=1,"LONG"&amp;COUNTIF($V$2:V237,1),"SELL"&amp;COUNTIF($V$2:V237,0)))</f>
        <v/>
      </c>
      <c r="AA237" t="str">
        <f ca="1">IF(U237="","",IF(U237=-1,"SHORT"&amp;COUNTIF($U$2:U237,-1),"COVER"&amp;COUNTIF($U$2:U237,0)))</f>
        <v/>
      </c>
      <c r="AB237" t="str">
        <f t="shared" ca="1" si="91"/>
        <v/>
      </c>
      <c r="AC237" t="str">
        <f t="shared" ca="1" si="92"/>
        <v/>
      </c>
      <c r="AD237" t="str">
        <f t="shared" ca="1" si="93"/>
        <v/>
      </c>
      <c r="AE237" t="str">
        <f t="shared" ca="1" si="94"/>
        <v/>
      </c>
      <c r="AF237" t="str">
        <f t="shared" ca="1" si="95"/>
        <v/>
      </c>
      <c r="AG237" t="str">
        <f t="shared" ca="1" si="96"/>
        <v/>
      </c>
      <c r="AH237" t="str">
        <f ca="1">IF(AF237="","",COUNTIF($AJ$2:AJ237,1))</f>
        <v/>
      </c>
      <c r="AI237" t="str">
        <f ca="1">IF(AG237="","",COUNTIF($AK$2:AK237,1))</f>
        <v/>
      </c>
      <c r="AJ237">
        <f t="shared" ca="1" si="97"/>
        <v>0</v>
      </c>
      <c r="AK237">
        <f t="shared" ca="1" si="98"/>
        <v>0</v>
      </c>
      <c r="AL237" t="str">
        <f t="shared" ca="1" si="107"/>
        <v/>
      </c>
      <c r="AM237" t="str">
        <f t="shared" ca="1" si="99"/>
        <v/>
      </c>
    </row>
    <row r="238" spans="1:39" x14ac:dyDescent="0.3">
      <c r="A238" t="str">
        <f ca="1">IF(Y238="","",Y238&amp;"-"&amp;COUNTIF($Y$2:Y238,Y238))</f>
        <v/>
      </c>
      <c r="B238" t="str">
        <f ca="1">IF(V238="","",V238&amp;"-"&amp;COUNTIF($V$2:V238,V238))</f>
        <v/>
      </c>
      <c r="C238" t="str">
        <f ca="1">IF(U238="","",U238&amp;"-"&amp;COUNTIF($U$2:U238,U238))</f>
        <v/>
      </c>
      <c r="D238" t="str">
        <f ca="1">IF(AF238="","",COUNTIF($AJ$2:AJ238,1))</f>
        <v/>
      </c>
      <c r="E238" t="str">
        <f ca="1">IF(AG238="","",COUNTIF($AK$2:AK238,1))</f>
        <v/>
      </c>
      <c r="F238">
        <f t="shared" si="100"/>
        <v>237</v>
      </c>
      <c r="G238" s="12">
        <f>HDFCBANK!C238</f>
        <v>41619</v>
      </c>
      <c r="H238" s="13">
        <f>HDFCBANK!I238</f>
        <v>695.55</v>
      </c>
      <c r="I238" s="13">
        <f>HDFC!I238</f>
        <v>818.2</v>
      </c>
      <c r="J238" s="7">
        <f t="shared" si="82"/>
        <v>0.85009777560498645</v>
      </c>
      <c r="K238" s="7">
        <f t="shared" ca="1" si="101"/>
        <v>0.82428780635366616</v>
      </c>
      <c r="L238" s="7">
        <f t="shared" ca="1" si="102"/>
        <v>2.4609273550649558E-2</v>
      </c>
      <c r="M238" s="36">
        <f t="shared" ca="1" si="103"/>
        <v>0.84889707990431573</v>
      </c>
      <c r="N238" s="37">
        <f t="shared" ca="1" si="104"/>
        <v>0.7996785328030166</v>
      </c>
      <c r="O238" t="str">
        <f t="shared" ca="1" si="83"/>
        <v>SHORT</v>
      </c>
      <c r="P238" t="str">
        <f t="shared" ca="1" si="108"/>
        <v/>
      </c>
      <c r="Q238" t="str">
        <f t="shared" ca="1" si="84"/>
        <v/>
      </c>
      <c r="R238" t="str">
        <f t="shared" ca="1" si="109"/>
        <v>SHORT</v>
      </c>
      <c r="S238">
        <f t="shared" ca="1" si="86"/>
        <v>-1</v>
      </c>
      <c r="T238">
        <f t="shared" ca="1" si="87"/>
        <v>0</v>
      </c>
      <c r="U238" t="str">
        <f t="shared" ca="1" si="105"/>
        <v/>
      </c>
      <c r="V238" t="str">
        <f t="shared" ca="1" si="106"/>
        <v/>
      </c>
      <c r="W238" t="str">
        <f t="shared" ca="1" si="88"/>
        <v/>
      </c>
      <c r="X238">
        <f t="shared" ca="1" si="89"/>
        <v>0</v>
      </c>
      <c r="Y238" t="str">
        <f t="shared" ca="1" si="90"/>
        <v/>
      </c>
      <c r="Z238" t="str">
        <f ca="1">IF(V238="","",IF(V238=1,"LONG"&amp;COUNTIF($V$2:V238,1),"SELL"&amp;COUNTIF($V$2:V238,0)))</f>
        <v/>
      </c>
      <c r="AA238" t="str">
        <f ca="1">IF(U238="","",IF(U238=-1,"SHORT"&amp;COUNTIF($U$2:U238,-1),"COVER"&amp;COUNTIF($U$2:U238,0)))</f>
        <v/>
      </c>
      <c r="AB238" t="str">
        <f t="shared" ca="1" si="91"/>
        <v/>
      </c>
      <c r="AC238" t="str">
        <f t="shared" ca="1" si="92"/>
        <v/>
      </c>
      <c r="AD238" t="str">
        <f t="shared" ca="1" si="93"/>
        <v/>
      </c>
      <c r="AE238" t="str">
        <f t="shared" ca="1" si="94"/>
        <v/>
      </c>
      <c r="AF238" t="str">
        <f t="shared" ca="1" si="95"/>
        <v/>
      </c>
      <c r="AG238" t="str">
        <f t="shared" ca="1" si="96"/>
        <v/>
      </c>
      <c r="AH238" t="str">
        <f ca="1">IF(AF238="","",COUNTIF($AJ$2:AJ238,1))</f>
        <v/>
      </c>
      <c r="AI238" t="str">
        <f ca="1">IF(AG238="","",COUNTIF($AK$2:AK238,1))</f>
        <v/>
      </c>
      <c r="AJ238">
        <f t="shared" ca="1" si="97"/>
        <v>0</v>
      </c>
      <c r="AK238">
        <f t="shared" ca="1" si="98"/>
        <v>0</v>
      </c>
      <c r="AL238" t="str">
        <f t="shared" ca="1" si="107"/>
        <v/>
      </c>
      <c r="AM238" t="str">
        <f t="shared" ca="1" si="99"/>
        <v/>
      </c>
    </row>
    <row r="239" spans="1:39" x14ac:dyDescent="0.3">
      <c r="A239" t="str">
        <f ca="1">IF(Y239="","",Y239&amp;"-"&amp;COUNTIF($Y$2:Y239,Y239))</f>
        <v/>
      </c>
      <c r="B239" t="str">
        <f ca="1">IF(V239="","",V239&amp;"-"&amp;COUNTIF($V$2:V239,V239))</f>
        <v/>
      </c>
      <c r="C239" t="str">
        <f ca="1">IF(U239="","",U239&amp;"-"&amp;COUNTIF($U$2:U239,U239))</f>
        <v/>
      </c>
      <c r="D239" t="str">
        <f ca="1">IF(AF239="","",COUNTIF($AJ$2:AJ239,1))</f>
        <v/>
      </c>
      <c r="E239" t="str">
        <f ca="1">IF(AG239="","",COUNTIF($AK$2:AK239,1))</f>
        <v/>
      </c>
      <c r="F239">
        <f t="shared" si="100"/>
        <v>238</v>
      </c>
      <c r="G239" s="12">
        <f>HDFCBANK!C239</f>
        <v>41620</v>
      </c>
      <c r="H239" s="13">
        <f>HDFCBANK!I239</f>
        <v>695.2</v>
      </c>
      <c r="I239" s="13">
        <f>HDFC!I239</f>
        <v>826.95</v>
      </c>
      <c r="J239" s="7">
        <f t="shared" si="82"/>
        <v>0.8406796057802769</v>
      </c>
      <c r="K239" s="7">
        <f t="shared" ca="1" si="101"/>
        <v>0.82809535666268508</v>
      </c>
      <c r="L239" s="7">
        <f t="shared" ca="1" si="102"/>
        <v>2.3814283278298719E-2</v>
      </c>
      <c r="M239" s="36">
        <f t="shared" ca="1" si="103"/>
        <v>0.85190963994098379</v>
      </c>
      <c r="N239" s="37">
        <f t="shared" ca="1" si="104"/>
        <v>0.80428107338438637</v>
      </c>
      <c r="O239" t="str">
        <f t="shared" ca="1" si="83"/>
        <v>SHORT</v>
      </c>
      <c r="P239" t="str">
        <f t="shared" ca="1" si="108"/>
        <v/>
      </c>
      <c r="Q239" t="str">
        <f t="shared" ca="1" si="84"/>
        <v/>
      </c>
      <c r="R239" t="str">
        <f t="shared" ca="1" si="109"/>
        <v>SHORT</v>
      </c>
      <c r="S239">
        <f t="shared" ca="1" si="86"/>
        <v>-1</v>
      </c>
      <c r="T239">
        <f t="shared" ca="1" si="87"/>
        <v>0</v>
      </c>
      <c r="U239" t="str">
        <f t="shared" ca="1" si="105"/>
        <v/>
      </c>
      <c r="V239" t="str">
        <f t="shared" ca="1" si="106"/>
        <v/>
      </c>
      <c r="W239" t="str">
        <f t="shared" ca="1" si="88"/>
        <v/>
      </c>
      <c r="X239">
        <f t="shared" ca="1" si="89"/>
        <v>0</v>
      </c>
      <c r="Y239" t="str">
        <f t="shared" ca="1" si="90"/>
        <v/>
      </c>
      <c r="Z239" t="str">
        <f ca="1">IF(V239="","",IF(V239=1,"LONG"&amp;COUNTIF($V$2:V239,1),"SELL"&amp;COUNTIF($V$2:V239,0)))</f>
        <v/>
      </c>
      <c r="AA239" t="str">
        <f ca="1">IF(U239="","",IF(U239=-1,"SHORT"&amp;COUNTIF($U$2:U239,-1),"COVER"&amp;COUNTIF($U$2:U239,0)))</f>
        <v/>
      </c>
      <c r="AB239" t="str">
        <f t="shared" ca="1" si="91"/>
        <v/>
      </c>
      <c r="AC239" t="str">
        <f t="shared" ca="1" si="92"/>
        <v/>
      </c>
      <c r="AD239" t="str">
        <f t="shared" ca="1" si="93"/>
        <v/>
      </c>
      <c r="AE239" t="str">
        <f t="shared" ca="1" si="94"/>
        <v/>
      </c>
      <c r="AF239" t="str">
        <f t="shared" ca="1" si="95"/>
        <v/>
      </c>
      <c r="AG239" t="str">
        <f t="shared" ca="1" si="96"/>
        <v/>
      </c>
      <c r="AH239" t="str">
        <f ca="1">IF(AF239="","",COUNTIF($AJ$2:AJ239,1))</f>
        <v/>
      </c>
      <c r="AI239" t="str">
        <f ca="1">IF(AG239="","",COUNTIF($AK$2:AK239,1))</f>
        <v/>
      </c>
      <c r="AJ239">
        <f t="shared" ca="1" si="97"/>
        <v>0</v>
      </c>
      <c r="AK239">
        <f t="shared" ca="1" si="98"/>
        <v>0</v>
      </c>
      <c r="AL239" t="str">
        <f t="shared" ca="1" si="107"/>
        <v/>
      </c>
      <c r="AM239" t="str">
        <f t="shared" ca="1" si="99"/>
        <v/>
      </c>
    </row>
    <row r="240" spans="1:39" x14ac:dyDescent="0.3">
      <c r="A240" t="str">
        <f ca="1">IF(Y240="","",Y240&amp;"-"&amp;COUNTIF($Y$2:Y240,Y240))</f>
        <v/>
      </c>
      <c r="B240" t="str">
        <f ca="1">IF(V240="","",V240&amp;"-"&amp;COUNTIF($V$2:V240,V240))</f>
        <v/>
      </c>
      <c r="C240" t="str">
        <f ca="1">IF(U240="","",U240&amp;"-"&amp;COUNTIF($U$2:U240,U240))</f>
        <v/>
      </c>
      <c r="D240" t="str">
        <f ca="1">IF(AF240="","",COUNTIF($AJ$2:AJ240,1))</f>
        <v/>
      </c>
      <c r="E240" t="str">
        <f ca="1">IF(AG240="","",COUNTIF($AK$2:AK240,1))</f>
        <v/>
      </c>
      <c r="F240">
        <f t="shared" si="100"/>
        <v>239</v>
      </c>
      <c r="G240" s="12">
        <f>HDFCBANK!C240</f>
        <v>41621</v>
      </c>
      <c r="H240" s="13">
        <f>HDFCBANK!I240</f>
        <v>689.95</v>
      </c>
      <c r="I240" s="13">
        <f>HDFC!I240</f>
        <v>806.8</v>
      </c>
      <c r="J240" s="7">
        <f t="shared" si="82"/>
        <v>0.85516856717897882</v>
      </c>
      <c r="K240" s="7">
        <f t="shared" ca="1" si="101"/>
        <v>0.83333787494892486</v>
      </c>
      <c r="L240" s="7">
        <f t="shared" ca="1" si="102"/>
        <v>2.3379661243002333E-2</v>
      </c>
      <c r="M240" s="36">
        <f t="shared" ca="1" si="103"/>
        <v>0.85671753619192714</v>
      </c>
      <c r="N240" s="37">
        <f t="shared" ca="1" si="104"/>
        <v>0.80995821370592258</v>
      </c>
      <c r="O240" t="str">
        <f t="shared" ca="1" si="83"/>
        <v>SHORT</v>
      </c>
      <c r="P240" t="str">
        <f t="shared" ca="1" si="108"/>
        <v/>
      </c>
      <c r="Q240" t="str">
        <f t="shared" ca="1" si="84"/>
        <v/>
      </c>
      <c r="R240" t="str">
        <f t="shared" ca="1" si="109"/>
        <v>SHORT</v>
      </c>
      <c r="S240">
        <f t="shared" ca="1" si="86"/>
        <v>-1</v>
      </c>
      <c r="T240">
        <f t="shared" ca="1" si="87"/>
        <v>0</v>
      </c>
      <c r="U240" t="str">
        <f t="shared" ca="1" si="105"/>
        <v/>
      </c>
      <c r="V240" t="str">
        <f t="shared" ca="1" si="106"/>
        <v/>
      </c>
      <c r="W240" t="str">
        <f t="shared" ca="1" si="88"/>
        <v/>
      </c>
      <c r="X240">
        <f t="shared" ca="1" si="89"/>
        <v>0</v>
      </c>
      <c r="Y240" t="str">
        <f t="shared" ca="1" si="90"/>
        <v/>
      </c>
      <c r="Z240" t="str">
        <f ca="1">IF(V240="","",IF(V240=1,"LONG"&amp;COUNTIF($V$2:V240,1),"SELL"&amp;COUNTIF($V$2:V240,0)))</f>
        <v/>
      </c>
      <c r="AA240" t="str">
        <f ca="1">IF(U240="","",IF(U240=-1,"SHORT"&amp;COUNTIF($U$2:U240,-1),"COVER"&amp;COUNTIF($U$2:U240,0)))</f>
        <v/>
      </c>
      <c r="AB240" t="str">
        <f t="shared" ca="1" si="91"/>
        <v/>
      </c>
      <c r="AC240" t="str">
        <f t="shared" ca="1" si="92"/>
        <v/>
      </c>
      <c r="AD240" t="str">
        <f t="shared" ca="1" si="93"/>
        <v/>
      </c>
      <c r="AE240" t="str">
        <f t="shared" ca="1" si="94"/>
        <v/>
      </c>
      <c r="AF240" t="str">
        <f t="shared" ca="1" si="95"/>
        <v/>
      </c>
      <c r="AG240" t="str">
        <f t="shared" ca="1" si="96"/>
        <v/>
      </c>
      <c r="AH240" t="str">
        <f ca="1">IF(AF240="","",COUNTIF($AJ$2:AJ240,1))</f>
        <v/>
      </c>
      <c r="AI240" t="str">
        <f ca="1">IF(AG240="","",COUNTIF($AK$2:AK240,1))</f>
        <v/>
      </c>
      <c r="AJ240">
        <f t="shared" ca="1" si="97"/>
        <v>0</v>
      </c>
      <c r="AK240">
        <f t="shared" ca="1" si="98"/>
        <v>0</v>
      </c>
      <c r="AL240" t="str">
        <f t="shared" ca="1" si="107"/>
        <v/>
      </c>
      <c r="AM240" t="str">
        <f t="shared" ca="1" si="99"/>
        <v/>
      </c>
    </row>
    <row r="241" spans="1:39" x14ac:dyDescent="0.3">
      <c r="A241" t="str">
        <f ca="1">IF(Y241="","",Y241&amp;"-"&amp;COUNTIF($Y$2:Y241,Y241))</f>
        <v/>
      </c>
      <c r="B241" t="str">
        <f ca="1">IF(V241="","",V241&amp;"-"&amp;COUNTIF($V$2:V241,V241))</f>
        <v/>
      </c>
      <c r="C241" t="str">
        <f ca="1">IF(U241="","",U241&amp;"-"&amp;COUNTIF($U$2:U241,U241))</f>
        <v/>
      </c>
      <c r="D241" t="str">
        <f ca="1">IF(AF241="","",COUNTIF($AJ$2:AJ241,1))</f>
        <v/>
      </c>
      <c r="E241" t="str">
        <f ca="1">IF(AG241="","",COUNTIF($AK$2:AK241,1))</f>
        <v/>
      </c>
      <c r="F241">
        <f t="shared" si="100"/>
        <v>240</v>
      </c>
      <c r="G241" s="12">
        <f>HDFCBANK!C241</f>
        <v>41624</v>
      </c>
      <c r="H241" s="13">
        <f>HDFCBANK!I241</f>
        <v>684.35</v>
      </c>
      <c r="I241" s="13">
        <f>HDFC!I241</f>
        <v>798.55</v>
      </c>
      <c r="J241" s="7">
        <f t="shared" si="82"/>
        <v>0.8569907958174191</v>
      </c>
      <c r="K241" s="7">
        <f t="shared" ca="1" si="101"/>
        <v>0.83913603022691508</v>
      </c>
      <c r="L241" s="7">
        <f t="shared" ca="1" si="102"/>
        <v>2.0987553689861264E-2</v>
      </c>
      <c r="M241" s="36">
        <f t="shared" ca="1" si="103"/>
        <v>0.86012358391677635</v>
      </c>
      <c r="N241" s="37">
        <f t="shared" ca="1" si="104"/>
        <v>0.8181484765370538</v>
      </c>
      <c r="O241" t="str">
        <f t="shared" ca="1" si="83"/>
        <v>SHORT</v>
      </c>
      <c r="P241" t="str">
        <f t="shared" ca="1" si="108"/>
        <v/>
      </c>
      <c r="Q241" t="str">
        <f t="shared" ca="1" si="84"/>
        <v/>
      </c>
      <c r="R241" t="str">
        <f t="shared" ca="1" si="109"/>
        <v>SHORT</v>
      </c>
      <c r="S241">
        <f t="shared" ca="1" si="86"/>
        <v>-1</v>
      </c>
      <c r="T241">
        <f t="shared" ca="1" si="87"/>
        <v>0</v>
      </c>
      <c r="U241" t="str">
        <f t="shared" ca="1" si="105"/>
        <v/>
      </c>
      <c r="V241" t="str">
        <f t="shared" ca="1" si="106"/>
        <v/>
      </c>
      <c r="W241" t="str">
        <f t="shared" ca="1" si="88"/>
        <v/>
      </c>
      <c r="X241">
        <f t="shared" ca="1" si="89"/>
        <v>0</v>
      </c>
      <c r="Y241" t="str">
        <f t="shared" ca="1" si="90"/>
        <v/>
      </c>
      <c r="Z241" t="str">
        <f ca="1">IF(V241="","",IF(V241=1,"LONG"&amp;COUNTIF($V$2:V241,1),"SELL"&amp;COUNTIF($V$2:V241,0)))</f>
        <v/>
      </c>
      <c r="AA241" t="str">
        <f ca="1">IF(U241="","",IF(U241=-1,"SHORT"&amp;COUNTIF($U$2:U241,-1),"COVER"&amp;COUNTIF($U$2:U241,0)))</f>
        <v/>
      </c>
      <c r="AB241" t="str">
        <f t="shared" ca="1" si="91"/>
        <v/>
      </c>
      <c r="AC241" t="str">
        <f t="shared" ca="1" si="92"/>
        <v/>
      </c>
      <c r="AD241" t="str">
        <f t="shared" ca="1" si="93"/>
        <v/>
      </c>
      <c r="AE241" t="str">
        <f t="shared" ca="1" si="94"/>
        <v/>
      </c>
      <c r="AF241" t="str">
        <f t="shared" ca="1" si="95"/>
        <v/>
      </c>
      <c r="AG241" t="str">
        <f t="shared" ca="1" si="96"/>
        <v/>
      </c>
      <c r="AH241" t="str">
        <f ca="1">IF(AF241="","",COUNTIF($AJ$2:AJ241,1))</f>
        <v/>
      </c>
      <c r="AI241" t="str">
        <f ca="1">IF(AG241="","",COUNTIF($AK$2:AK241,1))</f>
        <v/>
      </c>
      <c r="AJ241">
        <f t="shared" ca="1" si="97"/>
        <v>0</v>
      </c>
      <c r="AK241">
        <f t="shared" ca="1" si="98"/>
        <v>0</v>
      </c>
      <c r="AL241" t="str">
        <f t="shared" ca="1" si="107"/>
        <v/>
      </c>
      <c r="AM241" t="str">
        <f t="shared" ca="1" si="99"/>
        <v/>
      </c>
    </row>
    <row r="242" spans="1:39" x14ac:dyDescent="0.3">
      <c r="A242" t="str">
        <f ca="1">IF(Y242="","",Y242&amp;"-"&amp;COUNTIF($Y$2:Y242,Y242))</f>
        <v/>
      </c>
      <c r="B242" t="str">
        <f ca="1">IF(V242="","",V242&amp;"-"&amp;COUNTIF($V$2:V242,V242))</f>
        <v/>
      </c>
      <c r="C242" t="str">
        <f ca="1">IF(U242="","",U242&amp;"-"&amp;COUNTIF($U$2:U242,U242))</f>
        <v/>
      </c>
      <c r="D242" t="str">
        <f ca="1">IF(AF242="","",COUNTIF($AJ$2:AJ242,1))</f>
        <v/>
      </c>
      <c r="E242" t="str">
        <f ca="1">IF(AG242="","",COUNTIF($AK$2:AK242,1))</f>
        <v/>
      </c>
      <c r="F242">
        <f t="shared" si="100"/>
        <v>241</v>
      </c>
      <c r="G242" s="12">
        <f>HDFCBANK!C242</f>
        <v>41625</v>
      </c>
      <c r="H242" s="13">
        <f>HDFCBANK!I242</f>
        <v>657.6</v>
      </c>
      <c r="I242" s="13">
        <f>HDFC!I242</f>
        <v>778.45</v>
      </c>
      <c r="J242" s="7">
        <f t="shared" si="82"/>
        <v>0.8447556040850408</v>
      </c>
      <c r="K242" s="7">
        <f t="shared" ca="1" si="101"/>
        <v>0.84387545250312357</v>
      </c>
      <c r="L242" s="7">
        <f t="shared" ca="1" si="102"/>
        <v>1.5004198572174006E-2</v>
      </c>
      <c r="M242" s="36">
        <f t="shared" ca="1" si="103"/>
        <v>0.85887965107529762</v>
      </c>
      <c r="N242" s="37">
        <f t="shared" ca="1" si="104"/>
        <v>0.82887125393094951</v>
      </c>
      <c r="O242" t="str">
        <f t="shared" ca="1" si="83"/>
        <v>SHORT</v>
      </c>
      <c r="P242" t="str">
        <f t="shared" ca="1" si="108"/>
        <v/>
      </c>
      <c r="Q242" t="str">
        <f t="shared" ca="1" si="84"/>
        <v/>
      </c>
      <c r="R242" t="str">
        <f t="shared" ca="1" si="109"/>
        <v>SHORT</v>
      </c>
      <c r="S242">
        <f t="shared" ca="1" si="86"/>
        <v>-1</v>
      </c>
      <c r="T242">
        <f t="shared" ca="1" si="87"/>
        <v>0</v>
      </c>
      <c r="U242" t="str">
        <f t="shared" ca="1" si="105"/>
        <v/>
      </c>
      <c r="V242" t="str">
        <f t="shared" ca="1" si="106"/>
        <v/>
      </c>
      <c r="W242" t="str">
        <f t="shared" ca="1" si="88"/>
        <v/>
      </c>
      <c r="X242">
        <f t="shared" ca="1" si="89"/>
        <v>0</v>
      </c>
      <c r="Y242" t="str">
        <f t="shared" ca="1" si="90"/>
        <v/>
      </c>
      <c r="Z242" t="str">
        <f ca="1">IF(V242="","",IF(V242=1,"LONG"&amp;COUNTIF($V$2:V242,1),"SELL"&amp;COUNTIF($V$2:V242,0)))</f>
        <v/>
      </c>
      <c r="AA242" t="str">
        <f ca="1">IF(U242="","",IF(U242=-1,"SHORT"&amp;COUNTIF($U$2:U242,-1),"COVER"&amp;COUNTIF($U$2:U242,0)))</f>
        <v/>
      </c>
      <c r="AB242" t="str">
        <f t="shared" ca="1" si="91"/>
        <v/>
      </c>
      <c r="AC242" t="str">
        <f t="shared" ca="1" si="92"/>
        <v/>
      </c>
      <c r="AD242" t="str">
        <f t="shared" ca="1" si="93"/>
        <v/>
      </c>
      <c r="AE242" t="str">
        <f t="shared" ca="1" si="94"/>
        <v/>
      </c>
      <c r="AF242" t="str">
        <f t="shared" ca="1" si="95"/>
        <v/>
      </c>
      <c r="AG242" t="str">
        <f t="shared" ca="1" si="96"/>
        <v/>
      </c>
      <c r="AH242" t="str">
        <f ca="1">IF(AF242="","",COUNTIF($AJ$2:AJ242,1))</f>
        <v/>
      </c>
      <c r="AI242" t="str">
        <f ca="1">IF(AG242="","",COUNTIF($AK$2:AK242,1))</f>
        <v/>
      </c>
      <c r="AJ242">
        <f t="shared" ca="1" si="97"/>
        <v>0</v>
      </c>
      <c r="AK242">
        <f t="shared" ca="1" si="98"/>
        <v>0</v>
      </c>
      <c r="AL242" t="str">
        <f t="shared" ca="1" si="107"/>
        <v/>
      </c>
      <c r="AM242" t="str">
        <f t="shared" ca="1" si="99"/>
        <v/>
      </c>
    </row>
    <row r="243" spans="1:39" x14ac:dyDescent="0.3">
      <c r="A243" t="str">
        <f ca="1">IF(Y243="","",Y243&amp;"-"&amp;COUNTIF($Y$2:Y243,Y243))</f>
        <v>0-29</v>
      </c>
      <c r="B243" t="str">
        <f ca="1">IF(V243="","",V243&amp;"-"&amp;COUNTIF($V$2:V243,V243))</f>
        <v>1-16</v>
      </c>
      <c r="C243" t="str">
        <f ca="1">IF(U243="","",U243&amp;"-"&amp;COUNTIF($U$2:U243,U243))</f>
        <v>0-14</v>
      </c>
      <c r="D243">
        <f ca="1">IF(AF243="","",COUNTIF($AJ$2:AJ243,1))</f>
        <v>30</v>
      </c>
      <c r="E243">
        <f ca="1">IF(AG243="","",COUNTIF($AK$2:AK243,1))</f>
        <v>29</v>
      </c>
      <c r="F243">
        <f t="shared" si="100"/>
        <v>242</v>
      </c>
      <c r="G243" s="12">
        <f>HDFCBANK!C243</f>
        <v>41626</v>
      </c>
      <c r="H243" s="13">
        <f>HDFCBANK!I243</f>
        <v>666.25</v>
      </c>
      <c r="I243" s="13">
        <f>HDFC!I243</f>
        <v>798.25</v>
      </c>
      <c r="J243" s="7">
        <f t="shared" si="82"/>
        <v>0.83463827121829004</v>
      </c>
      <c r="K243" s="7">
        <f t="shared" ca="1" si="101"/>
        <v>0.84636901551118038</v>
      </c>
      <c r="L243" s="7">
        <f t="shared" ca="1" si="102"/>
        <v>9.8966868185550345E-3</v>
      </c>
      <c r="M243" s="36">
        <f t="shared" ca="1" si="103"/>
        <v>0.85626570232973542</v>
      </c>
      <c r="N243" s="37">
        <f t="shared" ca="1" si="104"/>
        <v>0.83647232869262533</v>
      </c>
      <c r="O243" t="str">
        <f t="shared" ca="1" si="83"/>
        <v/>
      </c>
      <c r="P243" t="str">
        <f t="shared" ca="1" si="108"/>
        <v>NO</v>
      </c>
      <c r="Q243" t="str">
        <f t="shared" ca="1" si="84"/>
        <v>LONG</v>
      </c>
      <c r="R243" t="str">
        <f t="shared" ca="1" si="109"/>
        <v/>
      </c>
      <c r="S243">
        <f t="shared" ca="1" si="86"/>
        <v>0</v>
      </c>
      <c r="T243">
        <f t="shared" ca="1" si="87"/>
        <v>1</v>
      </c>
      <c r="U243">
        <f t="shared" ca="1" si="105"/>
        <v>0</v>
      </c>
      <c r="V243">
        <f t="shared" ca="1" si="106"/>
        <v>1</v>
      </c>
      <c r="W243" t="str">
        <f t="shared" ca="1" si="88"/>
        <v>LONG</v>
      </c>
      <c r="X243">
        <f t="shared" ca="1" si="89"/>
        <v>1</v>
      </c>
      <c r="Y243">
        <f t="shared" ca="1" si="90"/>
        <v>0</v>
      </c>
      <c r="Z243" t="str">
        <f ca="1">IF(V243="","",IF(V243=1,"LONG"&amp;COUNTIF($V$2:V243,1),"SELL"&amp;COUNTIF($V$2:V243,0)))</f>
        <v>LONG16</v>
      </c>
      <c r="AA243" t="str">
        <f ca="1">IF(U243="","",IF(U243=-1,"SHORT"&amp;COUNTIF($U$2:U243,-1),"COVER"&amp;COUNTIF($U$2:U243,0)))</f>
        <v>COVER14</v>
      </c>
      <c r="AB243" t="str">
        <f t="shared" ca="1" si="91"/>
        <v>BUY</v>
      </c>
      <c r="AC243" t="str">
        <f t="shared" ca="1" si="92"/>
        <v/>
      </c>
      <c r="AD243" t="str">
        <f t="shared" ca="1" si="93"/>
        <v/>
      </c>
      <c r="AE243" t="str">
        <f t="shared" ca="1" si="94"/>
        <v>COVER</v>
      </c>
      <c r="AF243" t="str">
        <f t="shared" ca="1" si="95"/>
        <v>BUY</v>
      </c>
      <c r="AG243" t="str">
        <f t="shared" ca="1" si="96"/>
        <v>COVER</v>
      </c>
      <c r="AH243">
        <f ca="1">IF(AF243="","",COUNTIF($AJ$2:AJ243,1))</f>
        <v>30</v>
      </c>
      <c r="AI243">
        <f ca="1">IF(AG243="","",COUNTIF($AK$2:AK243,1))</f>
        <v>29</v>
      </c>
      <c r="AJ243">
        <f t="shared" ca="1" si="97"/>
        <v>1</v>
      </c>
      <c r="AK243">
        <f t="shared" ca="1" si="98"/>
        <v>1</v>
      </c>
      <c r="AL243" t="str">
        <f t="shared" ca="1" si="107"/>
        <v>LONG</v>
      </c>
      <c r="AM243" t="str">
        <f t="shared" ca="1" si="99"/>
        <v>SHORT</v>
      </c>
    </row>
    <row r="244" spans="1:39" x14ac:dyDescent="0.3">
      <c r="A244" t="str">
        <f ca="1">IF(Y244="","",Y244&amp;"-"&amp;COUNTIF($Y$2:Y244,Y244))</f>
        <v/>
      </c>
      <c r="B244" t="str">
        <f ca="1">IF(V244="","",V244&amp;"-"&amp;COUNTIF($V$2:V244,V244))</f>
        <v/>
      </c>
      <c r="C244" t="str">
        <f ca="1">IF(U244="","",U244&amp;"-"&amp;COUNTIF($U$2:U244,U244))</f>
        <v/>
      </c>
      <c r="D244" t="str">
        <f ca="1">IF(AF244="","",COUNTIF($AJ$2:AJ244,1))</f>
        <v/>
      </c>
      <c r="E244" t="str">
        <f ca="1">IF(AG244="","",COUNTIF($AK$2:AK244,1))</f>
        <v/>
      </c>
      <c r="F244">
        <f t="shared" si="100"/>
        <v>243</v>
      </c>
      <c r="G244" s="12">
        <f>HDFCBANK!C244</f>
        <v>41627</v>
      </c>
      <c r="H244" s="13">
        <f>HDFCBANK!I244</f>
        <v>652.54999999999995</v>
      </c>
      <c r="I244" s="13">
        <f>HDFC!I244</f>
        <v>776.25</v>
      </c>
      <c r="J244" s="7">
        <f t="shared" si="82"/>
        <v>0.84064412238325281</v>
      </c>
      <c r="K244" s="7">
        <f t="shared" ca="1" si="101"/>
        <v>0.84727432448042594</v>
      </c>
      <c r="L244" s="7">
        <f t="shared" ca="1" si="102"/>
        <v>8.7412780126486355E-3</v>
      </c>
      <c r="M244" s="36">
        <f t="shared" ca="1" si="103"/>
        <v>0.85601560249307462</v>
      </c>
      <c r="N244" s="37">
        <f t="shared" ca="1" si="104"/>
        <v>0.83853304646777727</v>
      </c>
      <c r="O244" t="str">
        <f t="shared" ca="1" si="83"/>
        <v/>
      </c>
      <c r="P244" t="str">
        <f t="shared" ca="1" si="108"/>
        <v/>
      </c>
      <c r="Q244" t="str">
        <f t="shared" ca="1" si="84"/>
        <v>LONG</v>
      </c>
      <c r="R244" t="str">
        <f t="shared" ca="1" si="109"/>
        <v/>
      </c>
      <c r="S244">
        <f t="shared" ca="1" si="86"/>
        <v>0</v>
      </c>
      <c r="T244">
        <f t="shared" ca="1" si="87"/>
        <v>1</v>
      </c>
      <c r="U244" t="str">
        <f t="shared" ca="1" si="105"/>
        <v/>
      </c>
      <c r="V244" t="str">
        <f t="shared" ca="1" si="106"/>
        <v/>
      </c>
      <c r="W244" t="str">
        <f t="shared" ca="1" si="88"/>
        <v/>
      </c>
      <c r="X244">
        <f t="shared" ca="1" si="89"/>
        <v>0</v>
      </c>
      <c r="Y244" t="str">
        <f t="shared" ca="1" si="90"/>
        <v/>
      </c>
      <c r="Z244" t="str">
        <f ca="1">IF(V244="","",IF(V244=1,"LONG"&amp;COUNTIF($V$2:V244,1),"SELL"&amp;COUNTIF($V$2:V244,0)))</f>
        <v/>
      </c>
      <c r="AA244" t="str">
        <f ca="1">IF(U244="","",IF(U244=-1,"SHORT"&amp;COUNTIF($U$2:U244,-1),"COVER"&amp;COUNTIF($U$2:U244,0)))</f>
        <v/>
      </c>
      <c r="AB244" t="str">
        <f t="shared" ca="1" si="91"/>
        <v/>
      </c>
      <c r="AC244" t="str">
        <f t="shared" ca="1" si="92"/>
        <v/>
      </c>
      <c r="AD244" t="str">
        <f t="shared" ca="1" si="93"/>
        <v/>
      </c>
      <c r="AE244" t="str">
        <f t="shared" ca="1" si="94"/>
        <v/>
      </c>
      <c r="AF244" t="str">
        <f t="shared" ca="1" si="95"/>
        <v/>
      </c>
      <c r="AG244" t="str">
        <f t="shared" ca="1" si="96"/>
        <v/>
      </c>
      <c r="AH244" t="str">
        <f ca="1">IF(AF244="","",COUNTIF($AJ$2:AJ244,1))</f>
        <v/>
      </c>
      <c r="AI244" t="str">
        <f ca="1">IF(AG244="","",COUNTIF($AK$2:AK244,1))</f>
        <v/>
      </c>
      <c r="AJ244">
        <f t="shared" ca="1" si="97"/>
        <v>0</v>
      </c>
      <c r="AK244">
        <f t="shared" ca="1" si="98"/>
        <v>0</v>
      </c>
      <c r="AL244" t="str">
        <f t="shared" ca="1" si="107"/>
        <v/>
      </c>
      <c r="AM244" t="str">
        <f t="shared" ca="1" si="99"/>
        <v/>
      </c>
    </row>
    <row r="245" spans="1:39" x14ac:dyDescent="0.3">
      <c r="A245" t="str">
        <f ca="1">IF(Y245="","",Y245&amp;"-"&amp;COUNTIF($Y$2:Y245,Y245))</f>
        <v>1-30</v>
      </c>
      <c r="B245" t="str">
        <f ca="1">IF(V245="","",V245&amp;"-"&amp;COUNTIF($V$2:V245,V245))</f>
        <v/>
      </c>
      <c r="C245" t="str">
        <f ca="1">IF(U245="","",U245&amp;"-"&amp;COUNTIF($U$2:U245,U245))</f>
        <v/>
      </c>
      <c r="D245" t="str">
        <f ca="1">IF(AF245="","",COUNTIF($AJ$2:AJ245,1))</f>
        <v/>
      </c>
      <c r="E245" t="str">
        <f ca="1">IF(AG245="","",COUNTIF($AK$2:AK245,1))</f>
        <v/>
      </c>
      <c r="F245">
        <f t="shared" si="100"/>
        <v>244</v>
      </c>
      <c r="G245" s="12">
        <f>HDFCBANK!C245</f>
        <v>41628</v>
      </c>
      <c r="H245" s="13">
        <f>HDFCBANK!I245</f>
        <v>664.6</v>
      </c>
      <c r="I245" s="13">
        <f>HDFC!I245</f>
        <v>801.85</v>
      </c>
      <c r="J245" s="7">
        <f t="shared" si="82"/>
        <v>0.82883332294069967</v>
      </c>
      <c r="K245" s="7">
        <f t="shared" ca="1" si="101"/>
        <v>0.84626211145959584</v>
      </c>
      <c r="L245" s="7">
        <f t="shared" ca="1" si="102"/>
        <v>1.0264884245782056E-2</v>
      </c>
      <c r="M245" s="36">
        <f t="shared" ca="1" si="103"/>
        <v>0.85652699570537794</v>
      </c>
      <c r="N245" s="37">
        <f t="shared" ca="1" si="104"/>
        <v>0.83599722721381375</v>
      </c>
      <c r="O245" t="str">
        <f t="shared" ca="1" si="83"/>
        <v>LONG</v>
      </c>
      <c r="P245" t="str">
        <f t="shared" ca="1" si="108"/>
        <v>SIGNAL</v>
      </c>
      <c r="Q245" t="str">
        <f t="shared" ca="1" si="84"/>
        <v>LONG</v>
      </c>
      <c r="R245" t="str">
        <f t="shared" ca="1" si="109"/>
        <v/>
      </c>
      <c r="S245">
        <f t="shared" ca="1" si="86"/>
        <v>0</v>
      </c>
      <c r="T245">
        <f t="shared" ca="1" si="87"/>
        <v>1</v>
      </c>
      <c r="U245" t="str">
        <f t="shared" ca="1" si="105"/>
        <v/>
      </c>
      <c r="V245" t="str">
        <f t="shared" ca="1" si="106"/>
        <v/>
      </c>
      <c r="W245" t="str">
        <f t="shared" ca="1" si="88"/>
        <v/>
      </c>
      <c r="X245">
        <f t="shared" ca="1" si="89"/>
        <v>0</v>
      </c>
      <c r="Y245">
        <f t="shared" ca="1" si="90"/>
        <v>1</v>
      </c>
      <c r="Z245" t="str">
        <f ca="1">IF(V245="","",IF(V245=1,"LONG"&amp;COUNTIF($V$2:V245,1),"SELL"&amp;COUNTIF($V$2:V245,0)))</f>
        <v/>
      </c>
      <c r="AA245" t="str">
        <f ca="1">IF(U245="","",IF(U245=-1,"SHORT"&amp;COUNTIF($U$2:U245,-1),"COVER"&amp;COUNTIF($U$2:U245,0)))</f>
        <v/>
      </c>
      <c r="AB245" t="str">
        <f t="shared" ca="1" si="91"/>
        <v/>
      </c>
      <c r="AC245" t="str">
        <f t="shared" ca="1" si="92"/>
        <v/>
      </c>
      <c r="AD245" t="str">
        <f t="shared" ca="1" si="93"/>
        <v/>
      </c>
      <c r="AE245" t="str">
        <f t="shared" ca="1" si="94"/>
        <v/>
      </c>
      <c r="AF245" t="str">
        <f t="shared" ca="1" si="95"/>
        <v/>
      </c>
      <c r="AG245" t="str">
        <f t="shared" ca="1" si="96"/>
        <v/>
      </c>
      <c r="AH245" t="str">
        <f ca="1">IF(AF245="","",COUNTIF($AJ$2:AJ245,1))</f>
        <v/>
      </c>
      <c r="AI245" t="str">
        <f ca="1">IF(AG245="","",COUNTIF($AK$2:AK245,1))</f>
        <v/>
      </c>
      <c r="AJ245">
        <f t="shared" ca="1" si="97"/>
        <v>0</v>
      </c>
      <c r="AK245">
        <f t="shared" ca="1" si="98"/>
        <v>0</v>
      </c>
      <c r="AL245" t="str">
        <f t="shared" ca="1" si="107"/>
        <v/>
      </c>
      <c r="AM245" t="str">
        <f t="shared" ca="1" si="99"/>
        <v/>
      </c>
    </row>
    <row r="246" spans="1:39" x14ac:dyDescent="0.3">
      <c r="A246" t="str">
        <f ca="1">IF(Y246="","",Y246&amp;"-"&amp;COUNTIF($Y$2:Y246,Y246))</f>
        <v/>
      </c>
      <c r="B246" t="str">
        <f ca="1">IF(V246="","",V246&amp;"-"&amp;COUNTIF($V$2:V246,V246))</f>
        <v/>
      </c>
      <c r="C246" t="str">
        <f ca="1">IF(U246="","",U246&amp;"-"&amp;COUNTIF($U$2:U246,U246))</f>
        <v/>
      </c>
      <c r="D246" t="str">
        <f ca="1">IF(AF246="","",COUNTIF($AJ$2:AJ246,1))</f>
        <v/>
      </c>
      <c r="E246" t="str">
        <f ca="1">IF(AG246="","",COUNTIF($AK$2:AK246,1))</f>
        <v/>
      </c>
      <c r="F246">
        <f t="shared" si="100"/>
        <v>245</v>
      </c>
      <c r="G246" s="12">
        <f>HDFCBANK!C246</f>
        <v>41631</v>
      </c>
      <c r="H246" s="13">
        <f>HDFCBANK!I246</f>
        <v>664.45</v>
      </c>
      <c r="I246" s="13">
        <f>HDFC!I246</f>
        <v>789.8</v>
      </c>
      <c r="J246" s="7">
        <f t="shared" si="82"/>
        <v>0.8412889339073184</v>
      </c>
      <c r="K246" s="7">
        <f t="shared" ca="1" si="101"/>
        <v>0.84543368777715688</v>
      </c>
      <c r="L246" s="7">
        <f t="shared" ca="1" si="102"/>
        <v>1.0302195886209712E-2</v>
      </c>
      <c r="M246" s="36">
        <f t="shared" ca="1" si="103"/>
        <v>0.85573588366336661</v>
      </c>
      <c r="N246" s="37">
        <f t="shared" ca="1" si="104"/>
        <v>0.83513149189094715</v>
      </c>
      <c r="O246" t="str">
        <f t="shared" ca="1" si="83"/>
        <v>LONG</v>
      </c>
      <c r="P246" t="str">
        <f t="shared" ca="1" si="108"/>
        <v/>
      </c>
      <c r="Q246" t="str">
        <f t="shared" ca="1" si="84"/>
        <v>LONG</v>
      </c>
      <c r="R246" t="str">
        <f t="shared" ca="1" si="109"/>
        <v/>
      </c>
      <c r="S246">
        <f t="shared" ca="1" si="86"/>
        <v>0</v>
      </c>
      <c r="T246">
        <f t="shared" ca="1" si="87"/>
        <v>1</v>
      </c>
      <c r="U246" t="str">
        <f t="shared" ca="1" si="105"/>
        <v/>
      </c>
      <c r="V246" t="str">
        <f t="shared" ca="1" si="106"/>
        <v/>
      </c>
      <c r="W246" t="str">
        <f t="shared" ca="1" si="88"/>
        <v/>
      </c>
      <c r="X246">
        <f t="shared" ca="1" si="89"/>
        <v>0</v>
      </c>
      <c r="Y246" t="str">
        <f t="shared" ca="1" si="90"/>
        <v/>
      </c>
      <c r="Z246" t="str">
        <f ca="1">IF(V246="","",IF(V246=1,"LONG"&amp;COUNTIF($V$2:V246,1),"SELL"&amp;COUNTIF($V$2:V246,0)))</f>
        <v/>
      </c>
      <c r="AA246" t="str">
        <f ca="1">IF(U246="","",IF(U246=-1,"SHORT"&amp;COUNTIF($U$2:U246,-1),"COVER"&amp;COUNTIF($U$2:U246,0)))</f>
        <v/>
      </c>
      <c r="AB246" t="str">
        <f t="shared" ca="1" si="91"/>
        <v/>
      </c>
      <c r="AC246" t="str">
        <f t="shared" ca="1" si="92"/>
        <v/>
      </c>
      <c r="AD246" t="str">
        <f t="shared" ca="1" si="93"/>
        <v/>
      </c>
      <c r="AE246" t="str">
        <f t="shared" ca="1" si="94"/>
        <v/>
      </c>
      <c r="AF246" t="str">
        <f t="shared" ca="1" si="95"/>
        <v/>
      </c>
      <c r="AG246" t="str">
        <f t="shared" ca="1" si="96"/>
        <v/>
      </c>
      <c r="AH246" t="str">
        <f ca="1">IF(AF246="","",COUNTIF($AJ$2:AJ246,1))</f>
        <v/>
      </c>
      <c r="AI246" t="str">
        <f ca="1">IF(AG246="","",COUNTIF($AK$2:AK246,1))</f>
        <v/>
      </c>
      <c r="AJ246">
        <f t="shared" ca="1" si="97"/>
        <v>0</v>
      </c>
      <c r="AK246">
        <f t="shared" ca="1" si="98"/>
        <v>0</v>
      </c>
      <c r="AL246" t="str">
        <f t="shared" ca="1" si="107"/>
        <v/>
      </c>
      <c r="AM246" t="str">
        <f t="shared" ca="1" si="99"/>
        <v/>
      </c>
    </row>
    <row r="247" spans="1:39" x14ac:dyDescent="0.3">
      <c r="A247" t="str">
        <f ca="1">IF(Y247="","",Y247&amp;"-"&amp;COUNTIF($Y$2:Y247,Y247))</f>
        <v/>
      </c>
      <c r="B247" t="str">
        <f ca="1">IF(V247="","",V247&amp;"-"&amp;COUNTIF($V$2:V247,V247))</f>
        <v/>
      </c>
      <c r="C247" t="str">
        <f ca="1">IF(U247="","",U247&amp;"-"&amp;COUNTIF($U$2:U247,U247))</f>
        <v/>
      </c>
      <c r="D247" t="str">
        <f ca="1">IF(AF247="","",COUNTIF($AJ$2:AJ247,1))</f>
        <v/>
      </c>
      <c r="E247" t="str">
        <f ca="1">IF(AG247="","",COUNTIF($AK$2:AK247,1))</f>
        <v/>
      </c>
      <c r="F247">
        <f t="shared" si="100"/>
        <v>246</v>
      </c>
      <c r="G247" s="12">
        <f>HDFCBANK!C247</f>
        <v>41632</v>
      </c>
      <c r="H247" s="13">
        <f>HDFCBANK!I247</f>
        <v>657.3</v>
      </c>
      <c r="I247" s="13">
        <f>HDFC!I247</f>
        <v>779.9</v>
      </c>
      <c r="J247" s="7">
        <f t="shared" si="82"/>
        <v>0.84280035902038719</v>
      </c>
      <c r="K247" s="7">
        <f t="shared" ca="1" si="101"/>
        <v>0.84358973579366503</v>
      </c>
      <c r="L247" s="7">
        <f t="shared" ca="1" si="102"/>
        <v>8.6814893465512865E-3</v>
      </c>
      <c r="M247" s="36">
        <f t="shared" ca="1" si="103"/>
        <v>0.85227122514021636</v>
      </c>
      <c r="N247" s="37">
        <f t="shared" ca="1" si="104"/>
        <v>0.8349082464471137</v>
      </c>
      <c r="O247" t="str">
        <f t="shared" ca="1" si="83"/>
        <v>LONG</v>
      </c>
      <c r="P247" t="str">
        <f t="shared" ca="1" si="108"/>
        <v/>
      </c>
      <c r="Q247" t="str">
        <f t="shared" ca="1" si="84"/>
        <v>LONG</v>
      </c>
      <c r="R247" t="str">
        <f t="shared" ca="1" si="109"/>
        <v/>
      </c>
      <c r="S247">
        <f t="shared" ca="1" si="86"/>
        <v>0</v>
      </c>
      <c r="T247">
        <f t="shared" ca="1" si="87"/>
        <v>1</v>
      </c>
      <c r="U247" t="str">
        <f t="shared" ca="1" si="105"/>
        <v/>
      </c>
      <c r="V247" t="str">
        <f t="shared" ca="1" si="106"/>
        <v/>
      </c>
      <c r="W247" t="str">
        <f t="shared" ca="1" si="88"/>
        <v/>
      </c>
      <c r="X247">
        <f t="shared" ca="1" si="89"/>
        <v>0</v>
      </c>
      <c r="Y247" t="str">
        <f t="shared" ca="1" si="90"/>
        <v/>
      </c>
      <c r="Z247" t="str">
        <f ca="1">IF(V247="","",IF(V247=1,"LONG"&amp;COUNTIF($V$2:V247,1),"SELL"&amp;COUNTIF($V$2:V247,0)))</f>
        <v/>
      </c>
      <c r="AA247" t="str">
        <f ca="1">IF(U247="","",IF(U247=-1,"SHORT"&amp;COUNTIF($U$2:U247,-1),"COVER"&amp;COUNTIF($U$2:U247,0)))</f>
        <v/>
      </c>
      <c r="AB247" t="str">
        <f t="shared" ca="1" si="91"/>
        <v/>
      </c>
      <c r="AC247" t="str">
        <f t="shared" ca="1" si="92"/>
        <v/>
      </c>
      <c r="AD247" t="str">
        <f t="shared" ca="1" si="93"/>
        <v/>
      </c>
      <c r="AE247" t="str">
        <f t="shared" ca="1" si="94"/>
        <v/>
      </c>
      <c r="AF247" t="str">
        <f t="shared" ca="1" si="95"/>
        <v/>
      </c>
      <c r="AG247" t="str">
        <f t="shared" ca="1" si="96"/>
        <v/>
      </c>
      <c r="AH247" t="str">
        <f ca="1">IF(AF247="","",COUNTIF($AJ$2:AJ247,1))</f>
        <v/>
      </c>
      <c r="AI247" t="str">
        <f ca="1">IF(AG247="","",COUNTIF($AK$2:AK247,1))</f>
        <v/>
      </c>
      <c r="AJ247">
        <f t="shared" ca="1" si="97"/>
        <v>0</v>
      </c>
      <c r="AK247">
        <f t="shared" ca="1" si="98"/>
        <v>0</v>
      </c>
      <c r="AL247" t="str">
        <f t="shared" ca="1" si="107"/>
        <v/>
      </c>
      <c r="AM247" t="str">
        <f t="shared" ca="1" si="99"/>
        <v/>
      </c>
    </row>
    <row r="248" spans="1:39" x14ac:dyDescent="0.3">
      <c r="A248" t="str">
        <f ca="1">IF(Y248="","",Y248&amp;"-"&amp;COUNTIF($Y$2:Y248,Y248))</f>
        <v>0-30</v>
      </c>
      <c r="B248" t="str">
        <f ca="1">IF(V248="","",V248&amp;"-"&amp;COUNTIF($V$2:V248,V248))</f>
        <v>0-16</v>
      </c>
      <c r="C248" t="str">
        <f ca="1">IF(U248="","",U248&amp;"-"&amp;COUNTIF($U$2:U248,U248))</f>
        <v>-1-15</v>
      </c>
      <c r="D248">
        <f ca="1">IF(AF248="","",COUNTIF($AJ$2:AJ248,1))</f>
        <v>31</v>
      </c>
      <c r="E248">
        <f ca="1">IF(AG248="","",COUNTIF($AK$2:AK248,1))</f>
        <v>30</v>
      </c>
      <c r="F248">
        <f t="shared" si="100"/>
        <v>247</v>
      </c>
      <c r="G248" s="12">
        <f>HDFCBANK!C248</f>
        <v>41634</v>
      </c>
      <c r="H248" s="13">
        <f>HDFCBANK!I248</f>
        <v>669.05</v>
      </c>
      <c r="I248" s="13">
        <f>HDFC!I248</f>
        <v>779.3</v>
      </c>
      <c r="J248" s="7">
        <f t="shared" si="82"/>
        <v>0.85852688310021819</v>
      </c>
      <c r="K248" s="7">
        <f t="shared" ca="1" si="101"/>
        <v>0.84443264654318817</v>
      </c>
      <c r="L248" s="7">
        <f t="shared" ca="1" si="102"/>
        <v>9.7295261825016029E-3</v>
      </c>
      <c r="M248" s="36">
        <f t="shared" ca="1" si="103"/>
        <v>0.85416217272568973</v>
      </c>
      <c r="N248" s="37">
        <f t="shared" ca="1" si="104"/>
        <v>0.83470312036068661</v>
      </c>
      <c r="O248" t="str">
        <f t="shared" ca="1" si="83"/>
        <v/>
      </c>
      <c r="P248" t="str">
        <f t="shared" ca="1" si="108"/>
        <v>NO</v>
      </c>
      <c r="Q248" t="str">
        <f t="shared" ca="1" si="84"/>
        <v/>
      </c>
      <c r="R248" t="str">
        <f t="shared" ca="1" si="109"/>
        <v>SHORT</v>
      </c>
      <c r="S248">
        <f t="shared" ca="1" si="86"/>
        <v>-1</v>
      </c>
      <c r="T248">
        <f t="shared" ca="1" si="87"/>
        <v>0</v>
      </c>
      <c r="U248">
        <f t="shared" ca="1" si="105"/>
        <v>-1</v>
      </c>
      <c r="V248">
        <f t="shared" ca="1" si="106"/>
        <v>0</v>
      </c>
      <c r="W248" t="str">
        <f t="shared" ca="1" si="88"/>
        <v>SHORT</v>
      </c>
      <c r="X248">
        <f t="shared" ca="1" si="89"/>
        <v>-1</v>
      </c>
      <c r="Y248">
        <f t="shared" ca="1" si="90"/>
        <v>0</v>
      </c>
      <c r="Z248" t="str">
        <f ca="1">IF(V248="","",IF(V248=1,"LONG"&amp;COUNTIF($V$2:V248,1),"SELL"&amp;COUNTIF($V$2:V248,0)))</f>
        <v>SELL16</v>
      </c>
      <c r="AA248" t="str">
        <f ca="1">IF(U248="","",IF(U248=-1,"SHORT"&amp;COUNTIF($U$2:U248,-1),"COVER"&amp;COUNTIF($U$2:U248,0)))</f>
        <v>SHORT15</v>
      </c>
      <c r="AB248" t="str">
        <f t="shared" ca="1" si="91"/>
        <v/>
      </c>
      <c r="AC248" t="str">
        <f t="shared" ca="1" si="92"/>
        <v>SELL</v>
      </c>
      <c r="AD248" t="str">
        <f t="shared" ca="1" si="93"/>
        <v>SHORT</v>
      </c>
      <c r="AE248" t="str">
        <f t="shared" ca="1" si="94"/>
        <v/>
      </c>
      <c r="AF248" t="str">
        <f t="shared" ca="1" si="95"/>
        <v>SHORT</v>
      </c>
      <c r="AG248" t="str">
        <f t="shared" ca="1" si="96"/>
        <v>SELL</v>
      </c>
      <c r="AH248">
        <f ca="1">IF(AF248="","",COUNTIF($AJ$2:AJ248,1))</f>
        <v>31</v>
      </c>
      <c r="AI248">
        <f ca="1">IF(AG248="","",COUNTIF($AK$2:AK248,1))</f>
        <v>30</v>
      </c>
      <c r="AJ248">
        <f t="shared" ca="1" si="97"/>
        <v>1</v>
      </c>
      <c r="AK248">
        <f t="shared" ca="1" si="98"/>
        <v>1</v>
      </c>
      <c r="AL248" t="str">
        <f t="shared" ca="1" si="107"/>
        <v>SHORT</v>
      </c>
      <c r="AM248" t="str">
        <f t="shared" ca="1" si="99"/>
        <v>LONG</v>
      </c>
    </row>
    <row r="249" spans="1:39" x14ac:dyDescent="0.3">
      <c r="A249" t="str">
        <f ca="1">IF(Y249="","",Y249&amp;"-"&amp;COUNTIF($Y$2:Y249,Y249))</f>
        <v/>
      </c>
      <c r="B249" t="str">
        <f ca="1">IF(V249="","",V249&amp;"-"&amp;COUNTIF($V$2:V249,V249))</f>
        <v/>
      </c>
      <c r="C249" t="str">
        <f ca="1">IF(U249="","",U249&amp;"-"&amp;COUNTIF($U$2:U249,U249))</f>
        <v/>
      </c>
      <c r="D249" t="str">
        <f ca="1">IF(AF249="","",COUNTIF($AJ$2:AJ249,1))</f>
        <v/>
      </c>
      <c r="E249" t="str">
        <f ca="1">IF(AG249="","",COUNTIF($AK$2:AK249,1))</f>
        <v/>
      </c>
      <c r="F249">
        <f t="shared" si="100"/>
        <v>248</v>
      </c>
      <c r="G249" s="12">
        <f>HDFCBANK!C249</f>
        <v>41635</v>
      </c>
      <c r="H249" s="13">
        <f>HDFCBANK!I249</f>
        <v>669.65</v>
      </c>
      <c r="I249" s="13">
        <f>HDFC!I249</f>
        <v>788.4</v>
      </c>
      <c r="J249" s="7">
        <f t="shared" si="82"/>
        <v>0.84937848807711824</v>
      </c>
      <c r="K249" s="7">
        <f t="shared" ca="1" si="101"/>
        <v>0.8453025347728722</v>
      </c>
      <c r="L249" s="7">
        <f t="shared" ca="1" si="102"/>
        <v>9.7455522380046778E-3</v>
      </c>
      <c r="M249" s="36">
        <f t="shared" ca="1" si="103"/>
        <v>0.85504808701087687</v>
      </c>
      <c r="N249" s="37">
        <f t="shared" ca="1" si="104"/>
        <v>0.83555698253486754</v>
      </c>
      <c r="O249" t="str">
        <f t="shared" ca="1" si="83"/>
        <v/>
      </c>
      <c r="P249" t="str">
        <f t="shared" ca="1" si="108"/>
        <v/>
      </c>
      <c r="Q249" t="str">
        <f t="shared" ca="1" si="84"/>
        <v/>
      </c>
      <c r="R249" t="str">
        <f t="shared" ca="1" si="109"/>
        <v>SHORT</v>
      </c>
      <c r="S249">
        <f t="shared" ca="1" si="86"/>
        <v>-1</v>
      </c>
      <c r="T249">
        <f t="shared" ca="1" si="87"/>
        <v>0</v>
      </c>
      <c r="U249" t="str">
        <f t="shared" ca="1" si="105"/>
        <v/>
      </c>
      <c r="V249" t="str">
        <f t="shared" ca="1" si="106"/>
        <v/>
      </c>
      <c r="W249" t="str">
        <f t="shared" ca="1" si="88"/>
        <v/>
      </c>
      <c r="X249">
        <f t="shared" ca="1" si="89"/>
        <v>0</v>
      </c>
      <c r="Y249" t="str">
        <f t="shared" ca="1" si="90"/>
        <v/>
      </c>
      <c r="Z249" t="str">
        <f ca="1">IF(V249="","",IF(V249=1,"LONG"&amp;COUNTIF($V$2:V249,1),"SELL"&amp;COUNTIF($V$2:V249,0)))</f>
        <v/>
      </c>
      <c r="AA249" t="str">
        <f ca="1">IF(U249="","",IF(U249=-1,"SHORT"&amp;COUNTIF($U$2:U249,-1),"COVER"&amp;COUNTIF($U$2:U249,0)))</f>
        <v/>
      </c>
      <c r="AB249" t="str">
        <f t="shared" ca="1" si="91"/>
        <v/>
      </c>
      <c r="AC249" t="str">
        <f t="shared" ca="1" si="92"/>
        <v/>
      </c>
      <c r="AD249" t="str">
        <f t="shared" ca="1" si="93"/>
        <v/>
      </c>
      <c r="AE249" t="str">
        <f t="shared" ca="1" si="94"/>
        <v/>
      </c>
      <c r="AF249" t="str">
        <f t="shared" ca="1" si="95"/>
        <v/>
      </c>
      <c r="AG249" t="str">
        <f t="shared" ca="1" si="96"/>
        <v/>
      </c>
      <c r="AH249" t="str">
        <f ca="1">IF(AF249="","",COUNTIF($AJ$2:AJ249,1))</f>
        <v/>
      </c>
      <c r="AI249" t="str">
        <f ca="1">IF(AG249="","",COUNTIF($AK$2:AK249,1))</f>
        <v/>
      </c>
      <c r="AJ249">
        <f t="shared" ca="1" si="97"/>
        <v>0</v>
      </c>
      <c r="AK249">
        <f t="shared" ca="1" si="98"/>
        <v>0</v>
      </c>
      <c r="AL249" t="str">
        <f t="shared" ca="1" si="107"/>
        <v/>
      </c>
      <c r="AM249" t="str">
        <f t="shared" ca="1" si="99"/>
        <v/>
      </c>
    </row>
    <row r="250" spans="1:39" x14ac:dyDescent="0.3">
      <c r="A250" t="str">
        <f ca="1">IF(Y250="","",Y250&amp;"-"&amp;COUNTIF($Y$2:Y250,Y250))</f>
        <v/>
      </c>
      <c r="B250" t="str">
        <f ca="1">IF(V250="","",V250&amp;"-"&amp;COUNTIF($V$2:V250,V250))</f>
        <v/>
      </c>
      <c r="C250" t="str">
        <f ca="1">IF(U250="","",U250&amp;"-"&amp;COUNTIF($U$2:U250,U250))</f>
        <v>0-15</v>
      </c>
      <c r="D250" t="str">
        <f ca="1">IF(AF250="","",COUNTIF($AJ$2:AJ250,1))</f>
        <v/>
      </c>
      <c r="E250">
        <f ca="1">IF(AG250="","",COUNTIF($AK$2:AK250,1))</f>
        <v>31</v>
      </c>
      <c r="F250">
        <f t="shared" si="100"/>
        <v>249</v>
      </c>
      <c r="G250" s="12">
        <f>HDFCBANK!C250</f>
        <v>41638</v>
      </c>
      <c r="H250" s="13">
        <f>HDFCBANK!I250</f>
        <v>669.5</v>
      </c>
      <c r="I250" s="13">
        <f>HDFC!I250</f>
        <v>795.65</v>
      </c>
      <c r="J250" s="7">
        <f t="shared" si="82"/>
        <v>0.84145038647646586</v>
      </c>
      <c r="K250" s="7">
        <f t="shared" ca="1" si="101"/>
        <v>0.84393071670262088</v>
      </c>
      <c r="L250" s="7">
        <f t="shared" ca="1" si="102"/>
        <v>9.1497644091928249E-3</v>
      </c>
      <c r="M250" s="36">
        <f t="shared" ca="1" si="103"/>
        <v>0.85308048111181367</v>
      </c>
      <c r="N250" s="37">
        <f t="shared" ca="1" si="104"/>
        <v>0.83478095229342808</v>
      </c>
      <c r="O250" t="str">
        <f t="shared" ca="1" si="83"/>
        <v/>
      </c>
      <c r="P250" t="str">
        <f t="shared" ca="1" si="108"/>
        <v/>
      </c>
      <c r="Q250" t="str">
        <f t="shared" ca="1" si="84"/>
        <v/>
      </c>
      <c r="R250" t="str">
        <f t="shared" ca="1" si="109"/>
        <v/>
      </c>
      <c r="S250">
        <f t="shared" ca="1" si="86"/>
        <v>0</v>
      </c>
      <c r="T250">
        <f t="shared" ca="1" si="87"/>
        <v>0</v>
      </c>
      <c r="U250">
        <f t="shared" ca="1" si="105"/>
        <v>0</v>
      </c>
      <c r="V250" t="str">
        <f t="shared" ca="1" si="106"/>
        <v/>
      </c>
      <c r="W250" t="str">
        <f t="shared" ca="1" si="88"/>
        <v/>
      </c>
      <c r="X250">
        <f t="shared" ca="1" si="89"/>
        <v>0</v>
      </c>
      <c r="Y250" t="str">
        <f t="shared" ca="1" si="90"/>
        <v/>
      </c>
      <c r="Z250" t="str">
        <f ca="1">IF(V250="","",IF(V250=1,"LONG"&amp;COUNTIF($V$2:V250,1),"SELL"&amp;COUNTIF($V$2:V250,0)))</f>
        <v/>
      </c>
      <c r="AA250" t="str">
        <f ca="1">IF(U250="","",IF(U250=-1,"SHORT"&amp;COUNTIF($U$2:U250,-1),"COVER"&amp;COUNTIF($U$2:U250,0)))</f>
        <v>COVER15</v>
      </c>
      <c r="AB250" t="str">
        <f t="shared" ca="1" si="91"/>
        <v/>
      </c>
      <c r="AC250" t="str">
        <f t="shared" ca="1" si="92"/>
        <v/>
      </c>
      <c r="AD250" t="str">
        <f t="shared" ca="1" si="93"/>
        <v/>
      </c>
      <c r="AE250" t="str">
        <f t="shared" ca="1" si="94"/>
        <v>COVER</v>
      </c>
      <c r="AF250" t="str">
        <f t="shared" ca="1" si="95"/>
        <v/>
      </c>
      <c r="AG250" t="str">
        <f t="shared" ca="1" si="96"/>
        <v>COVER</v>
      </c>
      <c r="AH250" t="str">
        <f ca="1">IF(AF250="","",COUNTIF($AJ$2:AJ250,1))</f>
        <v/>
      </c>
      <c r="AI250">
        <f ca="1">IF(AG250="","",COUNTIF($AK$2:AK250,1))</f>
        <v>31</v>
      </c>
      <c r="AJ250">
        <f t="shared" ca="1" si="97"/>
        <v>0</v>
      </c>
      <c r="AK250">
        <f t="shared" ca="1" si="98"/>
        <v>1</v>
      </c>
      <c r="AL250" t="str">
        <f t="shared" ca="1" si="107"/>
        <v/>
      </c>
      <c r="AM250" t="str">
        <f t="shared" ca="1" si="99"/>
        <v>SHORT</v>
      </c>
    </row>
    <row r="251" spans="1:39" x14ac:dyDescent="0.3">
      <c r="A251" t="str">
        <f ca="1">IF(Y251="","",Y251&amp;"-"&amp;COUNTIF($Y$2:Y251,Y251))</f>
        <v/>
      </c>
      <c r="B251" t="str">
        <f ca="1">IF(V251="","",V251&amp;"-"&amp;COUNTIF($V$2:V251,V251))</f>
        <v/>
      </c>
      <c r="C251" t="str">
        <f ca="1">IF(U251="","",U251&amp;"-"&amp;COUNTIF($U$2:U251,U251))</f>
        <v/>
      </c>
      <c r="D251" t="str">
        <f ca="1">IF(AF251="","",COUNTIF($AJ$2:AJ251,1))</f>
        <v/>
      </c>
      <c r="E251" t="str">
        <f ca="1">IF(AG251="","",COUNTIF($AK$2:AK251,1))</f>
        <v/>
      </c>
      <c r="F251">
        <f t="shared" si="100"/>
        <v>250</v>
      </c>
      <c r="G251" s="12">
        <f>HDFCBANK!C251</f>
        <v>41639</v>
      </c>
      <c r="H251" s="13">
        <f>HDFCBANK!I251</f>
        <v>665.85</v>
      </c>
      <c r="I251" s="13">
        <f>HDFC!I251</f>
        <v>794.65</v>
      </c>
      <c r="J251" s="7">
        <f t="shared" si="82"/>
        <v>0.83791606367583216</v>
      </c>
      <c r="K251" s="7">
        <f t="shared" ca="1" si="101"/>
        <v>0.84202324348846225</v>
      </c>
      <c r="L251" s="7">
        <f t="shared" ca="1" si="102"/>
        <v>8.0463210545367488E-3</v>
      </c>
      <c r="M251" s="36">
        <f t="shared" ca="1" si="103"/>
        <v>0.85006956454299898</v>
      </c>
      <c r="N251" s="37">
        <f t="shared" ca="1" si="104"/>
        <v>0.83397692243392552</v>
      </c>
      <c r="O251" t="str">
        <f t="shared" ca="1" si="83"/>
        <v/>
      </c>
      <c r="P251" t="str">
        <f t="shared" ca="1" si="108"/>
        <v/>
      </c>
      <c r="Q251" t="str">
        <f t="shared" ca="1" si="84"/>
        <v/>
      </c>
      <c r="R251" t="str">
        <f t="shared" ca="1" si="109"/>
        <v/>
      </c>
      <c r="S251">
        <f t="shared" ca="1" si="86"/>
        <v>0</v>
      </c>
      <c r="T251">
        <f t="shared" ca="1" si="87"/>
        <v>0</v>
      </c>
      <c r="U251" t="str">
        <f t="shared" ca="1" si="105"/>
        <v/>
      </c>
      <c r="V251" t="str">
        <f t="shared" ca="1" si="106"/>
        <v/>
      </c>
      <c r="W251" t="str">
        <f t="shared" ca="1" si="88"/>
        <v/>
      </c>
      <c r="X251">
        <f t="shared" ca="1" si="89"/>
        <v>0</v>
      </c>
      <c r="Y251" t="str">
        <f t="shared" ca="1" si="90"/>
        <v/>
      </c>
      <c r="Z251" t="str">
        <f ca="1">IF(V251="","",IF(V251=1,"LONG"&amp;COUNTIF($V$2:V251,1),"SELL"&amp;COUNTIF($V$2:V251,0)))</f>
        <v/>
      </c>
      <c r="AA251" t="str">
        <f ca="1">IF(U251="","",IF(U251=-1,"SHORT"&amp;COUNTIF($U$2:U251,-1),"COVER"&amp;COUNTIF($U$2:U251,0)))</f>
        <v/>
      </c>
      <c r="AB251" t="str">
        <f t="shared" ca="1" si="91"/>
        <v/>
      </c>
      <c r="AC251" t="str">
        <f t="shared" ca="1" si="92"/>
        <v/>
      </c>
      <c r="AD251" t="str">
        <f t="shared" ca="1" si="93"/>
        <v/>
      </c>
      <c r="AE251" t="str">
        <f t="shared" ca="1" si="94"/>
        <v/>
      </c>
      <c r="AF251" t="str">
        <f t="shared" ca="1" si="95"/>
        <v/>
      </c>
      <c r="AG251" t="str">
        <f t="shared" ca="1" si="96"/>
        <v/>
      </c>
      <c r="AH251" t="str">
        <f ca="1">IF(AF251="","",COUNTIF($AJ$2:AJ251,1))</f>
        <v/>
      </c>
      <c r="AI251" t="str">
        <f ca="1">IF(AG251="","",COUNTIF($AK$2:AK251,1))</f>
        <v/>
      </c>
      <c r="AJ251">
        <f t="shared" ca="1" si="97"/>
        <v>0</v>
      </c>
      <c r="AK251">
        <f t="shared" ca="1" si="98"/>
        <v>0</v>
      </c>
      <c r="AL251" t="str">
        <f t="shared" ca="1" si="107"/>
        <v/>
      </c>
      <c r="AM251" t="str">
        <f t="shared" ca="1" si="99"/>
        <v/>
      </c>
    </row>
    <row r="252" spans="1:39" x14ac:dyDescent="0.3">
      <c r="F252" t="str">
        <f t="shared" si="100"/>
        <v/>
      </c>
      <c r="J252" s="8"/>
      <c r="K252" s="7"/>
      <c r="L252" s="7"/>
    </row>
    <row r="253" spans="1:39" x14ac:dyDescent="0.3">
      <c r="AJ253">
        <f ca="1">COUNTIF(AJ2:AJ251,1)</f>
        <v>31</v>
      </c>
      <c r="AK253">
        <f ca="1">COUNTIF(AK2:AK251,1)</f>
        <v>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0"/>
  <sheetViews>
    <sheetView workbookViewId="0">
      <selection activeCell="E1" sqref="E1"/>
    </sheetView>
  </sheetViews>
  <sheetFormatPr defaultColWidth="8.77734375" defaultRowHeight="14.4" outlineLevelCol="1" x14ac:dyDescent="0.3"/>
  <cols>
    <col min="1" max="1" width="3" customWidth="1"/>
    <col min="2" max="2" width="10.33203125" bestFit="1" customWidth="1"/>
    <col min="3" max="3" width="10.33203125" customWidth="1"/>
    <col min="4" max="8" width="6.44140625" customWidth="1"/>
    <col min="9" max="10" width="4" customWidth="1"/>
    <col min="11" max="11" width="13.44140625" customWidth="1"/>
    <col min="12" max="12" width="16.77734375" customWidth="1"/>
    <col min="13" max="13" width="9" bestFit="1" customWidth="1"/>
    <col min="14" max="14" width="9.77734375" customWidth="1"/>
    <col min="15" max="15" width="15" customWidth="1"/>
    <col min="16" max="16" width="9.109375" customWidth="1"/>
    <col min="17" max="17" width="8.33203125" customWidth="1"/>
    <col min="18" max="18" width="10.109375" customWidth="1"/>
    <col min="19" max="20" width="12.33203125" customWidth="1"/>
    <col min="21" max="21" width="10.33203125" hidden="1" customWidth="1" outlineLevel="1"/>
    <col min="22" max="22" width="6" hidden="1" customWidth="1" outlineLevel="1"/>
    <col min="23" max="23" width="13.109375" hidden="1" customWidth="1" outlineLevel="1"/>
    <col min="24" max="24" width="14.33203125" bestFit="1" customWidth="1" collapsed="1"/>
    <col min="25" max="25" width="13.109375" customWidth="1"/>
  </cols>
  <sheetData>
    <row r="1" spans="1:25" ht="16.8" thickBot="1" x14ac:dyDescent="0.5">
      <c r="A1" s="5" t="s">
        <v>36</v>
      </c>
      <c r="B1" s="5" t="s">
        <v>45</v>
      </c>
      <c r="C1" s="5" t="s">
        <v>46</v>
      </c>
      <c r="D1" s="5" t="s">
        <v>44</v>
      </c>
      <c r="E1" s="5" t="s">
        <v>47</v>
      </c>
      <c r="F1" s="5" t="s">
        <v>48</v>
      </c>
      <c r="G1" s="5" t="s">
        <v>49</v>
      </c>
      <c r="H1" s="5" t="s">
        <v>50</v>
      </c>
      <c r="I1" s="5" t="s">
        <v>77</v>
      </c>
      <c r="J1" s="5" t="s">
        <v>78</v>
      </c>
      <c r="K1" s="5" t="s">
        <v>51</v>
      </c>
      <c r="L1" s="5" t="s">
        <v>98</v>
      </c>
      <c r="M1" s="5" t="s">
        <v>52</v>
      </c>
      <c r="N1" s="5" t="s">
        <v>53</v>
      </c>
      <c r="O1" s="5" t="s">
        <v>54</v>
      </c>
      <c r="P1" s="5" t="s">
        <v>55</v>
      </c>
      <c r="Q1" s="5" t="s">
        <v>56</v>
      </c>
      <c r="R1" s="5" t="s">
        <v>57</v>
      </c>
      <c r="S1" s="5" t="s">
        <v>97</v>
      </c>
      <c r="T1" s="5" t="s">
        <v>61</v>
      </c>
      <c r="U1">
        <f ca="1">SIGNAL!AO3</f>
        <v>31</v>
      </c>
      <c r="V1" s="17" t="s">
        <v>54</v>
      </c>
      <c r="W1" s="17"/>
      <c r="X1" s="18" t="s">
        <v>62</v>
      </c>
      <c r="Y1" s="19"/>
    </row>
    <row r="2" spans="1:25" ht="15" thickBot="1" x14ac:dyDescent="0.35">
      <c r="A2">
        <v>1</v>
      </c>
      <c r="B2" s="11">
        <f t="shared" ref="B2:B33" ca="1" si="0">IF(A2="","",VLOOKUP($A2, INDIRECT("SIGNAL!D2:AI251"), 4, FALSE))</f>
        <v>41291</v>
      </c>
      <c r="C2" s="11">
        <f t="shared" ref="C2:C33" ca="1" si="1">IF(A2="","",VLOOKUP($A2, INDIRECT("SIGNAL!E2:AI251"), 3, FALSE))</f>
        <v>41292</v>
      </c>
      <c r="D2" s="11" t="str">
        <f t="shared" ref="D2:D33" ca="1" si="2">VLOOKUP($A2, INDIRECT("SIGNAL!D2:AI251"), 20, FALSE)</f>
        <v>SHORT</v>
      </c>
      <c r="E2" s="8">
        <f t="shared" ref="E2:E33" ca="1" si="3">IFERROR(IF(D2="LONG", VLOOKUP(B2, INDIRECT("SIGNAL!G2:I251"), 2, FALSE), VLOOKUP(B2, INDIRECT("SIGNAL!G2:I251"), 3, FALSE)),"")</f>
        <v>807.6</v>
      </c>
      <c r="F2" s="8">
        <f t="shared" ref="F2:F33" ca="1" si="4">IFERROR(IF(D2="LONG", VLOOKUP(C2, INDIRECT("SIGNAL!G2:I251"), 2, FALSE), VLOOKUP(C2, INDIRECT("SIGNAL!G2:I251"), 3, FALSE)),"")</f>
        <v>822.7</v>
      </c>
      <c r="G2" s="8">
        <f t="shared" ref="G2:G33" ca="1" si="5">IFERROR(IF(D2="LONG", VLOOKUP(B2, INDIRECT("SIGNAL!G2:I251"), 3, FALSE), VLOOKUP(B2, INDIRECT("SIGNAL!G2:I251"), 2, FALSE)),"")</f>
        <v>666.8</v>
      </c>
      <c r="H2" s="8">
        <f t="shared" ref="H2:H33" ca="1" si="6">IFERROR(IF(D2="LONG", VLOOKUP(C2, INDIRECT("SIGNAL!G2:I251"), 3, FALSE), VLOOKUP(C2, INDIRECT("SIGNAL!G2:I251"), 2, FALSE)),"")</f>
        <v>662.85</v>
      </c>
      <c r="I2">
        <f t="shared" ref="I2:I33" ca="1" si="7">IFERROR(ROUNDDOWN((T2/2)/E2,0),"")</f>
        <v>619</v>
      </c>
      <c r="J2">
        <f t="shared" ref="J2:J33" ca="1" si="8">IFERROR(ROUNDDOWN((T2/2)/G2,0),"")</f>
        <v>749</v>
      </c>
      <c r="K2">
        <f t="shared" ref="K2:K33" ca="1" si="9">IFERROR(((E2*I2)+(G2*J2)),"")</f>
        <v>999337.6</v>
      </c>
      <c r="L2">
        <f t="shared" ref="L2:L33" ca="1" si="10">IFERROR(((F2*I2)+(H2*J2)),"")</f>
        <v>1005725.9500000001</v>
      </c>
      <c r="M2">
        <f t="shared" ref="M2:M33" ca="1" si="11">IFERROR((((F2-E2)*I2)+((G2-H2)*J2)),"")</f>
        <v>12305.449999999963</v>
      </c>
      <c r="N2" s="16">
        <f ca="1">M2/T2</f>
        <v>1.2305449999999963E-2</v>
      </c>
      <c r="O2">
        <f t="shared" ref="O2:O33" ca="1" si="12">IFERROR((K2*$V$2)+(L2*$V$2),"")</f>
        <v>1002.531775</v>
      </c>
      <c r="P2" s="8">
        <f t="shared" ref="P2:P33" ca="1" si="13">IFERROR(M2-O2,"")</f>
        <v>11302.918224999963</v>
      </c>
      <c r="Q2" s="16">
        <f t="shared" ref="Q2:Q33" ca="1" si="14">IFERROR(P2/T2,"")</f>
        <v>1.1302918224999963E-2</v>
      </c>
      <c r="R2" s="16">
        <f t="shared" ref="R2:R33" ca="1" si="15">IFERROR((S2/MAX(OFFSET(S2,0,0,-A2,1)))-1,"")</f>
        <v>0</v>
      </c>
      <c r="S2" s="15">
        <f t="shared" ref="S2:S33" ca="1" si="16">IFERROR(T2+P2,"")</f>
        <v>1011302.9182249999</v>
      </c>
      <c r="T2" s="3">
        <v>1000000</v>
      </c>
      <c r="U2" s="11">
        <f>SIGNAL!G2</f>
        <v>41275</v>
      </c>
      <c r="V2" s="2">
        <v>5.0000000000000001E-4</v>
      </c>
      <c r="W2" s="3"/>
      <c r="X2" s="20" t="s">
        <v>63</v>
      </c>
      <c r="Y2" s="21" t="s">
        <v>64</v>
      </c>
    </row>
    <row r="3" spans="1:25" x14ac:dyDescent="0.3">
      <c r="A3">
        <f t="shared" ref="A3:A34" ca="1" si="17">IFERROR(IF(($U$1)&lt;&gt;A2,A2+1,""),"")</f>
        <v>2</v>
      </c>
      <c r="B3" s="11">
        <f t="shared" ca="1" si="0"/>
        <v>41297</v>
      </c>
      <c r="C3" s="11">
        <f t="shared" ca="1" si="1"/>
        <v>41298</v>
      </c>
      <c r="D3" s="11" t="str">
        <f t="shared" ca="1" si="2"/>
        <v>LONG</v>
      </c>
      <c r="E3" s="8">
        <f t="shared" ca="1" si="3"/>
        <v>656.6</v>
      </c>
      <c r="F3" s="8">
        <f t="shared" ca="1" si="4"/>
        <v>660.3</v>
      </c>
      <c r="G3" s="8">
        <f t="shared" ca="1" si="5"/>
        <v>820.85</v>
      </c>
      <c r="H3" s="8">
        <f t="shared" ca="1" si="6"/>
        <v>807.65</v>
      </c>
      <c r="I3">
        <f t="shared" ca="1" si="7"/>
        <v>770</v>
      </c>
      <c r="J3">
        <f t="shared" ca="1" si="8"/>
        <v>616</v>
      </c>
      <c r="K3">
        <f t="shared" ca="1" si="9"/>
        <v>1011225.6000000001</v>
      </c>
      <c r="L3">
        <f t="shared" ca="1" si="10"/>
        <v>1005943.3999999999</v>
      </c>
      <c r="M3">
        <f t="shared" ca="1" si="11"/>
        <v>10980.199999999975</v>
      </c>
      <c r="N3" s="16">
        <f t="shared" ref="N3:N34" ca="1" si="18">IFERROR(M3/T3,"")</f>
        <v>1.085747880493809E-2</v>
      </c>
      <c r="O3">
        <f t="shared" ca="1" si="12"/>
        <v>1008.5844999999999</v>
      </c>
      <c r="P3" s="8">
        <f t="shared" ca="1" si="13"/>
        <v>9971.6154999999744</v>
      </c>
      <c r="Q3" s="16">
        <f t="shared" ca="1" si="14"/>
        <v>9.860166840516757E-3</v>
      </c>
      <c r="R3" s="16">
        <f t="shared" ca="1" si="15"/>
        <v>0</v>
      </c>
      <c r="S3" s="15">
        <f t="shared" ca="1" si="16"/>
        <v>1021274.5337249999</v>
      </c>
      <c r="T3" s="15">
        <f t="shared" ref="T3:T34" ca="1" si="19">S2</f>
        <v>1011302.9182249999</v>
      </c>
      <c r="U3" s="11">
        <f>SIGNAL!G251</f>
        <v>41639</v>
      </c>
      <c r="V3" s="17" t="s">
        <v>106</v>
      </c>
      <c r="W3" s="3"/>
      <c r="X3" s="22">
        <f>U2</f>
        <v>41275</v>
      </c>
      <c r="Y3" s="23">
        <f>-T2</f>
        <v>-1000000</v>
      </c>
    </row>
    <row r="4" spans="1:25" x14ac:dyDescent="0.3">
      <c r="A4">
        <f t="shared" ca="1" si="17"/>
        <v>3</v>
      </c>
      <c r="B4" s="11">
        <f t="shared" ca="1" si="0"/>
        <v>41299</v>
      </c>
      <c r="C4" s="11">
        <f t="shared" ca="1" si="1"/>
        <v>41303</v>
      </c>
      <c r="D4" s="11" t="str">
        <f t="shared" ca="1" si="2"/>
        <v>SHORT</v>
      </c>
      <c r="E4" s="8">
        <f t="shared" ca="1" si="3"/>
        <v>805.85</v>
      </c>
      <c r="F4" s="8">
        <f t="shared" ca="1" si="4"/>
        <v>802.5</v>
      </c>
      <c r="G4" s="8">
        <f t="shared" ca="1" si="5"/>
        <v>665.05</v>
      </c>
      <c r="H4" s="8">
        <f t="shared" ca="1" si="6"/>
        <v>652.45000000000005</v>
      </c>
      <c r="I4">
        <f t="shared" ca="1" si="7"/>
        <v>633</v>
      </c>
      <c r="J4">
        <f t="shared" ca="1" si="8"/>
        <v>767</v>
      </c>
      <c r="K4">
        <f t="shared" ca="1" si="9"/>
        <v>1020196.3999999999</v>
      </c>
      <c r="L4">
        <f t="shared" ca="1" si="10"/>
        <v>1008411.65</v>
      </c>
      <c r="M4">
        <f t="shared" ca="1" si="11"/>
        <v>7543.649999999916</v>
      </c>
      <c r="N4" s="16">
        <f t="shared" ca="1" si="18"/>
        <v>7.3865055388047168E-3</v>
      </c>
      <c r="O4">
        <f t="shared" ca="1" si="12"/>
        <v>1014.3040249999999</v>
      </c>
      <c r="P4" s="8">
        <f t="shared" ca="1" si="13"/>
        <v>6529.3459749999165</v>
      </c>
      <c r="Q4" s="16">
        <f t="shared" ca="1" si="14"/>
        <v>6.3933308423786504E-3</v>
      </c>
      <c r="R4" s="16">
        <f t="shared" ca="1" si="15"/>
        <v>0</v>
      </c>
      <c r="S4" s="15">
        <f t="shared" ca="1" si="16"/>
        <v>1027803.8796999998</v>
      </c>
      <c r="T4" s="15">
        <f t="shared" ca="1" si="19"/>
        <v>1021274.5337249999</v>
      </c>
      <c r="V4" s="43">
        <v>7.0000000000000007E-2</v>
      </c>
      <c r="W4" s="3"/>
      <c r="X4" s="24">
        <f>U3</f>
        <v>41639</v>
      </c>
      <c r="Y4" s="25">
        <f ca="1">INDEX(S2:S110,U1,0)</f>
        <v>1154316.9648249992</v>
      </c>
    </row>
    <row r="5" spans="1:25" x14ac:dyDescent="0.3">
      <c r="A5">
        <f t="shared" ca="1" si="17"/>
        <v>4</v>
      </c>
      <c r="B5" s="11">
        <f t="shared" ca="1" si="0"/>
        <v>41311</v>
      </c>
      <c r="C5" s="11">
        <f t="shared" ca="1" si="1"/>
        <v>41316</v>
      </c>
      <c r="D5" s="11" t="str">
        <f t="shared" ca="1" si="2"/>
        <v>LONG</v>
      </c>
      <c r="E5" s="8">
        <f t="shared" ca="1" si="3"/>
        <v>639.5</v>
      </c>
      <c r="F5" s="8">
        <f t="shared" ca="1" si="4"/>
        <v>656.95</v>
      </c>
      <c r="G5" s="8">
        <f t="shared" ca="1" si="5"/>
        <v>807.75</v>
      </c>
      <c r="H5" s="8">
        <f t="shared" ca="1" si="6"/>
        <v>800.2</v>
      </c>
      <c r="I5">
        <f t="shared" ca="1" si="7"/>
        <v>803</v>
      </c>
      <c r="J5">
        <f t="shared" ca="1" si="8"/>
        <v>636</v>
      </c>
      <c r="K5">
        <f t="shared" ca="1" si="9"/>
        <v>1027247.5</v>
      </c>
      <c r="L5">
        <f t="shared" ca="1" si="10"/>
        <v>1036458.05</v>
      </c>
      <c r="M5">
        <f t="shared" ca="1" si="11"/>
        <v>18814.150000000009</v>
      </c>
      <c r="N5" s="16">
        <f t="shared" ca="1" si="18"/>
        <v>1.8305194572228674E-2</v>
      </c>
      <c r="O5">
        <f t="shared" ca="1" si="12"/>
        <v>1031.8527749999998</v>
      </c>
      <c r="P5" s="8">
        <f t="shared" ca="1" si="13"/>
        <v>17782.297225000009</v>
      </c>
      <c r="Q5" s="16">
        <f t="shared" ca="1" si="14"/>
        <v>1.7301255206577337E-2</v>
      </c>
      <c r="R5" s="16">
        <f t="shared" ca="1" si="15"/>
        <v>0</v>
      </c>
      <c r="S5" s="15">
        <f t="shared" ca="1" si="16"/>
        <v>1045586.1769249998</v>
      </c>
      <c r="T5" s="15">
        <f t="shared" ca="1" si="19"/>
        <v>1027803.8796999998</v>
      </c>
      <c r="W5" s="3"/>
      <c r="X5" s="26"/>
      <c r="Y5" s="27"/>
    </row>
    <row r="6" spans="1:25" x14ac:dyDescent="0.3">
      <c r="A6">
        <f t="shared" ca="1" si="17"/>
        <v>5</v>
      </c>
      <c r="B6" s="11">
        <f t="shared" ca="1" si="0"/>
        <v>41317</v>
      </c>
      <c r="C6" s="11">
        <f t="shared" ca="1" si="1"/>
        <v>41326</v>
      </c>
      <c r="D6" s="11" t="str">
        <f t="shared" ca="1" si="2"/>
        <v>SHORT</v>
      </c>
      <c r="E6" s="8">
        <f t="shared" ca="1" si="3"/>
        <v>800.4</v>
      </c>
      <c r="F6" s="8">
        <f t="shared" ca="1" si="4"/>
        <v>815.05</v>
      </c>
      <c r="G6" s="8">
        <f t="shared" ca="1" si="5"/>
        <v>665.2</v>
      </c>
      <c r="H6" s="8">
        <f t="shared" ca="1" si="6"/>
        <v>666.25</v>
      </c>
      <c r="I6">
        <f t="shared" ca="1" si="7"/>
        <v>653</v>
      </c>
      <c r="J6">
        <f t="shared" ca="1" si="8"/>
        <v>785</v>
      </c>
      <c r="K6">
        <f t="shared" ca="1" si="9"/>
        <v>1044843.2000000001</v>
      </c>
      <c r="L6">
        <f t="shared" ca="1" si="10"/>
        <v>1055233.8999999999</v>
      </c>
      <c r="M6">
        <f t="shared" ca="1" si="11"/>
        <v>8742.2000000000207</v>
      </c>
      <c r="N6" s="16">
        <f t="shared" ca="1" si="18"/>
        <v>8.3610516215031228E-3</v>
      </c>
      <c r="O6">
        <f t="shared" ca="1" si="12"/>
        <v>1050.03855</v>
      </c>
      <c r="P6" s="8">
        <f t="shared" ca="1" si="13"/>
        <v>7692.1614500000205</v>
      </c>
      <c r="Q6" s="16">
        <f t="shared" ca="1" si="14"/>
        <v>7.356793366016144E-3</v>
      </c>
      <c r="R6" s="16">
        <f t="shared" ca="1" si="15"/>
        <v>0</v>
      </c>
      <c r="S6" s="15">
        <f t="shared" ca="1" si="16"/>
        <v>1053278.3383749998</v>
      </c>
      <c r="T6" s="15">
        <f t="shared" ca="1" si="19"/>
        <v>1045586.1769249998</v>
      </c>
      <c r="W6" s="3"/>
      <c r="X6" s="26"/>
      <c r="Y6" s="27"/>
    </row>
    <row r="7" spans="1:25" ht="15" thickBot="1" x14ac:dyDescent="0.35">
      <c r="A7">
        <f t="shared" ca="1" si="17"/>
        <v>6</v>
      </c>
      <c r="B7" s="11">
        <f t="shared" ca="1" si="0"/>
        <v>41331</v>
      </c>
      <c r="C7" s="11">
        <f t="shared" ca="1" si="1"/>
        <v>41332</v>
      </c>
      <c r="D7" s="11" t="str">
        <f t="shared" ca="1" si="2"/>
        <v>SHORT</v>
      </c>
      <c r="E7" s="8">
        <f t="shared" ca="1" si="3"/>
        <v>771.55</v>
      </c>
      <c r="F7" s="8">
        <f t="shared" ca="1" si="4"/>
        <v>779.35</v>
      </c>
      <c r="G7" s="8">
        <f t="shared" ca="1" si="5"/>
        <v>651.25</v>
      </c>
      <c r="H7" s="8">
        <f t="shared" ca="1" si="6"/>
        <v>642.75</v>
      </c>
      <c r="I7">
        <f t="shared" ca="1" si="7"/>
        <v>682</v>
      </c>
      <c r="J7">
        <f t="shared" ca="1" si="8"/>
        <v>808</v>
      </c>
      <c r="K7">
        <f t="shared" ca="1" si="9"/>
        <v>1052407.1000000001</v>
      </c>
      <c r="L7">
        <f t="shared" ca="1" si="10"/>
        <v>1050858.7000000002</v>
      </c>
      <c r="M7">
        <f t="shared" ca="1" si="11"/>
        <v>12187.600000000046</v>
      </c>
      <c r="N7" s="16">
        <f t="shared" ca="1" si="18"/>
        <v>1.1571110461459885E-2</v>
      </c>
      <c r="O7">
        <f t="shared" ca="1" si="12"/>
        <v>1051.6329000000001</v>
      </c>
      <c r="P7" s="8">
        <f t="shared" ca="1" si="13"/>
        <v>11135.967100000045</v>
      </c>
      <c r="Q7" s="16">
        <f t="shared" ca="1" si="14"/>
        <v>1.0572672668062879E-2</v>
      </c>
      <c r="R7" s="16">
        <f t="shared" ca="1" si="15"/>
        <v>0</v>
      </c>
      <c r="S7" s="15">
        <f t="shared" ca="1" si="16"/>
        <v>1064414.3054749998</v>
      </c>
      <c r="T7" s="15">
        <f t="shared" ca="1" si="19"/>
        <v>1053278.3383749998</v>
      </c>
      <c r="W7" s="3"/>
      <c r="X7" s="28" t="s">
        <v>65</v>
      </c>
      <c r="Y7" s="29">
        <f ca="1">XIRR(Y3:Y4,X3:X4)</f>
        <v>0.15477214455604557</v>
      </c>
    </row>
    <row r="8" spans="1:25" ht="15" thickBot="1" x14ac:dyDescent="0.35">
      <c r="A8">
        <f t="shared" ca="1" si="17"/>
        <v>7</v>
      </c>
      <c r="B8" s="11">
        <f t="shared" ca="1" si="0"/>
        <v>41334</v>
      </c>
      <c r="C8" s="11">
        <f t="shared" ca="1" si="1"/>
        <v>41340</v>
      </c>
      <c r="D8" s="11" t="str">
        <f t="shared" ca="1" si="2"/>
        <v>LONG</v>
      </c>
      <c r="E8" s="8">
        <f t="shared" ca="1" si="3"/>
        <v>622.5</v>
      </c>
      <c r="F8" s="8">
        <f t="shared" ca="1" si="4"/>
        <v>641.79999999999995</v>
      </c>
      <c r="G8" s="8">
        <f t="shared" ca="1" si="5"/>
        <v>777.5</v>
      </c>
      <c r="H8" s="8">
        <f t="shared" ca="1" si="6"/>
        <v>782.05</v>
      </c>
      <c r="I8">
        <f t="shared" ca="1" si="7"/>
        <v>854</v>
      </c>
      <c r="J8">
        <f t="shared" ca="1" si="8"/>
        <v>684</v>
      </c>
      <c r="K8">
        <f t="shared" ca="1" si="9"/>
        <v>1063425</v>
      </c>
      <c r="L8">
        <f t="shared" ca="1" si="10"/>
        <v>1083019.3999999999</v>
      </c>
      <c r="M8">
        <f t="shared" ca="1" si="11"/>
        <v>13369.999999999993</v>
      </c>
      <c r="N8" s="16">
        <f t="shared" ca="1" si="18"/>
        <v>1.2560898450189062E-2</v>
      </c>
      <c r="O8">
        <f t="shared" ca="1" si="12"/>
        <v>1073.2221999999999</v>
      </c>
      <c r="P8" s="8">
        <f t="shared" ca="1" si="13"/>
        <v>12296.777799999993</v>
      </c>
      <c r="Q8" s="16">
        <f t="shared" ca="1" si="14"/>
        <v>1.1552623575941605E-2</v>
      </c>
      <c r="R8" s="16">
        <f t="shared" ca="1" si="15"/>
        <v>0</v>
      </c>
      <c r="S8" s="15">
        <f t="shared" ca="1" si="16"/>
        <v>1076711.0832749999</v>
      </c>
      <c r="T8" s="15">
        <f t="shared" ca="1" si="19"/>
        <v>1064414.3054749998</v>
      </c>
      <c r="W8" s="3"/>
    </row>
    <row r="9" spans="1:25" ht="16.2" x14ac:dyDescent="0.45">
      <c r="A9">
        <f t="shared" ca="1" si="17"/>
        <v>8</v>
      </c>
      <c r="B9" s="11">
        <f t="shared" ca="1" si="0"/>
        <v>41344</v>
      </c>
      <c r="C9" s="11">
        <f t="shared" ca="1" si="1"/>
        <v>41352</v>
      </c>
      <c r="D9" s="11" t="str">
        <f t="shared" ca="1" si="2"/>
        <v>LONG</v>
      </c>
      <c r="E9" s="8">
        <f t="shared" ca="1" si="3"/>
        <v>655.25</v>
      </c>
      <c r="F9" s="8">
        <f t="shared" ca="1" si="4"/>
        <v>631.54999999999995</v>
      </c>
      <c r="G9" s="8">
        <f t="shared" ca="1" si="5"/>
        <v>831.65</v>
      </c>
      <c r="H9" s="8">
        <f t="shared" ca="1" si="6"/>
        <v>784.55</v>
      </c>
      <c r="I9">
        <f t="shared" ca="1" si="7"/>
        <v>821</v>
      </c>
      <c r="J9">
        <f t="shared" ca="1" si="8"/>
        <v>647</v>
      </c>
      <c r="K9">
        <f t="shared" ca="1" si="9"/>
        <v>1076037.7999999998</v>
      </c>
      <c r="L9">
        <f t="shared" ca="1" si="10"/>
        <v>1026106.3999999999</v>
      </c>
      <c r="M9">
        <f t="shared" ca="1" si="11"/>
        <v>11015.999999999978</v>
      </c>
      <c r="N9" s="16">
        <f t="shared" ca="1" si="18"/>
        <v>1.0231156873107446E-2</v>
      </c>
      <c r="O9">
        <f t="shared" ca="1" si="12"/>
        <v>1051.0720999999999</v>
      </c>
      <c r="P9" s="8">
        <f t="shared" ca="1" si="13"/>
        <v>9964.9278999999788</v>
      </c>
      <c r="Q9" s="16">
        <f t="shared" ca="1" si="14"/>
        <v>9.2549691879180405E-3</v>
      </c>
      <c r="R9" s="16">
        <f t="shared" ca="1" si="15"/>
        <v>0</v>
      </c>
      <c r="S9" s="15">
        <f t="shared" ca="1" si="16"/>
        <v>1086676.0111749999</v>
      </c>
      <c r="T9" s="15">
        <f t="shared" ca="1" si="19"/>
        <v>1076711.0832749999</v>
      </c>
      <c r="W9" s="3"/>
      <c r="X9" s="30" t="s">
        <v>66</v>
      </c>
      <c r="Y9" s="31"/>
    </row>
    <row r="10" spans="1:25" x14ac:dyDescent="0.3">
      <c r="A10">
        <f t="shared" ca="1" si="17"/>
        <v>9</v>
      </c>
      <c r="B10" s="11">
        <f t="shared" ca="1" si="0"/>
        <v>41354</v>
      </c>
      <c r="C10" s="11">
        <f t="shared" ca="1" si="1"/>
        <v>41366</v>
      </c>
      <c r="D10" s="11" t="str">
        <f t="shared" ca="1" si="2"/>
        <v>LONG</v>
      </c>
      <c r="E10" s="8">
        <f t="shared" ca="1" si="3"/>
        <v>607</v>
      </c>
      <c r="F10" s="8">
        <f t="shared" ca="1" si="4"/>
        <v>629.9</v>
      </c>
      <c r="G10" s="8">
        <f t="shared" ca="1" si="5"/>
        <v>797.9</v>
      </c>
      <c r="H10" s="8">
        <f t="shared" ca="1" si="6"/>
        <v>817.25</v>
      </c>
      <c r="I10">
        <f t="shared" ca="1" si="7"/>
        <v>895</v>
      </c>
      <c r="J10">
        <f t="shared" ca="1" si="8"/>
        <v>680</v>
      </c>
      <c r="K10">
        <f t="shared" ca="1" si="9"/>
        <v>1085837</v>
      </c>
      <c r="L10">
        <f t="shared" ca="1" si="10"/>
        <v>1119490.5</v>
      </c>
      <c r="M10">
        <f t="shared" ca="1" si="11"/>
        <v>7337.4999999999636</v>
      </c>
      <c r="N10" s="16">
        <f t="shared" ca="1" si="18"/>
        <v>6.7522425493372947E-3</v>
      </c>
      <c r="O10">
        <f t="shared" ca="1" si="12"/>
        <v>1102.6637500000002</v>
      </c>
      <c r="P10" s="8">
        <f t="shared" ca="1" si="13"/>
        <v>6234.8362499999639</v>
      </c>
      <c r="Q10" s="16">
        <f t="shared" ca="1" si="14"/>
        <v>5.7375300327632767E-3</v>
      </c>
      <c r="R10" s="16">
        <f t="shared" ca="1" si="15"/>
        <v>0</v>
      </c>
      <c r="S10" s="15">
        <f t="shared" ca="1" si="16"/>
        <v>1092910.8474249998</v>
      </c>
      <c r="T10" s="15">
        <f t="shared" ca="1" si="19"/>
        <v>1086676.0111749999</v>
      </c>
      <c r="W10" s="3"/>
      <c r="X10" s="32" t="s">
        <v>67</v>
      </c>
      <c r="Y10" s="27">
        <f ca="1">U1</f>
        <v>31</v>
      </c>
    </row>
    <row r="11" spans="1:25" x14ac:dyDescent="0.3">
      <c r="A11">
        <f t="shared" ca="1" si="17"/>
        <v>10</v>
      </c>
      <c r="B11" s="11">
        <f t="shared" ca="1" si="0"/>
        <v>41369</v>
      </c>
      <c r="C11" s="11">
        <f t="shared" ca="1" si="1"/>
        <v>41382</v>
      </c>
      <c r="D11" s="11" t="str">
        <f t="shared" ca="1" si="2"/>
        <v>SHORT</v>
      </c>
      <c r="E11" s="8">
        <f t="shared" ca="1" si="3"/>
        <v>770.8</v>
      </c>
      <c r="F11" s="8">
        <f t="shared" ca="1" si="4"/>
        <v>818.25</v>
      </c>
      <c r="G11" s="8">
        <f t="shared" ca="1" si="5"/>
        <v>620.95000000000005</v>
      </c>
      <c r="H11" s="8">
        <f t="shared" ca="1" si="6"/>
        <v>673.6</v>
      </c>
      <c r="I11">
        <f t="shared" ca="1" si="7"/>
        <v>708</v>
      </c>
      <c r="J11">
        <f t="shared" ca="1" si="8"/>
        <v>880</v>
      </c>
      <c r="K11">
        <f t="shared" ca="1" si="9"/>
        <v>1092162.3999999999</v>
      </c>
      <c r="L11">
        <f t="shared" ca="1" si="10"/>
        <v>1172089</v>
      </c>
      <c r="M11">
        <f t="shared" ca="1" si="11"/>
        <v>-12737.399999999943</v>
      </c>
      <c r="N11" s="16">
        <f t="shared" ca="1" si="18"/>
        <v>-1.1654564532880654E-2</v>
      </c>
      <c r="O11">
        <f t="shared" ca="1" si="12"/>
        <v>1132.1257000000001</v>
      </c>
      <c r="P11" s="8">
        <f t="shared" ca="1" si="13"/>
        <v>-13869.525699999944</v>
      </c>
      <c r="Q11" s="16">
        <f t="shared" ca="1" si="14"/>
        <v>-1.2690445641268767E-2</v>
      </c>
      <c r="R11" s="16">
        <f t="shared" ca="1" si="15"/>
        <v>-1.2690445641268755E-2</v>
      </c>
      <c r="S11" s="15">
        <f t="shared" ca="1" si="16"/>
        <v>1079041.3217249999</v>
      </c>
      <c r="T11" s="15">
        <f t="shared" ca="1" si="19"/>
        <v>1092910.8474249998</v>
      </c>
      <c r="W11" s="3"/>
      <c r="X11" s="32" t="s">
        <v>68</v>
      </c>
      <c r="Y11" s="27">
        <f ca="1">COUNTIF(N2:N110,"&gt;=0")</f>
        <v>24</v>
      </c>
    </row>
    <row r="12" spans="1:25" x14ac:dyDescent="0.3">
      <c r="A12">
        <f t="shared" ca="1" si="17"/>
        <v>11</v>
      </c>
      <c r="B12" s="11">
        <f t="shared" ca="1" si="0"/>
        <v>41389</v>
      </c>
      <c r="C12" s="11">
        <f t="shared" ca="1" si="1"/>
        <v>41401</v>
      </c>
      <c r="D12" s="11" t="str">
        <f t="shared" ca="1" si="2"/>
        <v>LONG</v>
      </c>
      <c r="E12" s="8">
        <f t="shared" ca="1" si="3"/>
        <v>689.55</v>
      </c>
      <c r="F12" s="8">
        <f t="shared" ca="1" si="4"/>
        <v>688.05</v>
      </c>
      <c r="G12" s="8">
        <f t="shared" ca="1" si="5"/>
        <v>862.75</v>
      </c>
      <c r="H12" s="8">
        <f t="shared" ca="1" si="6"/>
        <v>853.75</v>
      </c>
      <c r="I12">
        <f t="shared" ca="1" si="7"/>
        <v>782</v>
      </c>
      <c r="J12">
        <f t="shared" ca="1" si="8"/>
        <v>625</v>
      </c>
      <c r="K12">
        <f t="shared" ca="1" si="9"/>
        <v>1078446.8500000001</v>
      </c>
      <c r="L12">
        <f t="shared" ca="1" si="10"/>
        <v>1071648.8500000001</v>
      </c>
      <c r="M12">
        <f t="shared" ca="1" si="11"/>
        <v>4452</v>
      </c>
      <c r="N12" s="16">
        <f t="shared" ca="1" si="18"/>
        <v>4.1258846258851786E-3</v>
      </c>
      <c r="O12">
        <f t="shared" ca="1" si="12"/>
        <v>1075.0478499999999</v>
      </c>
      <c r="P12" s="8">
        <f t="shared" ca="1" si="13"/>
        <v>3376.9521500000001</v>
      </c>
      <c r="Q12" s="16">
        <f t="shared" ca="1" si="14"/>
        <v>3.1295855700887018E-3</v>
      </c>
      <c r="R12" s="16">
        <f t="shared" ca="1" si="15"/>
        <v>-9.6005759067369079E-3</v>
      </c>
      <c r="S12" s="15">
        <f t="shared" ca="1" si="16"/>
        <v>1082418.273875</v>
      </c>
      <c r="T12" s="15">
        <f t="shared" ca="1" si="19"/>
        <v>1079041.3217249999</v>
      </c>
      <c r="W12" s="3"/>
      <c r="X12" s="32" t="s">
        <v>69</v>
      </c>
      <c r="Y12" s="27">
        <f ca="1">Y10-Y11</f>
        <v>7</v>
      </c>
    </row>
    <row r="13" spans="1:25" x14ac:dyDescent="0.3">
      <c r="A13">
        <f t="shared" ca="1" si="17"/>
        <v>12</v>
      </c>
      <c r="B13" s="11">
        <f t="shared" ca="1" si="0"/>
        <v>41402</v>
      </c>
      <c r="C13" s="11">
        <f t="shared" ca="1" si="1"/>
        <v>41404</v>
      </c>
      <c r="D13" s="11" t="str">
        <f t="shared" ca="1" si="2"/>
        <v>LONG</v>
      </c>
      <c r="E13" s="8">
        <f t="shared" ca="1" si="3"/>
        <v>697.15</v>
      </c>
      <c r="F13" s="8">
        <f t="shared" ca="1" si="4"/>
        <v>703.35</v>
      </c>
      <c r="G13" s="8">
        <f t="shared" ca="1" si="5"/>
        <v>885</v>
      </c>
      <c r="H13" s="8">
        <f t="shared" ca="1" si="6"/>
        <v>877.3</v>
      </c>
      <c r="I13">
        <f t="shared" ca="1" si="7"/>
        <v>776</v>
      </c>
      <c r="J13">
        <f t="shared" ca="1" si="8"/>
        <v>611</v>
      </c>
      <c r="K13">
        <f t="shared" ca="1" si="9"/>
        <v>1081723.3999999999</v>
      </c>
      <c r="L13">
        <f t="shared" ca="1" si="10"/>
        <v>1081829.8999999999</v>
      </c>
      <c r="M13">
        <f t="shared" ca="1" si="11"/>
        <v>9515.9000000000633</v>
      </c>
      <c r="N13" s="16">
        <f t="shared" ca="1" si="18"/>
        <v>8.7913334703170216E-3</v>
      </c>
      <c r="O13">
        <f t="shared" ca="1" si="12"/>
        <v>1081.7766499999998</v>
      </c>
      <c r="P13" s="8">
        <f t="shared" ca="1" si="13"/>
        <v>8434.1233500000635</v>
      </c>
      <c r="Q13" s="16">
        <f t="shared" ca="1" si="14"/>
        <v>7.7919262392035843E-3</v>
      </c>
      <c r="R13" s="16">
        <f t="shared" ca="1" si="15"/>
        <v>-1.8834566468525216E-3</v>
      </c>
      <c r="S13" s="15">
        <f t="shared" ca="1" si="16"/>
        <v>1090852.397225</v>
      </c>
      <c r="T13" s="15">
        <f t="shared" ca="1" si="19"/>
        <v>1082418.273875</v>
      </c>
      <c r="W13" s="3"/>
      <c r="X13" s="32" t="s">
        <v>70</v>
      </c>
      <c r="Y13" s="33">
        <f ca="1">Y11/Y10</f>
        <v>0.77419354838709675</v>
      </c>
    </row>
    <row r="14" spans="1:25" x14ac:dyDescent="0.3">
      <c r="A14">
        <f t="shared" ca="1" si="17"/>
        <v>13</v>
      </c>
      <c r="B14" s="11">
        <f t="shared" ca="1" si="0"/>
        <v>41409</v>
      </c>
      <c r="C14" s="11">
        <f t="shared" ca="1" si="1"/>
        <v>41410</v>
      </c>
      <c r="D14" s="11" t="str">
        <f t="shared" ca="1" si="2"/>
        <v>LONG</v>
      </c>
      <c r="E14" s="8">
        <f t="shared" ca="1" si="3"/>
        <v>714.85</v>
      </c>
      <c r="F14" s="8">
        <f t="shared" ca="1" si="4"/>
        <v>722.8</v>
      </c>
      <c r="G14" s="8">
        <f t="shared" ca="1" si="5"/>
        <v>910.05</v>
      </c>
      <c r="H14" s="8">
        <f t="shared" ca="1" si="6"/>
        <v>908.35</v>
      </c>
      <c r="I14">
        <f t="shared" ca="1" si="7"/>
        <v>762</v>
      </c>
      <c r="J14">
        <f t="shared" ca="1" si="8"/>
        <v>599</v>
      </c>
      <c r="K14">
        <f t="shared" ca="1" si="9"/>
        <v>1089835.6499999999</v>
      </c>
      <c r="L14">
        <f t="shared" ca="1" si="10"/>
        <v>1094875.25</v>
      </c>
      <c r="M14">
        <f t="shared" ca="1" si="11"/>
        <v>7076.199999999907</v>
      </c>
      <c r="N14" s="16">
        <f t="shared" ca="1" si="18"/>
        <v>6.4868537833357902E-3</v>
      </c>
      <c r="O14">
        <f t="shared" ca="1" si="12"/>
        <v>1092.35545</v>
      </c>
      <c r="P14" s="8">
        <f t="shared" ca="1" si="13"/>
        <v>5983.844549999907</v>
      </c>
      <c r="Q14" s="16">
        <f t="shared" ca="1" si="14"/>
        <v>5.4854759133518916E-3</v>
      </c>
      <c r="R14" s="16">
        <f t="shared" ca="1" si="15"/>
        <v>0</v>
      </c>
      <c r="S14" s="15">
        <f t="shared" ca="1" si="16"/>
        <v>1096836.2417749998</v>
      </c>
      <c r="T14" s="15">
        <f t="shared" ca="1" si="19"/>
        <v>1090852.397225</v>
      </c>
      <c r="W14" s="3"/>
      <c r="X14" s="32" t="s">
        <v>71</v>
      </c>
      <c r="Y14" s="33">
        <f ca="1">Y12/Y10</f>
        <v>0.22580645161290322</v>
      </c>
    </row>
    <row r="15" spans="1:25" x14ac:dyDescent="0.3">
      <c r="A15">
        <f t="shared" ca="1" si="17"/>
        <v>14</v>
      </c>
      <c r="B15" s="11">
        <f t="shared" ca="1" si="0"/>
        <v>41415</v>
      </c>
      <c r="C15" s="11">
        <f t="shared" ca="1" si="1"/>
        <v>41423</v>
      </c>
      <c r="D15" s="11" t="str">
        <f t="shared" ca="1" si="2"/>
        <v>LONG</v>
      </c>
      <c r="E15" s="8">
        <f t="shared" ca="1" si="3"/>
        <v>707.8</v>
      </c>
      <c r="F15" s="8">
        <f t="shared" ca="1" si="4"/>
        <v>715.95</v>
      </c>
      <c r="G15" s="8">
        <f t="shared" ca="1" si="5"/>
        <v>902.05</v>
      </c>
      <c r="H15" s="8">
        <f t="shared" ca="1" si="6"/>
        <v>910.55</v>
      </c>
      <c r="I15">
        <f t="shared" ca="1" si="7"/>
        <v>774</v>
      </c>
      <c r="J15">
        <f t="shared" ca="1" si="8"/>
        <v>607</v>
      </c>
      <c r="K15">
        <f t="shared" ca="1" si="9"/>
        <v>1095381.5499999998</v>
      </c>
      <c r="L15">
        <f t="shared" ca="1" si="10"/>
        <v>1106849.1499999999</v>
      </c>
      <c r="M15">
        <f t="shared" ca="1" si="11"/>
        <v>1148.6000000000704</v>
      </c>
      <c r="N15" s="16">
        <f t="shared" ca="1" si="18"/>
        <v>1.0471936978862968E-3</v>
      </c>
      <c r="O15">
        <f t="shared" ca="1" si="12"/>
        <v>1101.11535</v>
      </c>
      <c r="P15" s="8">
        <f t="shared" ca="1" si="13"/>
        <v>47.48465000007036</v>
      </c>
      <c r="Q15" s="16">
        <f t="shared" ca="1" si="14"/>
        <v>4.3292378744913095E-5</v>
      </c>
      <c r="R15" s="16">
        <f t="shared" ca="1" si="15"/>
        <v>0</v>
      </c>
      <c r="S15" s="15">
        <f t="shared" ca="1" si="16"/>
        <v>1096883.7264249998</v>
      </c>
      <c r="T15" s="15">
        <f t="shared" ca="1" si="19"/>
        <v>1096836.2417749998</v>
      </c>
      <c r="W15" s="3"/>
      <c r="X15" s="32" t="s">
        <v>72</v>
      </c>
      <c r="Y15" s="33">
        <f ca="1">AVERAGEIF(Q2:Q250,"&gt;=0")</f>
        <v>8.7311522177111796E-3</v>
      </c>
    </row>
    <row r="16" spans="1:25" x14ac:dyDescent="0.3">
      <c r="A16">
        <f t="shared" ca="1" si="17"/>
        <v>15</v>
      </c>
      <c r="B16" s="11">
        <f t="shared" ca="1" si="0"/>
        <v>41428</v>
      </c>
      <c r="C16" s="11">
        <f t="shared" ca="1" si="1"/>
        <v>41435</v>
      </c>
      <c r="D16" s="11" t="str">
        <f t="shared" ca="1" si="2"/>
        <v>SHORT</v>
      </c>
      <c r="E16" s="8">
        <f t="shared" ca="1" si="3"/>
        <v>869.05</v>
      </c>
      <c r="F16" s="8">
        <f t="shared" ca="1" si="4"/>
        <v>852.6</v>
      </c>
      <c r="G16" s="8">
        <f t="shared" ca="1" si="5"/>
        <v>689.15</v>
      </c>
      <c r="H16" s="8">
        <f t="shared" ca="1" si="6"/>
        <v>676.35</v>
      </c>
      <c r="I16">
        <f t="shared" ca="1" si="7"/>
        <v>631</v>
      </c>
      <c r="J16">
        <f t="shared" ca="1" si="8"/>
        <v>795</v>
      </c>
      <c r="K16">
        <f t="shared" ca="1" si="9"/>
        <v>1096244.7999999998</v>
      </c>
      <c r="L16">
        <f t="shared" ca="1" si="10"/>
        <v>1075688.8500000001</v>
      </c>
      <c r="M16">
        <f t="shared" ca="1" si="11"/>
        <v>-203.94999999999345</v>
      </c>
      <c r="N16" s="16">
        <f t="shared" ca="1" si="18"/>
        <v>-1.8593584268472479E-4</v>
      </c>
      <c r="O16">
        <f t="shared" ca="1" si="12"/>
        <v>1085.966825</v>
      </c>
      <c r="P16" s="8">
        <f t="shared" ca="1" si="13"/>
        <v>-1289.9168249999934</v>
      </c>
      <c r="Q16" s="16">
        <f t="shared" ca="1" si="14"/>
        <v>-1.1759831912213099E-3</v>
      </c>
      <c r="R16" s="16">
        <f t="shared" ca="1" si="15"/>
        <v>-1.1759831912212526E-3</v>
      </c>
      <c r="S16" s="15">
        <f t="shared" ca="1" si="16"/>
        <v>1095593.8095999998</v>
      </c>
      <c r="T16" s="15">
        <f t="shared" ca="1" si="19"/>
        <v>1096883.7264249998</v>
      </c>
      <c r="W16" s="3"/>
      <c r="X16" s="32" t="s">
        <v>73</v>
      </c>
      <c r="Y16" s="33">
        <f ca="1">AVERAGEIF(Q2:Q250,"&lt;0")</f>
        <v>-9.1889847103607345E-3</v>
      </c>
    </row>
    <row r="17" spans="1:25" ht="15" thickBot="1" x14ac:dyDescent="0.35">
      <c r="A17">
        <f t="shared" ca="1" si="17"/>
        <v>16</v>
      </c>
      <c r="B17" s="11">
        <f t="shared" ca="1" si="0"/>
        <v>41442</v>
      </c>
      <c r="C17" s="11">
        <f t="shared" ca="1" si="1"/>
        <v>41459</v>
      </c>
      <c r="D17" s="11" t="str">
        <f t="shared" ca="1" si="2"/>
        <v>LONG</v>
      </c>
      <c r="E17" s="8">
        <f t="shared" ca="1" si="3"/>
        <v>667.35</v>
      </c>
      <c r="F17" s="8">
        <f t="shared" ca="1" si="4"/>
        <v>655.15</v>
      </c>
      <c r="G17" s="8">
        <f t="shared" ca="1" si="5"/>
        <v>844.4</v>
      </c>
      <c r="H17" s="8">
        <f t="shared" ca="1" si="6"/>
        <v>852.1</v>
      </c>
      <c r="I17">
        <f t="shared" ca="1" si="7"/>
        <v>820</v>
      </c>
      <c r="J17">
        <f t="shared" ca="1" si="8"/>
        <v>648</v>
      </c>
      <c r="K17">
        <f t="shared" ca="1" si="9"/>
        <v>1094398.2</v>
      </c>
      <c r="L17">
        <f t="shared" ca="1" si="10"/>
        <v>1089383.8</v>
      </c>
      <c r="M17">
        <f t="shared" ca="1" si="11"/>
        <v>-14993.600000000066</v>
      </c>
      <c r="N17" s="16">
        <f t="shared" ca="1" si="18"/>
        <v>-1.3685363926503212E-2</v>
      </c>
      <c r="O17">
        <f t="shared" ca="1" si="12"/>
        <v>1091.8910000000001</v>
      </c>
      <c r="P17" s="8">
        <f t="shared" ca="1" si="13"/>
        <v>-16085.491000000065</v>
      </c>
      <c r="Q17" s="16">
        <f t="shared" ca="1" si="14"/>
        <v>-1.4681984198023957E-2</v>
      </c>
      <c r="R17" s="16">
        <f t="shared" ca="1" si="15"/>
        <v>-1.5840701622614639E-2</v>
      </c>
      <c r="S17" s="15">
        <f t="shared" ca="1" si="16"/>
        <v>1079508.3185999996</v>
      </c>
      <c r="T17" s="15">
        <f t="shared" ca="1" si="19"/>
        <v>1095593.8095999998</v>
      </c>
      <c r="W17" s="3"/>
      <c r="X17" s="28" t="s">
        <v>74</v>
      </c>
      <c r="Y17" s="34">
        <f ca="1">(Y13*Y15)+(Y14*Y16)</f>
        <v>4.6846696855659085E-3</v>
      </c>
    </row>
    <row r="18" spans="1:25" ht="15" thickBot="1" x14ac:dyDescent="0.35">
      <c r="A18">
        <f t="shared" ca="1" si="17"/>
        <v>17</v>
      </c>
      <c r="B18" s="11">
        <f t="shared" ca="1" si="0"/>
        <v>41460</v>
      </c>
      <c r="C18" s="11">
        <f t="shared" ca="1" si="1"/>
        <v>41479</v>
      </c>
      <c r="D18" s="11" t="str">
        <f t="shared" ca="1" si="2"/>
        <v>SHORT</v>
      </c>
      <c r="E18" s="8">
        <f t="shared" ca="1" si="3"/>
        <v>850.1</v>
      </c>
      <c r="F18" s="8">
        <f t="shared" ca="1" si="4"/>
        <v>803.25</v>
      </c>
      <c r="G18" s="8">
        <f t="shared" ca="1" si="5"/>
        <v>667.75</v>
      </c>
      <c r="H18" s="8">
        <f t="shared" ca="1" si="6"/>
        <v>659.95</v>
      </c>
      <c r="I18">
        <f t="shared" ca="1" si="7"/>
        <v>634</v>
      </c>
      <c r="J18">
        <f t="shared" ca="1" si="8"/>
        <v>808</v>
      </c>
      <c r="K18">
        <f t="shared" ca="1" si="9"/>
        <v>1078505.3999999999</v>
      </c>
      <c r="L18">
        <f t="shared" ca="1" si="10"/>
        <v>1042500.1000000001</v>
      </c>
      <c r="M18">
        <f t="shared" ca="1" si="11"/>
        <v>-23400.500000000051</v>
      </c>
      <c r="N18" s="16">
        <f t="shared" ca="1" si="18"/>
        <v>-2.1676998311923948E-2</v>
      </c>
      <c r="O18">
        <f t="shared" ca="1" si="12"/>
        <v>1060.5027500000001</v>
      </c>
      <c r="P18" s="8">
        <f t="shared" ca="1" si="13"/>
        <v>-24461.002750000051</v>
      </c>
      <c r="Q18" s="16">
        <f t="shared" ca="1" si="14"/>
        <v>-2.2659392548010384E-2</v>
      </c>
      <c r="R18" s="16">
        <f t="shared" ca="1" si="15"/>
        <v>-3.8141153494322233E-2</v>
      </c>
      <c r="S18" s="15">
        <f t="shared" ca="1" si="16"/>
        <v>1055047.3158499997</v>
      </c>
      <c r="T18" s="15">
        <f t="shared" ca="1" si="19"/>
        <v>1079508.3185999996</v>
      </c>
      <c r="W18" s="3"/>
    </row>
    <row r="19" spans="1:25" ht="16.8" thickBot="1" x14ac:dyDescent="0.5">
      <c r="A19">
        <f t="shared" ca="1" si="17"/>
        <v>18</v>
      </c>
      <c r="B19" s="11">
        <f t="shared" ca="1" si="0"/>
        <v>41481</v>
      </c>
      <c r="C19" s="11">
        <f t="shared" ca="1" si="1"/>
        <v>41492</v>
      </c>
      <c r="D19" s="11" t="str">
        <f t="shared" ca="1" si="2"/>
        <v>LONG</v>
      </c>
      <c r="E19" s="8">
        <f t="shared" ca="1" si="3"/>
        <v>644.1</v>
      </c>
      <c r="F19" s="8">
        <f t="shared" ca="1" si="4"/>
        <v>608.65</v>
      </c>
      <c r="G19" s="8">
        <f t="shared" ca="1" si="5"/>
        <v>805.55</v>
      </c>
      <c r="H19" s="8">
        <f t="shared" ca="1" si="6"/>
        <v>751.85</v>
      </c>
      <c r="I19">
        <f t="shared" ca="1" si="7"/>
        <v>819</v>
      </c>
      <c r="J19">
        <f t="shared" ca="1" si="8"/>
        <v>654</v>
      </c>
      <c r="K19">
        <f t="shared" ca="1" si="9"/>
        <v>1054347.6000000001</v>
      </c>
      <c r="L19">
        <f t="shared" ca="1" si="10"/>
        <v>990194.25</v>
      </c>
      <c r="M19">
        <f t="shared" ca="1" si="11"/>
        <v>6086.2499999999163</v>
      </c>
      <c r="N19" s="16">
        <f t="shared" ca="1" si="18"/>
        <v>5.7686986247593311E-3</v>
      </c>
      <c r="O19">
        <f t="shared" ca="1" si="12"/>
        <v>1022.270925</v>
      </c>
      <c r="P19" s="8">
        <f t="shared" ca="1" si="13"/>
        <v>5063.9790749999165</v>
      </c>
      <c r="Q19" s="16">
        <f t="shared" ca="1" si="14"/>
        <v>4.7997649005154979E-3</v>
      </c>
      <c r="R19" s="16">
        <f t="shared" ca="1" si="15"/>
        <v>-3.3524457163613963E-2</v>
      </c>
      <c r="S19" s="15">
        <f t="shared" ca="1" si="16"/>
        <v>1060111.2949249996</v>
      </c>
      <c r="T19" s="15">
        <f t="shared" ca="1" si="19"/>
        <v>1055047.3158499997</v>
      </c>
      <c r="W19" s="3"/>
      <c r="X19" s="30" t="s">
        <v>75</v>
      </c>
      <c r="Y19" s="31"/>
    </row>
    <row r="20" spans="1:25" ht="15" thickBot="1" x14ac:dyDescent="0.35">
      <c r="A20">
        <f t="shared" ca="1" si="17"/>
        <v>19</v>
      </c>
      <c r="B20" s="11">
        <f t="shared" ca="1" si="0"/>
        <v>41493</v>
      </c>
      <c r="C20" s="11">
        <f t="shared" ca="1" si="1"/>
        <v>41498</v>
      </c>
      <c r="D20" s="11" t="str">
        <f t="shared" ca="1" si="2"/>
        <v>SHORT</v>
      </c>
      <c r="E20" s="8">
        <f t="shared" ca="1" si="3"/>
        <v>729.7</v>
      </c>
      <c r="F20" s="8">
        <f t="shared" ca="1" si="4"/>
        <v>769.75</v>
      </c>
      <c r="G20" s="8">
        <f t="shared" ca="1" si="5"/>
        <v>601.20000000000005</v>
      </c>
      <c r="H20" s="8">
        <f t="shared" ca="1" si="6"/>
        <v>602.20000000000005</v>
      </c>
      <c r="I20">
        <f t="shared" ca="1" si="7"/>
        <v>726</v>
      </c>
      <c r="J20">
        <f t="shared" ca="1" si="8"/>
        <v>881</v>
      </c>
      <c r="K20">
        <f t="shared" ca="1" si="9"/>
        <v>1059419.4000000001</v>
      </c>
      <c r="L20">
        <f t="shared" ca="1" si="10"/>
        <v>1089376.7000000002</v>
      </c>
      <c r="M20">
        <f t="shared" ca="1" si="11"/>
        <v>28195.299999999967</v>
      </c>
      <c r="N20" s="16">
        <f t="shared" ca="1" si="18"/>
        <v>2.6596547112531916E-2</v>
      </c>
      <c r="O20">
        <f t="shared" ca="1" si="12"/>
        <v>1074.3980500000002</v>
      </c>
      <c r="P20" s="8">
        <f t="shared" ca="1" si="13"/>
        <v>27120.901949999967</v>
      </c>
      <c r="Q20" s="16">
        <f t="shared" ca="1" si="14"/>
        <v>2.5583070456690782E-2</v>
      </c>
      <c r="R20" s="16">
        <f t="shared" ca="1" si="15"/>
        <v>-8.7990452565623878E-3</v>
      </c>
      <c r="S20" s="15">
        <f t="shared" ca="1" si="16"/>
        <v>1087232.1968749994</v>
      </c>
      <c r="T20" s="15">
        <f t="shared" ca="1" si="19"/>
        <v>1060111.2949249996</v>
      </c>
      <c r="W20" s="3"/>
      <c r="X20" s="35" t="s">
        <v>76</v>
      </c>
      <c r="Y20" s="34">
        <f ca="1">MIN(R2:R249)</f>
        <v>-3.8141153494322233E-2</v>
      </c>
    </row>
    <row r="21" spans="1:25" x14ac:dyDescent="0.3">
      <c r="A21">
        <f t="shared" ca="1" si="17"/>
        <v>20</v>
      </c>
      <c r="B21" s="11">
        <f t="shared" ca="1" si="0"/>
        <v>41509</v>
      </c>
      <c r="C21" s="11">
        <f t="shared" ca="1" si="1"/>
        <v>41519</v>
      </c>
      <c r="D21" s="11" t="str">
        <f t="shared" ca="1" si="2"/>
        <v>SHORT</v>
      </c>
      <c r="E21" s="8">
        <f t="shared" ca="1" si="3"/>
        <v>740.85</v>
      </c>
      <c r="F21" s="8">
        <f t="shared" ca="1" si="4"/>
        <v>738.4</v>
      </c>
      <c r="G21" s="8">
        <f t="shared" ca="1" si="5"/>
        <v>607.54999999999995</v>
      </c>
      <c r="H21" s="8">
        <f t="shared" ca="1" si="6"/>
        <v>589.5</v>
      </c>
      <c r="I21">
        <f t="shared" ca="1" si="7"/>
        <v>733</v>
      </c>
      <c r="J21">
        <f t="shared" ca="1" si="8"/>
        <v>894</v>
      </c>
      <c r="K21">
        <f t="shared" ca="1" si="9"/>
        <v>1086192.75</v>
      </c>
      <c r="L21">
        <f t="shared" ca="1" si="10"/>
        <v>1068260.2</v>
      </c>
      <c r="M21">
        <f t="shared" ca="1" si="11"/>
        <v>14340.849999999926</v>
      </c>
      <c r="N21" s="16">
        <f t="shared" ca="1" si="18"/>
        <v>1.3190236677334816E-2</v>
      </c>
      <c r="O21">
        <f t="shared" ca="1" si="12"/>
        <v>1077.2264749999999</v>
      </c>
      <c r="P21" s="8">
        <f t="shared" ca="1" si="13"/>
        <v>13263.623524999926</v>
      </c>
      <c r="Q21" s="16">
        <f t="shared" ca="1" si="14"/>
        <v>1.219943960740234E-2</v>
      </c>
      <c r="R21" s="16">
        <f t="shared" ca="1" si="15"/>
        <v>0</v>
      </c>
      <c r="S21" s="15">
        <f t="shared" ca="1" si="16"/>
        <v>1100495.8203999994</v>
      </c>
      <c r="T21" s="15">
        <f t="shared" ca="1" si="19"/>
        <v>1087232.1968749994</v>
      </c>
      <c r="W21" s="3"/>
    </row>
    <row r="22" spans="1:25" ht="16.2" x14ac:dyDescent="0.45">
      <c r="A22">
        <f t="shared" ca="1" si="17"/>
        <v>21</v>
      </c>
      <c r="B22" s="11">
        <f t="shared" ca="1" si="0"/>
        <v>41521</v>
      </c>
      <c r="C22" s="11">
        <f t="shared" ca="1" si="1"/>
        <v>41534</v>
      </c>
      <c r="D22" s="11" t="str">
        <f t="shared" ca="1" si="2"/>
        <v>LONG</v>
      </c>
      <c r="E22" s="8">
        <f t="shared" ca="1" si="3"/>
        <v>564.04999999999995</v>
      </c>
      <c r="F22" s="8">
        <f t="shared" ca="1" si="4"/>
        <v>642.25</v>
      </c>
      <c r="G22" s="8">
        <f t="shared" ca="1" si="5"/>
        <v>709.5</v>
      </c>
      <c r="H22" s="8">
        <f t="shared" ca="1" si="6"/>
        <v>803.95</v>
      </c>
      <c r="I22">
        <f t="shared" ca="1" si="7"/>
        <v>975</v>
      </c>
      <c r="J22">
        <f t="shared" ca="1" si="8"/>
        <v>775</v>
      </c>
      <c r="K22">
        <f t="shared" ca="1" si="9"/>
        <v>1099811.25</v>
      </c>
      <c r="L22">
        <f t="shared" ca="1" si="10"/>
        <v>1249255</v>
      </c>
      <c r="M22">
        <f t="shared" ca="1" si="11"/>
        <v>3046.2500000000146</v>
      </c>
      <c r="N22" s="16">
        <f t="shared" ca="1" si="18"/>
        <v>2.7680704856223697E-3</v>
      </c>
      <c r="O22">
        <f t="shared" ca="1" si="12"/>
        <v>1174.5331249999999</v>
      </c>
      <c r="P22" s="8">
        <f t="shared" ca="1" si="13"/>
        <v>1871.7168750000146</v>
      </c>
      <c r="Q22" s="16">
        <f t="shared" ca="1" si="14"/>
        <v>1.7007941695950267E-3</v>
      </c>
      <c r="R22" s="16">
        <f t="shared" ca="1" si="15"/>
        <v>0</v>
      </c>
      <c r="S22" s="15">
        <f t="shared" ca="1" si="16"/>
        <v>1102367.5372749993</v>
      </c>
      <c r="T22" s="15">
        <f t="shared" ca="1" si="19"/>
        <v>1100495.8203999994</v>
      </c>
      <c r="W22" s="3"/>
      <c r="X22" s="14" t="s">
        <v>99</v>
      </c>
      <c r="Y22" s="15">
        <f ca="1">(T2-(T2*V4))/STDEV(S2:S110)</f>
        <v>25.786351995686825</v>
      </c>
    </row>
    <row r="23" spans="1:25" x14ac:dyDescent="0.3">
      <c r="A23">
        <f t="shared" ca="1" si="17"/>
        <v>22</v>
      </c>
      <c r="B23" s="11">
        <f t="shared" ca="1" si="0"/>
        <v>41535</v>
      </c>
      <c r="C23" s="11">
        <f t="shared" ca="1" si="1"/>
        <v>41542</v>
      </c>
      <c r="D23" s="11" t="str">
        <f t="shared" ca="1" si="2"/>
        <v>SHORT</v>
      </c>
      <c r="E23" s="8">
        <f t="shared" ca="1" si="3"/>
        <v>799.2</v>
      </c>
      <c r="F23" s="8">
        <f t="shared" ca="1" si="4"/>
        <v>779.65</v>
      </c>
      <c r="G23" s="8">
        <f t="shared" ca="1" si="5"/>
        <v>650.5</v>
      </c>
      <c r="H23" s="8">
        <f t="shared" ca="1" si="6"/>
        <v>620.6</v>
      </c>
      <c r="I23">
        <f t="shared" ca="1" si="7"/>
        <v>689</v>
      </c>
      <c r="J23">
        <f t="shared" ca="1" si="8"/>
        <v>847</v>
      </c>
      <c r="K23">
        <f t="shared" ca="1" si="9"/>
        <v>1101622.3</v>
      </c>
      <c r="L23">
        <f t="shared" ca="1" si="10"/>
        <v>1062827.05</v>
      </c>
      <c r="M23">
        <f t="shared" ca="1" si="11"/>
        <v>11855.349999999935</v>
      </c>
      <c r="N23" s="16">
        <f t="shared" ca="1" si="18"/>
        <v>1.0754444048040277E-2</v>
      </c>
      <c r="O23">
        <f t="shared" ca="1" si="12"/>
        <v>1082.2246749999999</v>
      </c>
      <c r="P23" s="8">
        <f t="shared" ca="1" si="13"/>
        <v>10773.125324999935</v>
      </c>
      <c r="Q23" s="16">
        <f t="shared" ca="1" si="14"/>
        <v>9.7727164132849868E-3</v>
      </c>
      <c r="R23" s="16">
        <f t="shared" ca="1" si="15"/>
        <v>0</v>
      </c>
      <c r="S23" s="15">
        <f t="shared" ca="1" si="16"/>
        <v>1113140.6625999992</v>
      </c>
      <c r="T23" s="15">
        <f t="shared" ca="1" si="19"/>
        <v>1102367.5372749993</v>
      </c>
      <c r="W23" s="3"/>
    </row>
    <row r="24" spans="1:25" x14ac:dyDescent="0.3">
      <c r="A24">
        <f t="shared" ca="1" si="17"/>
        <v>23</v>
      </c>
      <c r="B24" s="11">
        <f t="shared" ca="1" si="0"/>
        <v>41543</v>
      </c>
      <c r="C24" s="11">
        <f t="shared" ca="1" si="1"/>
        <v>41551</v>
      </c>
      <c r="D24" s="11" t="str">
        <f t="shared" ca="1" si="2"/>
        <v>LONG</v>
      </c>
      <c r="E24" s="8">
        <f t="shared" ca="1" si="3"/>
        <v>621.15</v>
      </c>
      <c r="F24" s="8">
        <f t="shared" ca="1" si="4"/>
        <v>640.45000000000005</v>
      </c>
      <c r="G24" s="8">
        <f t="shared" ca="1" si="5"/>
        <v>792.85</v>
      </c>
      <c r="H24" s="8">
        <f t="shared" ca="1" si="6"/>
        <v>798.7</v>
      </c>
      <c r="I24">
        <f t="shared" ca="1" si="7"/>
        <v>896</v>
      </c>
      <c r="J24">
        <f t="shared" ca="1" si="8"/>
        <v>701</v>
      </c>
      <c r="K24">
        <f t="shared" ca="1" si="9"/>
        <v>1112338.25</v>
      </c>
      <c r="L24">
        <f t="shared" ca="1" si="10"/>
        <v>1133731.9000000001</v>
      </c>
      <c r="M24">
        <f t="shared" ca="1" si="11"/>
        <v>13191.950000000044</v>
      </c>
      <c r="N24" s="16">
        <f t="shared" ca="1" si="18"/>
        <v>1.1851107809849631E-2</v>
      </c>
      <c r="O24">
        <f t="shared" ca="1" si="12"/>
        <v>1123.0350750000002</v>
      </c>
      <c r="P24" s="8">
        <f t="shared" ca="1" si="13"/>
        <v>12068.914925000045</v>
      </c>
      <c r="Q24" s="16">
        <f t="shared" ca="1" si="14"/>
        <v>1.0842219074820502E-2</v>
      </c>
      <c r="R24" s="16">
        <f t="shared" ca="1" si="15"/>
        <v>0</v>
      </c>
      <c r="S24" s="15">
        <f t="shared" ca="1" si="16"/>
        <v>1125209.5775249992</v>
      </c>
      <c r="T24" s="15">
        <f t="shared" ca="1" si="19"/>
        <v>1113140.6625999992</v>
      </c>
      <c r="W24" s="3"/>
    </row>
    <row r="25" spans="1:25" x14ac:dyDescent="0.3">
      <c r="A25">
        <f t="shared" ca="1" si="17"/>
        <v>24</v>
      </c>
      <c r="B25" s="11">
        <f t="shared" ca="1" si="0"/>
        <v>41556</v>
      </c>
      <c r="C25" s="11">
        <f t="shared" ca="1" si="1"/>
        <v>41570</v>
      </c>
      <c r="D25" s="11" t="str">
        <f t="shared" ca="1" si="2"/>
        <v>SHORT</v>
      </c>
      <c r="E25" s="8">
        <f t="shared" ca="1" si="3"/>
        <v>802.2</v>
      </c>
      <c r="F25" s="8">
        <f t="shared" ca="1" si="4"/>
        <v>809.7</v>
      </c>
      <c r="G25" s="8">
        <f t="shared" ca="1" si="5"/>
        <v>649.15</v>
      </c>
      <c r="H25" s="8">
        <f t="shared" ca="1" si="6"/>
        <v>660.2</v>
      </c>
      <c r="I25">
        <f t="shared" ca="1" si="7"/>
        <v>701</v>
      </c>
      <c r="J25">
        <f t="shared" ca="1" si="8"/>
        <v>866</v>
      </c>
      <c r="K25">
        <f t="shared" ca="1" si="9"/>
        <v>1124506.1000000001</v>
      </c>
      <c r="L25">
        <f t="shared" ca="1" si="10"/>
        <v>1139332.9000000001</v>
      </c>
      <c r="M25">
        <f t="shared" ca="1" si="11"/>
        <v>-4311.8000000000593</v>
      </c>
      <c r="N25" s="16">
        <f t="shared" ca="1" si="18"/>
        <v>-3.8319972440016515E-3</v>
      </c>
      <c r="O25">
        <f t="shared" ca="1" si="12"/>
        <v>1131.9195</v>
      </c>
      <c r="P25" s="8">
        <f t="shared" ca="1" si="13"/>
        <v>-5443.7195000000593</v>
      </c>
      <c r="Q25" s="16">
        <f t="shared" ca="1" si="14"/>
        <v>-4.837960508631659E-3</v>
      </c>
      <c r="R25" s="16">
        <f t="shared" ca="1" si="15"/>
        <v>-4.8379605086317223E-3</v>
      </c>
      <c r="S25" s="15">
        <f t="shared" ca="1" si="16"/>
        <v>1119765.858024999</v>
      </c>
      <c r="T25" s="15">
        <f t="shared" ca="1" si="19"/>
        <v>1125209.5775249992</v>
      </c>
      <c r="W25" s="3"/>
    </row>
    <row r="26" spans="1:25" x14ac:dyDescent="0.3">
      <c r="A26">
        <f t="shared" ca="1" si="17"/>
        <v>25</v>
      </c>
      <c r="B26" s="11">
        <f t="shared" ca="1" si="0"/>
        <v>41572</v>
      </c>
      <c r="C26" s="11">
        <f t="shared" ca="1" si="1"/>
        <v>41575</v>
      </c>
      <c r="D26" s="11" t="str">
        <f t="shared" ca="1" si="2"/>
        <v>SHORT</v>
      </c>
      <c r="E26" s="8">
        <f t="shared" ca="1" si="3"/>
        <v>809.8</v>
      </c>
      <c r="F26" s="8">
        <f t="shared" ca="1" si="4"/>
        <v>820.85</v>
      </c>
      <c r="G26" s="8">
        <f t="shared" ca="1" si="5"/>
        <v>672.55</v>
      </c>
      <c r="H26" s="8">
        <f t="shared" ca="1" si="6"/>
        <v>667.9</v>
      </c>
      <c r="I26">
        <f t="shared" ca="1" si="7"/>
        <v>691</v>
      </c>
      <c r="J26">
        <f t="shared" ca="1" si="8"/>
        <v>832</v>
      </c>
      <c r="K26">
        <f t="shared" ca="1" si="9"/>
        <v>1119133.3999999999</v>
      </c>
      <c r="L26">
        <f t="shared" ca="1" si="10"/>
        <v>1122900.1499999999</v>
      </c>
      <c r="M26">
        <f t="shared" ca="1" si="11"/>
        <v>11504.350000000028</v>
      </c>
      <c r="N26" s="16">
        <f t="shared" ca="1" si="18"/>
        <v>1.0273888882708897E-2</v>
      </c>
      <c r="O26">
        <f t="shared" ca="1" si="12"/>
        <v>1121.0167750000001</v>
      </c>
      <c r="P26" s="8">
        <f t="shared" ca="1" si="13"/>
        <v>10383.333225000028</v>
      </c>
      <c r="Q26" s="16">
        <f t="shared" ca="1" si="14"/>
        <v>9.2727717590119791E-3</v>
      </c>
      <c r="R26" s="16">
        <f t="shared" ca="1" si="15"/>
        <v>0</v>
      </c>
      <c r="S26" s="15">
        <f t="shared" ca="1" si="16"/>
        <v>1130149.191249999</v>
      </c>
      <c r="T26" s="15">
        <f t="shared" ca="1" si="19"/>
        <v>1119765.858024999</v>
      </c>
      <c r="W26" s="3"/>
    </row>
    <row r="27" spans="1:25" x14ac:dyDescent="0.3">
      <c r="A27">
        <f t="shared" ca="1" si="17"/>
        <v>26</v>
      </c>
      <c r="B27" s="11">
        <f t="shared" ca="1" si="0"/>
        <v>41575</v>
      </c>
      <c r="C27" s="11">
        <f t="shared" ca="1" si="1"/>
        <v>41586</v>
      </c>
      <c r="D27" s="11" t="str">
        <f t="shared" ca="1" si="2"/>
        <v>LONG</v>
      </c>
      <c r="E27" s="8">
        <f t="shared" ca="1" si="3"/>
        <v>667.9</v>
      </c>
      <c r="F27" s="8">
        <f t="shared" ca="1" si="4"/>
        <v>652.5</v>
      </c>
      <c r="G27" s="8">
        <f t="shared" ca="1" si="5"/>
        <v>820.85</v>
      </c>
      <c r="H27" s="8">
        <f t="shared" ca="1" si="6"/>
        <v>809.35</v>
      </c>
      <c r="I27">
        <f t="shared" ca="1" si="7"/>
        <v>846</v>
      </c>
      <c r="J27">
        <f t="shared" ca="1" si="8"/>
        <v>688</v>
      </c>
      <c r="K27">
        <f t="shared" ca="1" si="9"/>
        <v>1129788.2000000002</v>
      </c>
      <c r="L27">
        <f t="shared" ca="1" si="10"/>
        <v>1108847.8</v>
      </c>
      <c r="M27">
        <f t="shared" ca="1" si="11"/>
        <v>-5116.3999999999814</v>
      </c>
      <c r="N27" s="16">
        <f t="shared" ca="1" si="18"/>
        <v>-4.5271898963543025E-3</v>
      </c>
      <c r="O27">
        <f t="shared" ca="1" si="12"/>
        <v>1119.3180000000002</v>
      </c>
      <c r="P27" s="8">
        <f t="shared" ca="1" si="13"/>
        <v>-6235.7179999999817</v>
      </c>
      <c r="Q27" s="16">
        <f t="shared" ca="1" si="14"/>
        <v>-5.5176060366888199E-3</v>
      </c>
      <c r="R27" s="16">
        <f t="shared" ca="1" si="15"/>
        <v>-5.5176060366887159E-3</v>
      </c>
      <c r="S27" s="15">
        <f t="shared" ca="1" si="16"/>
        <v>1123913.4732499991</v>
      </c>
      <c r="T27" s="15">
        <f t="shared" ca="1" si="19"/>
        <v>1130149.191249999</v>
      </c>
      <c r="W27" s="3"/>
    </row>
    <row r="28" spans="1:25" x14ac:dyDescent="0.3">
      <c r="A28">
        <f t="shared" ca="1" si="17"/>
        <v>27</v>
      </c>
      <c r="B28" s="11">
        <f t="shared" ca="1" si="0"/>
        <v>41589</v>
      </c>
      <c r="C28" s="11">
        <f t="shared" ca="1" si="1"/>
        <v>41598</v>
      </c>
      <c r="D28" s="11" t="str">
        <f t="shared" ca="1" si="2"/>
        <v>SHORT</v>
      </c>
      <c r="E28" s="8">
        <f t="shared" ca="1" si="3"/>
        <v>805.35</v>
      </c>
      <c r="F28" s="8">
        <f t="shared" ca="1" si="4"/>
        <v>807.75</v>
      </c>
      <c r="G28" s="8">
        <f t="shared" ca="1" si="5"/>
        <v>654.25</v>
      </c>
      <c r="H28" s="8">
        <f t="shared" ca="1" si="6"/>
        <v>649.54999999999995</v>
      </c>
      <c r="I28">
        <f t="shared" ca="1" si="7"/>
        <v>697</v>
      </c>
      <c r="J28">
        <f t="shared" ca="1" si="8"/>
        <v>858</v>
      </c>
      <c r="K28">
        <f t="shared" ca="1" si="9"/>
        <v>1122675.4500000002</v>
      </c>
      <c r="L28">
        <f t="shared" ca="1" si="10"/>
        <v>1120315.6499999999</v>
      </c>
      <c r="M28">
        <f t="shared" ca="1" si="11"/>
        <v>5705.4000000000233</v>
      </c>
      <c r="N28" s="16">
        <f t="shared" ca="1" si="18"/>
        <v>5.0763694321608469E-3</v>
      </c>
      <c r="O28">
        <f t="shared" ca="1" si="12"/>
        <v>1121.4955500000001</v>
      </c>
      <c r="P28" s="8">
        <f t="shared" ca="1" si="13"/>
        <v>4583.9044500000236</v>
      </c>
      <c r="Q28" s="16">
        <f t="shared" ca="1" si="14"/>
        <v>4.0785207750422591E-3</v>
      </c>
      <c r="R28" s="16">
        <f t="shared" ca="1" si="15"/>
        <v>-1.4615889324955944E-3</v>
      </c>
      <c r="S28" s="15">
        <f t="shared" ca="1" si="16"/>
        <v>1128497.3776999991</v>
      </c>
      <c r="T28" s="15">
        <f t="shared" ca="1" si="19"/>
        <v>1123913.4732499991</v>
      </c>
      <c r="W28" s="3"/>
    </row>
    <row r="29" spans="1:25" x14ac:dyDescent="0.3">
      <c r="A29">
        <f t="shared" ca="1" si="17"/>
        <v>28</v>
      </c>
      <c r="B29" s="11">
        <f t="shared" ca="1" si="0"/>
        <v>41606</v>
      </c>
      <c r="C29" s="11">
        <f t="shared" ca="1" si="1"/>
        <v>41612</v>
      </c>
      <c r="D29" s="11" t="str">
        <f t="shared" ca="1" si="2"/>
        <v>LONG</v>
      </c>
      <c r="E29" s="8">
        <f t="shared" ca="1" si="3"/>
        <v>653.4</v>
      </c>
      <c r="F29" s="8">
        <f t="shared" ca="1" si="4"/>
        <v>657.6</v>
      </c>
      <c r="G29" s="8">
        <f t="shared" ca="1" si="5"/>
        <v>814.1</v>
      </c>
      <c r="H29" s="8">
        <f t="shared" ca="1" si="6"/>
        <v>812.15</v>
      </c>
      <c r="I29">
        <f t="shared" ca="1" si="7"/>
        <v>863</v>
      </c>
      <c r="J29">
        <f t="shared" ca="1" si="8"/>
        <v>693</v>
      </c>
      <c r="K29">
        <f t="shared" ca="1" si="9"/>
        <v>1128055.5</v>
      </c>
      <c r="L29">
        <f t="shared" ca="1" si="10"/>
        <v>1130328.75</v>
      </c>
      <c r="M29">
        <f t="shared" ca="1" si="11"/>
        <v>4975.9500000000708</v>
      </c>
      <c r="N29" s="16">
        <f t="shared" ca="1" si="18"/>
        <v>4.4093589390004611E-3</v>
      </c>
      <c r="O29">
        <f t="shared" ca="1" si="12"/>
        <v>1129.192125</v>
      </c>
      <c r="P29" s="8">
        <f t="shared" ca="1" si="13"/>
        <v>3846.7578750000707</v>
      </c>
      <c r="Q29" s="16">
        <f t="shared" ca="1" si="14"/>
        <v>3.4087432997320592E-3</v>
      </c>
      <c r="R29" s="16">
        <f t="shared" ca="1" si="15"/>
        <v>0</v>
      </c>
      <c r="S29" s="15">
        <f t="shared" ca="1" si="16"/>
        <v>1132344.1355749993</v>
      </c>
      <c r="T29" s="15">
        <f t="shared" ca="1" si="19"/>
        <v>1128497.3776999991</v>
      </c>
      <c r="W29" s="3"/>
    </row>
    <row r="30" spans="1:25" x14ac:dyDescent="0.3">
      <c r="A30">
        <f t="shared" ca="1" si="17"/>
        <v>29</v>
      </c>
      <c r="B30" s="11">
        <f t="shared" ca="1" si="0"/>
        <v>41613</v>
      </c>
      <c r="C30" s="11">
        <f t="shared" ca="1" si="1"/>
        <v>41626</v>
      </c>
      <c r="D30" s="11" t="str">
        <f t="shared" ca="1" si="2"/>
        <v>SHORT</v>
      </c>
      <c r="E30" s="8">
        <f t="shared" ca="1" si="3"/>
        <v>827.45</v>
      </c>
      <c r="F30" s="8">
        <f t="shared" ca="1" si="4"/>
        <v>798.25</v>
      </c>
      <c r="G30" s="8">
        <f t="shared" ca="1" si="5"/>
        <v>688.1</v>
      </c>
      <c r="H30" s="8">
        <f t="shared" ca="1" si="6"/>
        <v>666.25</v>
      </c>
      <c r="I30">
        <f t="shared" ca="1" si="7"/>
        <v>684</v>
      </c>
      <c r="J30">
        <f t="shared" ca="1" si="8"/>
        <v>822</v>
      </c>
      <c r="K30">
        <f t="shared" ca="1" si="9"/>
        <v>1131594</v>
      </c>
      <c r="L30">
        <f t="shared" ca="1" si="10"/>
        <v>1093660.5</v>
      </c>
      <c r="M30">
        <f t="shared" ca="1" si="11"/>
        <v>-2012.1000000000131</v>
      </c>
      <c r="N30" s="16">
        <f t="shared" ca="1" si="18"/>
        <v>-1.7769332986197503E-3</v>
      </c>
      <c r="O30">
        <f t="shared" ca="1" si="12"/>
        <v>1112.62725</v>
      </c>
      <c r="P30" s="8">
        <f t="shared" ca="1" si="13"/>
        <v>-3124.7272500000131</v>
      </c>
      <c r="Q30" s="16">
        <f t="shared" ca="1" si="14"/>
        <v>-2.7595208486802386E-3</v>
      </c>
      <c r="R30" s="16">
        <f t="shared" ca="1" si="15"/>
        <v>-2.7595208486802525E-3</v>
      </c>
      <c r="S30" s="15">
        <f t="shared" ca="1" si="16"/>
        <v>1129219.4083249993</v>
      </c>
      <c r="T30" s="15">
        <f t="shared" ca="1" si="19"/>
        <v>1132344.1355749993</v>
      </c>
      <c r="W30" s="3"/>
    </row>
    <row r="31" spans="1:25" x14ac:dyDescent="0.3">
      <c r="A31">
        <f t="shared" ca="1" si="17"/>
        <v>30</v>
      </c>
      <c r="B31" s="11">
        <f t="shared" ca="1" si="0"/>
        <v>41626</v>
      </c>
      <c r="C31" s="11">
        <f t="shared" ca="1" si="1"/>
        <v>41634</v>
      </c>
      <c r="D31" s="11" t="str">
        <f t="shared" ca="1" si="2"/>
        <v>LONG</v>
      </c>
      <c r="E31" s="8">
        <f t="shared" ca="1" si="3"/>
        <v>666.25</v>
      </c>
      <c r="F31" s="8">
        <f t="shared" ca="1" si="4"/>
        <v>669.05</v>
      </c>
      <c r="G31" s="8">
        <f t="shared" ca="1" si="5"/>
        <v>798.25</v>
      </c>
      <c r="H31" s="8">
        <f t="shared" ca="1" si="6"/>
        <v>779.3</v>
      </c>
      <c r="I31">
        <f t="shared" ca="1" si="7"/>
        <v>847</v>
      </c>
      <c r="J31">
        <f t="shared" ca="1" si="8"/>
        <v>707</v>
      </c>
      <c r="K31">
        <f t="shared" ca="1" si="9"/>
        <v>1128676.5</v>
      </c>
      <c r="L31">
        <f t="shared" ca="1" si="10"/>
        <v>1117650.45</v>
      </c>
      <c r="M31">
        <f t="shared" ca="1" si="11"/>
        <v>15769.249999999993</v>
      </c>
      <c r="N31" s="16">
        <f t="shared" ca="1" si="18"/>
        <v>1.3964735182324694E-2</v>
      </c>
      <c r="O31">
        <f t="shared" ca="1" si="12"/>
        <v>1123.1634749999998</v>
      </c>
      <c r="P31" s="8">
        <f t="shared" ca="1" si="13"/>
        <v>14646.086524999993</v>
      </c>
      <c r="Q31" s="16">
        <f t="shared" ca="1" si="14"/>
        <v>1.2970098120014531E-2</v>
      </c>
      <c r="R31" s="16">
        <f t="shared" ca="1" si="15"/>
        <v>0</v>
      </c>
      <c r="S31" s="15">
        <f t="shared" ca="1" si="16"/>
        <v>1143865.4948499992</v>
      </c>
      <c r="T31" s="15">
        <f t="shared" ca="1" si="19"/>
        <v>1129219.4083249993</v>
      </c>
      <c r="W31" s="3"/>
    </row>
    <row r="32" spans="1:25" x14ac:dyDescent="0.3">
      <c r="A32">
        <f t="shared" ca="1" si="17"/>
        <v>31</v>
      </c>
      <c r="B32" s="11">
        <f t="shared" ca="1" si="0"/>
        <v>41634</v>
      </c>
      <c r="C32" s="11">
        <f t="shared" ca="1" si="1"/>
        <v>41638</v>
      </c>
      <c r="D32" s="11" t="str">
        <f t="shared" ca="1" si="2"/>
        <v>SHORT</v>
      </c>
      <c r="E32" s="8">
        <f t="shared" ca="1" si="3"/>
        <v>779.3</v>
      </c>
      <c r="F32" s="8">
        <f t="shared" ca="1" si="4"/>
        <v>795.65</v>
      </c>
      <c r="G32" s="8">
        <f t="shared" ca="1" si="5"/>
        <v>669.05</v>
      </c>
      <c r="H32" s="8">
        <f t="shared" ca="1" si="6"/>
        <v>669.5</v>
      </c>
      <c r="I32">
        <f t="shared" ca="1" si="7"/>
        <v>733</v>
      </c>
      <c r="J32">
        <f t="shared" ca="1" si="8"/>
        <v>854</v>
      </c>
      <c r="K32">
        <f t="shared" ca="1" si="9"/>
        <v>1142595.6000000001</v>
      </c>
      <c r="L32">
        <f t="shared" ca="1" si="10"/>
        <v>1154964.45</v>
      </c>
      <c r="M32">
        <f t="shared" ca="1" si="11"/>
        <v>11600.249999999978</v>
      </c>
      <c r="N32" s="16">
        <f t="shared" ca="1" si="18"/>
        <v>1.0141271025507397E-2</v>
      </c>
      <c r="O32">
        <f t="shared" ca="1" si="12"/>
        <v>1148.780025</v>
      </c>
      <c r="P32" s="8">
        <f t="shared" ca="1" si="13"/>
        <v>10451.469974999978</v>
      </c>
      <c r="Q32" s="16">
        <f t="shared" ca="1" si="14"/>
        <v>9.1369746023946038E-3</v>
      </c>
      <c r="R32" s="16">
        <f t="shared" ca="1" si="15"/>
        <v>0</v>
      </c>
      <c r="S32" s="15">
        <f t="shared" ca="1" si="16"/>
        <v>1154316.9648249992</v>
      </c>
      <c r="T32" s="15">
        <f t="shared" ca="1" si="19"/>
        <v>1143865.4948499992</v>
      </c>
      <c r="W32" s="3"/>
    </row>
    <row r="33" spans="1:23" x14ac:dyDescent="0.3">
      <c r="A33" t="str">
        <f t="shared" ca="1" si="17"/>
        <v/>
      </c>
      <c r="B33" s="11" t="str">
        <f t="shared" ca="1" si="0"/>
        <v/>
      </c>
      <c r="C33" s="11" t="str">
        <f t="shared" ca="1" si="1"/>
        <v/>
      </c>
      <c r="D33" s="11" t="str">
        <f t="shared" ca="1" si="2"/>
        <v/>
      </c>
      <c r="E33" s="8" t="str">
        <f t="shared" ca="1" si="3"/>
        <v/>
      </c>
      <c r="F33" s="8" t="str">
        <f t="shared" ca="1" si="4"/>
        <v/>
      </c>
      <c r="G33" s="8" t="str">
        <f t="shared" ca="1" si="5"/>
        <v/>
      </c>
      <c r="H33" s="8" t="str">
        <f t="shared" ca="1" si="6"/>
        <v/>
      </c>
      <c r="I33" t="str">
        <f t="shared" ca="1" si="7"/>
        <v/>
      </c>
      <c r="J33" t="str">
        <f t="shared" ca="1" si="8"/>
        <v/>
      </c>
      <c r="K33" t="str">
        <f t="shared" ca="1" si="9"/>
        <v/>
      </c>
      <c r="L33" t="str">
        <f t="shared" ca="1" si="10"/>
        <v/>
      </c>
      <c r="M33" t="str">
        <f t="shared" ca="1" si="11"/>
        <v/>
      </c>
      <c r="N33" s="16" t="str">
        <f t="shared" ca="1" si="18"/>
        <v/>
      </c>
      <c r="O33" t="str">
        <f t="shared" ca="1" si="12"/>
        <v/>
      </c>
      <c r="P33" s="8" t="str">
        <f t="shared" ca="1" si="13"/>
        <v/>
      </c>
      <c r="Q33" s="16" t="str">
        <f t="shared" ca="1" si="14"/>
        <v/>
      </c>
      <c r="R33" s="16" t="str">
        <f t="shared" ca="1" si="15"/>
        <v/>
      </c>
      <c r="S33" s="15" t="str">
        <f t="shared" ca="1" si="16"/>
        <v/>
      </c>
      <c r="T33" s="15">
        <f t="shared" ca="1" si="19"/>
        <v>1154316.9648249992</v>
      </c>
    </row>
    <row r="34" spans="1:23" x14ac:dyDescent="0.3">
      <c r="A34" t="str">
        <f t="shared" ca="1" si="17"/>
        <v/>
      </c>
      <c r="B34" s="11" t="str">
        <f t="shared" ref="B34:B65" ca="1" si="20">IF(A34="","",VLOOKUP($A34, INDIRECT("SIGNAL!D2:AI251"), 4, FALSE))</f>
        <v/>
      </c>
      <c r="C34" s="11" t="str">
        <f t="shared" ref="C34:C65" ca="1" si="21">IF(A34="","",VLOOKUP($A34, INDIRECT("SIGNAL!E2:AI251"), 3, FALSE))</f>
        <v/>
      </c>
      <c r="D34" s="11" t="str">
        <f t="shared" ref="D34:D65" ca="1" si="22">VLOOKUP($A34, INDIRECT("SIGNAL!D2:AI251"), 20, FALSE)</f>
        <v/>
      </c>
      <c r="E34" s="8" t="str">
        <f t="shared" ref="E34:E65" ca="1" si="23">IFERROR(IF(D34="LONG", VLOOKUP(B34, INDIRECT("SIGNAL!G2:I251"), 2, FALSE), VLOOKUP(B34, INDIRECT("SIGNAL!G2:I251"), 3, FALSE)),"")</f>
        <v/>
      </c>
      <c r="F34" s="8" t="str">
        <f t="shared" ref="F34:F65" ca="1" si="24">IFERROR(IF(D34="LONG", VLOOKUP(C34, INDIRECT("SIGNAL!G2:I251"), 2, FALSE), VLOOKUP(C34, INDIRECT("SIGNAL!G2:I251"), 3, FALSE)),"")</f>
        <v/>
      </c>
      <c r="G34" s="8" t="str">
        <f t="shared" ref="G34:G65" ca="1" si="25">IFERROR(IF(D34="LONG", VLOOKUP(B34, INDIRECT("SIGNAL!G2:I251"), 3, FALSE), VLOOKUP(B34, INDIRECT("SIGNAL!G2:I251"), 2, FALSE)),"")</f>
        <v/>
      </c>
      <c r="H34" s="8" t="str">
        <f t="shared" ref="H34:H65" ca="1" si="26">IFERROR(IF(D34="LONG", VLOOKUP(C34, INDIRECT("SIGNAL!G2:I251"), 3, FALSE), VLOOKUP(C34, INDIRECT("SIGNAL!G2:I251"), 2, FALSE)),"")</f>
        <v/>
      </c>
      <c r="I34" t="str">
        <f t="shared" ref="I34:I65" ca="1" si="27">IFERROR(ROUNDDOWN((T34/2)/E34,0),"")</f>
        <v/>
      </c>
      <c r="J34" t="str">
        <f t="shared" ref="J34:J65" ca="1" si="28">IFERROR(ROUNDDOWN((T34/2)/G34,0),"")</f>
        <v/>
      </c>
      <c r="K34" t="str">
        <f t="shared" ref="K34:K65" ca="1" si="29">IFERROR(((E34*I34)+(G34*J34)),"")</f>
        <v/>
      </c>
      <c r="L34" t="str">
        <f t="shared" ref="L34:L65" ca="1" si="30">IFERROR(((F34*I34)+(H34*J34)),"")</f>
        <v/>
      </c>
      <c r="M34" t="str">
        <f t="shared" ref="M34:M65" ca="1" si="31">IFERROR((((F34-E34)*I34)+((G34-H34)*J34)),"")</f>
        <v/>
      </c>
      <c r="N34" s="16" t="str">
        <f t="shared" ca="1" si="18"/>
        <v/>
      </c>
      <c r="O34" t="str">
        <f t="shared" ref="O34:O65" ca="1" si="32">IFERROR((K34*$V$2)+(L34*$V$2),"")</f>
        <v/>
      </c>
      <c r="P34" s="8" t="str">
        <f t="shared" ref="P34:P65" ca="1" si="33">IFERROR(M34-O34,"")</f>
        <v/>
      </c>
      <c r="Q34" s="16" t="str">
        <f t="shared" ref="Q34:Q65" ca="1" si="34">IFERROR(P34/T34,"")</f>
        <v/>
      </c>
      <c r="R34" s="16" t="str">
        <f t="shared" ref="R34:R65" ca="1" si="35">IFERROR((S34/MAX(OFFSET(S34,0,0,-A34,1)))-1,"")</f>
        <v/>
      </c>
      <c r="S34" s="15" t="str">
        <f t="shared" ref="S34:S65" ca="1" si="36">IFERROR(T34+P34,"")</f>
        <v/>
      </c>
      <c r="T34" s="15" t="str">
        <f t="shared" ca="1" si="19"/>
        <v/>
      </c>
      <c r="W34" s="15"/>
    </row>
    <row r="35" spans="1:23" x14ac:dyDescent="0.3">
      <c r="A35" t="str">
        <f t="shared" ref="A35:A66" ca="1" si="37">IFERROR(IF(($U$1)&lt;&gt;A34,A34+1,""),"")</f>
        <v/>
      </c>
      <c r="B35" s="11" t="str">
        <f t="shared" ca="1" si="20"/>
        <v/>
      </c>
      <c r="C35" s="11" t="str">
        <f t="shared" ca="1" si="21"/>
        <v/>
      </c>
      <c r="D35" s="11" t="str">
        <f t="shared" ca="1" si="22"/>
        <v/>
      </c>
      <c r="E35" s="8" t="str">
        <f t="shared" ca="1" si="23"/>
        <v/>
      </c>
      <c r="F35" s="8" t="str">
        <f t="shared" ca="1" si="24"/>
        <v/>
      </c>
      <c r="G35" s="8" t="str">
        <f t="shared" ca="1" si="25"/>
        <v/>
      </c>
      <c r="H35" s="8" t="str">
        <f t="shared" ca="1" si="26"/>
        <v/>
      </c>
      <c r="I35" t="str">
        <f t="shared" ca="1" si="27"/>
        <v/>
      </c>
      <c r="J35" t="str">
        <f t="shared" ca="1" si="28"/>
        <v/>
      </c>
      <c r="K35" t="str">
        <f t="shared" ca="1" si="29"/>
        <v/>
      </c>
      <c r="L35" t="str">
        <f t="shared" ca="1" si="30"/>
        <v/>
      </c>
      <c r="M35" t="str">
        <f t="shared" ca="1" si="31"/>
        <v/>
      </c>
      <c r="N35" s="16" t="str">
        <f t="shared" ref="N35:N66" ca="1" si="38">IFERROR(M35/T35,"")</f>
        <v/>
      </c>
      <c r="O35" t="str">
        <f t="shared" ca="1" si="32"/>
        <v/>
      </c>
      <c r="P35" s="8" t="str">
        <f t="shared" ca="1" si="33"/>
        <v/>
      </c>
      <c r="Q35" s="16" t="str">
        <f t="shared" ca="1" si="34"/>
        <v/>
      </c>
      <c r="R35" s="16" t="str">
        <f t="shared" ca="1" si="35"/>
        <v/>
      </c>
      <c r="S35" s="15" t="str">
        <f t="shared" ca="1" si="36"/>
        <v/>
      </c>
      <c r="T35" s="15" t="str">
        <f t="shared" ref="T35:T66" ca="1" si="39">S34</f>
        <v/>
      </c>
    </row>
    <row r="36" spans="1:23" x14ac:dyDescent="0.3">
      <c r="A36" t="str">
        <f t="shared" ca="1" si="37"/>
        <v/>
      </c>
      <c r="B36" s="11" t="str">
        <f t="shared" ca="1" si="20"/>
        <v/>
      </c>
      <c r="C36" s="11" t="str">
        <f t="shared" ca="1" si="21"/>
        <v/>
      </c>
      <c r="D36" s="11" t="str">
        <f t="shared" ca="1" si="22"/>
        <v/>
      </c>
      <c r="E36" s="8" t="str">
        <f t="shared" ca="1" si="23"/>
        <v/>
      </c>
      <c r="F36" s="8" t="str">
        <f t="shared" ca="1" si="24"/>
        <v/>
      </c>
      <c r="G36" s="8" t="str">
        <f t="shared" ca="1" si="25"/>
        <v/>
      </c>
      <c r="H36" s="8" t="str">
        <f t="shared" ca="1" si="26"/>
        <v/>
      </c>
      <c r="I36" t="str">
        <f t="shared" ca="1" si="27"/>
        <v/>
      </c>
      <c r="J36" t="str">
        <f t="shared" ca="1" si="28"/>
        <v/>
      </c>
      <c r="K36" t="str">
        <f t="shared" ca="1" si="29"/>
        <v/>
      </c>
      <c r="L36" t="str">
        <f t="shared" ca="1" si="30"/>
        <v/>
      </c>
      <c r="M36" t="str">
        <f t="shared" ca="1" si="31"/>
        <v/>
      </c>
      <c r="N36" s="16" t="str">
        <f t="shared" ca="1" si="38"/>
        <v/>
      </c>
      <c r="O36" t="str">
        <f t="shared" ca="1" si="32"/>
        <v/>
      </c>
      <c r="P36" s="8" t="str">
        <f t="shared" ca="1" si="33"/>
        <v/>
      </c>
      <c r="Q36" s="16" t="str">
        <f t="shared" ca="1" si="34"/>
        <v/>
      </c>
      <c r="R36" s="16" t="str">
        <f t="shared" ca="1" si="35"/>
        <v/>
      </c>
      <c r="S36" s="15" t="str">
        <f t="shared" ca="1" si="36"/>
        <v/>
      </c>
      <c r="T36" s="15" t="str">
        <f t="shared" ca="1" si="39"/>
        <v/>
      </c>
    </row>
    <row r="37" spans="1:23" x14ac:dyDescent="0.3">
      <c r="A37" t="str">
        <f t="shared" ca="1" si="37"/>
        <v/>
      </c>
      <c r="B37" s="11" t="str">
        <f t="shared" ca="1" si="20"/>
        <v/>
      </c>
      <c r="C37" s="11" t="str">
        <f t="shared" ca="1" si="21"/>
        <v/>
      </c>
      <c r="D37" s="11" t="str">
        <f t="shared" ca="1" si="22"/>
        <v/>
      </c>
      <c r="E37" s="8" t="str">
        <f t="shared" ca="1" si="23"/>
        <v/>
      </c>
      <c r="F37" s="8" t="str">
        <f t="shared" ca="1" si="24"/>
        <v/>
      </c>
      <c r="G37" s="8" t="str">
        <f t="shared" ca="1" si="25"/>
        <v/>
      </c>
      <c r="H37" s="8" t="str">
        <f t="shared" ca="1" si="26"/>
        <v/>
      </c>
      <c r="I37" t="str">
        <f t="shared" ca="1" si="27"/>
        <v/>
      </c>
      <c r="J37" t="str">
        <f t="shared" ca="1" si="28"/>
        <v/>
      </c>
      <c r="K37" t="str">
        <f t="shared" ca="1" si="29"/>
        <v/>
      </c>
      <c r="L37" t="str">
        <f t="shared" ca="1" si="30"/>
        <v/>
      </c>
      <c r="M37" t="str">
        <f t="shared" ca="1" si="31"/>
        <v/>
      </c>
      <c r="N37" s="16" t="str">
        <f t="shared" ca="1" si="38"/>
        <v/>
      </c>
      <c r="O37" t="str">
        <f t="shared" ca="1" si="32"/>
        <v/>
      </c>
      <c r="P37" s="8" t="str">
        <f t="shared" ca="1" si="33"/>
        <v/>
      </c>
      <c r="Q37" s="16" t="str">
        <f t="shared" ca="1" si="34"/>
        <v/>
      </c>
      <c r="R37" s="16" t="str">
        <f t="shared" ca="1" si="35"/>
        <v/>
      </c>
      <c r="S37" s="15" t="str">
        <f t="shared" ca="1" si="36"/>
        <v/>
      </c>
      <c r="T37" s="15" t="str">
        <f t="shared" ca="1" si="39"/>
        <v/>
      </c>
    </row>
    <row r="38" spans="1:23" x14ac:dyDescent="0.3">
      <c r="A38" t="str">
        <f t="shared" ca="1" si="37"/>
        <v/>
      </c>
      <c r="B38" s="11" t="str">
        <f t="shared" ca="1" si="20"/>
        <v/>
      </c>
      <c r="C38" s="11" t="str">
        <f t="shared" ca="1" si="21"/>
        <v/>
      </c>
      <c r="D38" s="11" t="str">
        <f t="shared" ca="1" si="22"/>
        <v/>
      </c>
      <c r="E38" s="8" t="str">
        <f t="shared" ca="1" si="23"/>
        <v/>
      </c>
      <c r="F38" s="8" t="str">
        <f t="shared" ca="1" si="24"/>
        <v/>
      </c>
      <c r="G38" s="8" t="str">
        <f t="shared" ca="1" si="25"/>
        <v/>
      </c>
      <c r="H38" s="8" t="str">
        <f t="shared" ca="1" si="26"/>
        <v/>
      </c>
      <c r="I38" t="str">
        <f t="shared" ca="1" si="27"/>
        <v/>
      </c>
      <c r="J38" t="str">
        <f t="shared" ca="1" si="28"/>
        <v/>
      </c>
      <c r="K38" t="str">
        <f t="shared" ca="1" si="29"/>
        <v/>
      </c>
      <c r="L38" t="str">
        <f t="shared" ca="1" si="30"/>
        <v/>
      </c>
      <c r="M38" t="str">
        <f t="shared" ca="1" si="31"/>
        <v/>
      </c>
      <c r="N38" s="16" t="str">
        <f t="shared" ca="1" si="38"/>
        <v/>
      </c>
      <c r="O38" t="str">
        <f t="shared" ca="1" si="32"/>
        <v/>
      </c>
      <c r="P38" s="8" t="str">
        <f t="shared" ca="1" si="33"/>
        <v/>
      </c>
      <c r="Q38" s="16" t="str">
        <f t="shared" ca="1" si="34"/>
        <v/>
      </c>
      <c r="R38" s="16" t="str">
        <f t="shared" ca="1" si="35"/>
        <v/>
      </c>
      <c r="S38" s="15" t="str">
        <f t="shared" ca="1" si="36"/>
        <v/>
      </c>
      <c r="T38" s="15" t="str">
        <f t="shared" ca="1" si="39"/>
        <v/>
      </c>
    </row>
    <row r="39" spans="1:23" x14ac:dyDescent="0.3">
      <c r="A39" t="str">
        <f t="shared" ca="1" si="37"/>
        <v/>
      </c>
      <c r="B39" s="11" t="str">
        <f t="shared" ca="1" si="20"/>
        <v/>
      </c>
      <c r="C39" s="11" t="str">
        <f t="shared" ca="1" si="21"/>
        <v/>
      </c>
      <c r="D39" s="11" t="str">
        <f t="shared" ca="1" si="22"/>
        <v/>
      </c>
      <c r="E39" s="8" t="str">
        <f t="shared" ca="1" si="23"/>
        <v/>
      </c>
      <c r="F39" s="8" t="str">
        <f t="shared" ca="1" si="24"/>
        <v/>
      </c>
      <c r="G39" s="8" t="str">
        <f t="shared" ca="1" si="25"/>
        <v/>
      </c>
      <c r="H39" s="8" t="str">
        <f t="shared" ca="1" si="26"/>
        <v/>
      </c>
      <c r="I39" t="str">
        <f t="shared" ca="1" si="27"/>
        <v/>
      </c>
      <c r="J39" t="str">
        <f t="shared" ca="1" si="28"/>
        <v/>
      </c>
      <c r="K39" t="str">
        <f t="shared" ca="1" si="29"/>
        <v/>
      </c>
      <c r="L39" t="str">
        <f t="shared" ca="1" si="30"/>
        <v/>
      </c>
      <c r="M39" t="str">
        <f t="shared" ca="1" si="31"/>
        <v/>
      </c>
      <c r="N39" s="16" t="str">
        <f t="shared" ca="1" si="38"/>
        <v/>
      </c>
      <c r="O39" t="str">
        <f t="shared" ca="1" si="32"/>
        <v/>
      </c>
      <c r="P39" s="8" t="str">
        <f t="shared" ca="1" si="33"/>
        <v/>
      </c>
      <c r="Q39" s="16" t="str">
        <f t="shared" ca="1" si="34"/>
        <v/>
      </c>
      <c r="R39" s="16" t="str">
        <f t="shared" ca="1" si="35"/>
        <v/>
      </c>
      <c r="S39" s="15" t="str">
        <f t="shared" ca="1" si="36"/>
        <v/>
      </c>
      <c r="T39" s="15" t="str">
        <f t="shared" ca="1" si="39"/>
        <v/>
      </c>
    </row>
    <row r="40" spans="1:23" x14ac:dyDescent="0.3">
      <c r="A40" t="str">
        <f t="shared" ca="1" si="37"/>
        <v/>
      </c>
      <c r="B40" s="11" t="str">
        <f t="shared" ca="1" si="20"/>
        <v/>
      </c>
      <c r="C40" s="11" t="str">
        <f t="shared" ca="1" si="21"/>
        <v/>
      </c>
      <c r="D40" s="11" t="str">
        <f t="shared" ca="1" si="22"/>
        <v/>
      </c>
      <c r="E40" s="8" t="str">
        <f t="shared" ca="1" si="23"/>
        <v/>
      </c>
      <c r="F40" s="8" t="str">
        <f t="shared" ca="1" si="24"/>
        <v/>
      </c>
      <c r="G40" s="8" t="str">
        <f t="shared" ca="1" si="25"/>
        <v/>
      </c>
      <c r="H40" s="8" t="str">
        <f t="shared" ca="1" si="26"/>
        <v/>
      </c>
      <c r="I40" t="str">
        <f t="shared" ca="1" si="27"/>
        <v/>
      </c>
      <c r="J40" t="str">
        <f t="shared" ca="1" si="28"/>
        <v/>
      </c>
      <c r="K40" t="str">
        <f t="shared" ca="1" si="29"/>
        <v/>
      </c>
      <c r="L40" t="str">
        <f t="shared" ca="1" si="30"/>
        <v/>
      </c>
      <c r="M40" t="str">
        <f t="shared" ca="1" si="31"/>
        <v/>
      </c>
      <c r="N40" s="16" t="str">
        <f t="shared" ca="1" si="38"/>
        <v/>
      </c>
      <c r="O40" t="str">
        <f t="shared" ca="1" si="32"/>
        <v/>
      </c>
      <c r="P40" s="8" t="str">
        <f t="shared" ca="1" si="33"/>
        <v/>
      </c>
      <c r="Q40" s="16" t="str">
        <f t="shared" ca="1" si="34"/>
        <v/>
      </c>
      <c r="R40" s="16" t="str">
        <f t="shared" ca="1" si="35"/>
        <v/>
      </c>
      <c r="S40" s="15" t="str">
        <f t="shared" ca="1" si="36"/>
        <v/>
      </c>
      <c r="T40" s="15" t="str">
        <f t="shared" ca="1" si="39"/>
        <v/>
      </c>
    </row>
    <row r="41" spans="1:23" x14ac:dyDescent="0.3">
      <c r="A41" t="str">
        <f t="shared" ca="1" si="37"/>
        <v/>
      </c>
      <c r="B41" s="11" t="str">
        <f t="shared" ca="1" si="20"/>
        <v/>
      </c>
      <c r="C41" s="11" t="str">
        <f t="shared" ca="1" si="21"/>
        <v/>
      </c>
      <c r="D41" s="11" t="str">
        <f t="shared" ca="1" si="22"/>
        <v/>
      </c>
      <c r="E41" s="8" t="str">
        <f t="shared" ca="1" si="23"/>
        <v/>
      </c>
      <c r="F41" s="8" t="str">
        <f t="shared" ca="1" si="24"/>
        <v/>
      </c>
      <c r="G41" s="8" t="str">
        <f t="shared" ca="1" si="25"/>
        <v/>
      </c>
      <c r="H41" s="8" t="str">
        <f t="shared" ca="1" si="26"/>
        <v/>
      </c>
      <c r="I41" t="str">
        <f t="shared" ca="1" si="27"/>
        <v/>
      </c>
      <c r="J41" t="str">
        <f t="shared" ca="1" si="28"/>
        <v/>
      </c>
      <c r="K41" t="str">
        <f t="shared" ca="1" si="29"/>
        <v/>
      </c>
      <c r="L41" t="str">
        <f t="shared" ca="1" si="30"/>
        <v/>
      </c>
      <c r="M41" t="str">
        <f t="shared" ca="1" si="31"/>
        <v/>
      </c>
      <c r="N41" s="16" t="str">
        <f t="shared" ca="1" si="38"/>
        <v/>
      </c>
      <c r="O41" t="str">
        <f t="shared" ca="1" si="32"/>
        <v/>
      </c>
      <c r="P41" s="8" t="str">
        <f t="shared" ca="1" si="33"/>
        <v/>
      </c>
      <c r="Q41" s="16" t="str">
        <f t="shared" ca="1" si="34"/>
        <v/>
      </c>
      <c r="R41" s="16" t="str">
        <f t="shared" ca="1" si="35"/>
        <v/>
      </c>
      <c r="S41" s="15" t="str">
        <f t="shared" ca="1" si="36"/>
        <v/>
      </c>
      <c r="T41" s="15" t="str">
        <f t="shared" ca="1" si="39"/>
        <v/>
      </c>
    </row>
    <row r="42" spans="1:23" x14ac:dyDescent="0.3">
      <c r="A42" t="str">
        <f t="shared" ca="1" si="37"/>
        <v/>
      </c>
      <c r="B42" s="11" t="str">
        <f t="shared" ca="1" si="20"/>
        <v/>
      </c>
      <c r="C42" s="11" t="str">
        <f t="shared" ca="1" si="21"/>
        <v/>
      </c>
      <c r="D42" s="11" t="str">
        <f t="shared" ca="1" si="22"/>
        <v/>
      </c>
      <c r="E42" s="8" t="str">
        <f t="shared" ca="1" si="23"/>
        <v/>
      </c>
      <c r="F42" s="8" t="str">
        <f t="shared" ca="1" si="24"/>
        <v/>
      </c>
      <c r="G42" s="8" t="str">
        <f t="shared" ca="1" si="25"/>
        <v/>
      </c>
      <c r="H42" s="8" t="str">
        <f t="shared" ca="1" si="26"/>
        <v/>
      </c>
      <c r="I42" t="str">
        <f t="shared" ca="1" si="27"/>
        <v/>
      </c>
      <c r="J42" t="str">
        <f t="shared" ca="1" si="28"/>
        <v/>
      </c>
      <c r="K42" t="str">
        <f t="shared" ca="1" si="29"/>
        <v/>
      </c>
      <c r="L42" t="str">
        <f t="shared" ca="1" si="30"/>
        <v/>
      </c>
      <c r="M42" t="str">
        <f t="shared" ca="1" si="31"/>
        <v/>
      </c>
      <c r="N42" s="16" t="str">
        <f t="shared" ca="1" si="38"/>
        <v/>
      </c>
      <c r="O42" t="str">
        <f t="shared" ca="1" si="32"/>
        <v/>
      </c>
      <c r="P42" s="8" t="str">
        <f t="shared" ca="1" si="33"/>
        <v/>
      </c>
      <c r="Q42" s="16" t="str">
        <f t="shared" ca="1" si="34"/>
        <v/>
      </c>
      <c r="R42" s="16" t="str">
        <f t="shared" ca="1" si="35"/>
        <v/>
      </c>
      <c r="S42" s="15" t="str">
        <f t="shared" ca="1" si="36"/>
        <v/>
      </c>
      <c r="T42" s="15" t="str">
        <f t="shared" ca="1" si="39"/>
        <v/>
      </c>
    </row>
    <row r="43" spans="1:23" x14ac:dyDescent="0.3">
      <c r="A43" t="str">
        <f t="shared" ca="1" si="37"/>
        <v/>
      </c>
      <c r="B43" s="11" t="str">
        <f t="shared" ca="1" si="20"/>
        <v/>
      </c>
      <c r="C43" s="11" t="str">
        <f t="shared" ca="1" si="21"/>
        <v/>
      </c>
      <c r="D43" s="11" t="str">
        <f t="shared" ca="1" si="22"/>
        <v/>
      </c>
      <c r="E43" s="8" t="str">
        <f t="shared" ca="1" si="23"/>
        <v/>
      </c>
      <c r="F43" s="8" t="str">
        <f t="shared" ca="1" si="24"/>
        <v/>
      </c>
      <c r="G43" s="8" t="str">
        <f t="shared" ca="1" si="25"/>
        <v/>
      </c>
      <c r="H43" s="8" t="str">
        <f t="shared" ca="1" si="26"/>
        <v/>
      </c>
      <c r="I43" t="str">
        <f t="shared" ca="1" si="27"/>
        <v/>
      </c>
      <c r="J43" t="str">
        <f t="shared" ca="1" si="28"/>
        <v/>
      </c>
      <c r="K43" t="str">
        <f t="shared" ca="1" si="29"/>
        <v/>
      </c>
      <c r="L43" t="str">
        <f t="shared" ca="1" si="30"/>
        <v/>
      </c>
      <c r="M43" t="str">
        <f t="shared" ca="1" si="31"/>
        <v/>
      </c>
      <c r="N43" s="16" t="str">
        <f t="shared" ca="1" si="38"/>
        <v/>
      </c>
      <c r="O43" t="str">
        <f t="shared" ca="1" si="32"/>
        <v/>
      </c>
      <c r="P43" s="8" t="str">
        <f t="shared" ca="1" si="33"/>
        <v/>
      </c>
      <c r="Q43" s="16" t="str">
        <f t="shared" ca="1" si="34"/>
        <v/>
      </c>
      <c r="R43" s="16" t="str">
        <f t="shared" ca="1" si="35"/>
        <v/>
      </c>
      <c r="S43" s="15" t="str">
        <f t="shared" ca="1" si="36"/>
        <v/>
      </c>
      <c r="T43" s="15" t="str">
        <f t="shared" ca="1" si="39"/>
        <v/>
      </c>
    </row>
    <row r="44" spans="1:23" x14ac:dyDescent="0.3">
      <c r="A44" t="str">
        <f t="shared" ca="1" si="37"/>
        <v/>
      </c>
      <c r="B44" s="11" t="str">
        <f t="shared" ca="1" si="20"/>
        <v/>
      </c>
      <c r="C44" s="11" t="str">
        <f t="shared" ca="1" si="21"/>
        <v/>
      </c>
      <c r="D44" s="11" t="str">
        <f t="shared" ca="1" si="22"/>
        <v/>
      </c>
      <c r="E44" s="8" t="str">
        <f t="shared" ca="1" si="23"/>
        <v/>
      </c>
      <c r="F44" s="8" t="str">
        <f t="shared" ca="1" si="24"/>
        <v/>
      </c>
      <c r="G44" s="8" t="str">
        <f t="shared" ca="1" si="25"/>
        <v/>
      </c>
      <c r="H44" s="8" t="str">
        <f t="shared" ca="1" si="26"/>
        <v/>
      </c>
      <c r="I44" t="str">
        <f t="shared" ca="1" si="27"/>
        <v/>
      </c>
      <c r="J44" t="str">
        <f t="shared" ca="1" si="28"/>
        <v/>
      </c>
      <c r="K44" t="str">
        <f t="shared" ca="1" si="29"/>
        <v/>
      </c>
      <c r="L44" t="str">
        <f t="shared" ca="1" si="30"/>
        <v/>
      </c>
      <c r="M44" t="str">
        <f t="shared" ca="1" si="31"/>
        <v/>
      </c>
      <c r="N44" s="16" t="str">
        <f t="shared" ca="1" si="38"/>
        <v/>
      </c>
      <c r="O44" t="str">
        <f t="shared" ca="1" si="32"/>
        <v/>
      </c>
      <c r="P44" s="8" t="str">
        <f t="shared" ca="1" si="33"/>
        <v/>
      </c>
      <c r="Q44" s="16" t="str">
        <f t="shared" ca="1" si="34"/>
        <v/>
      </c>
      <c r="R44" s="16" t="str">
        <f t="shared" ca="1" si="35"/>
        <v/>
      </c>
      <c r="S44" s="15" t="str">
        <f t="shared" ca="1" si="36"/>
        <v/>
      </c>
      <c r="T44" s="15" t="str">
        <f t="shared" ca="1" si="39"/>
        <v/>
      </c>
    </row>
    <row r="45" spans="1:23" x14ac:dyDescent="0.3">
      <c r="A45" t="str">
        <f t="shared" ca="1" si="37"/>
        <v/>
      </c>
      <c r="B45" s="11" t="str">
        <f t="shared" ca="1" si="20"/>
        <v/>
      </c>
      <c r="C45" s="11" t="str">
        <f t="shared" ca="1" si="21"/>
        <v/>
      </c>
      <c r="D45" s="11" t="str">
        <f t="shared" ca="1" si="22"/>
        <v/>
      </c>
      <c r="E45" s="8" t="str">
        <f t="shared" ca="1" si="23"/>
        <v/>
      </c>
      <c r="F45" s="8" t="str">
        <f t="shared" ca="1" si="24"/>
        <v/>
      </c>
      <c r="G45" s="8" t="str">
        <f t="shared" ca="1" si="25"/>
        <v/>
      </c>
      <c r="H45" s="8" t="str">
        <f t="shared" ca="1" si="26"/>
        <v/>
      </c>
      <c r="I45" t="str">
        <f t="shared" ca="1" si="27"/>
        <v/>
      </c>
      <c r="J45" t="str">
        <f t="shared" ca="1" si="28"/>
        <v/>
      </c>
      <c r="K45" t="str">
        <f t="shared" ca="1" si="29"/>
        <v/>
      </c>
      <c r="L45" t="str">
        <f t="shared" ca="1" si="30"/>
        <v/>
      </c>
      <c r="M45" t="str">
        <f t="shared" ca="1" si="31"/>
        <v/>
      </c>
      <c r="N45" s="16" t="str">
        <f t="shared" ca="1" si="38"/>
        <v/>
      </c>
      <c r="O45" t="str">
        <f t="shared" ca="1" si="32"/>
        <v/>
      </c>
      <c r="P45" s="8" t="str">
        <f t="shared" ca="1" si="33"/>
        <v/>
      </c>
      <c r="Q45" s="16" t="str">
        <f t="shared" ca="1" si="34"/>
        <v/>
      </c>
      <c r="R45" s="16" t="str">
        <f t="shared" ca="1" si="35"/>
        <v/>
      </c>
      <c r="S45" s="15" t="str">
        <f t="shared" ca="1" si="36"/>
        <v/>
      </c>
      <c r="T45" s="15" t="str">
        <f t="shared" ca="1" si="39"/>
        <v/>
      </c>
    </row>
    <row r="46" spans="1:23" x14ac:dyDescent="0.3">
      <c r="A46" t="str">
        <f t="shared" ca="1" si="37"/>
        <v/>
      </c>
      <c r="B46" s="11" t="str">
        <f t="shared" ca="1" si="20"/>
        <v/>
      </c>
      <c r="C46" s="11" t="str">
        <f t="shared" ca="1" si="21"/>
        <v/>
      </c>
      <c r="D46" s="11" t="str">
        <f t="shared" ca="1" si="22"/>
        <v/>
      </c>
      <c r="E46" s="8" t="str">
        <f t="shared" ca="1" si="23"/>
        <v/>
      </c>
      <c r="F46" s="8" t="str">
        <f t="shared" ca="1" si="24"/>
        <v/>
      </c>
      <c r="G46" s="8" t="str">
        <f t="shared" ca="1" si="25"/>
        <v/>
      </c>
      <c r="H46" s="8" t="str">
        <f t="shared" ca="1" si="26"/>
        <v/>
      </c>
      <c r="I46" t="str">
        <f t="shared" ca="1" si="27"/>
        <v/>
      </c>
      <c r="J46" t="str">
        <f t="shared" ca="1" si="28"/>
        <v/>
      </c>
      <c r="K46" t="str">
        <f t="shared" ca="1" si="29"/>
        <v/>
      </c>
      <c r="L46" t="str">
        <f t="shared" ca="1" si="30"/>
        <v/>
      </c>
      <c r="M46" t="str">
        <f t="shared" ca="1" si="31"/>
        <v/>
      </c>
      <c r="N46" s="16" t="str">
        <f t="shared" ca="1" si="38"/>
        <v/>
      </c>
      <c r="O46" t="str">
        <f t="shared" ca="1" si="32"/>
        <v/>
      </c>
      <c r="P46" s="8" t="str">
        <f t="shared" ca="1" si="33"/>
        <v/>
      </c>
      <c r="Q46" s="16" t="str">
        <f t="shared" ca="1" si="34"/>
        <v/>
      </c>
      <c r="R46" s="16" t="str">
        <f t="shared" ca="1" si="35"/>
        <v/>
      </c>
      <c r="S46" s="15" t="str">
        <f t="shared" ca="1" si="36"/>
        <v/>
      </c>
      <c r="T46" s="15" t="str">
        <f t="shared" ca="1" si="39"/>
        <v/>
      </c>
    </row>
    <row r="47" spans="1:23" x14ac:dyDescent="0.3">
      <c r="A47" t="str">
        <f t="shared" ca="1" si="37"/>
        <v/>
      </c>
      <c r="B47" s="11" t="str">
        <f t="shared" ca="1" si="20"/>
        <v/>
      </c>
      <c r="C47" s="11" t="str">
        <f t="shared" ca="1" si="21"/>
        <v/>
      </c>
      <c r="D47" s="11" t="str">
        <f t="shared" ca="1" si="22"/>
        <v/>
      </c>
      <c r="E47" s="8" t="str">
        <f t="shared" ca="1" si="23"/>
        <v/>
      </c>
      <c r="F47" s="8" t="str">
        <f t="shared" ca="1" si="24"/>
        <v/>
      </c>
      <c r="G47" s="8" t="str">
        <f t="shared" ca="1" si="25"/>
        <v/>
      </c>
      <c r="H47" s="8" t="str">
        <f t="shared" ca="1" si="26"/>
        <v/>
      </c>
      <c r="I47" t="str">
        <f t="shared" ca="1" si="27"/>
        <v/>
      </c>
      <c r="J47" t="str">
        <f t="shared" ca="1" si="28"/>
        <v/>
      </c>
      <c r="K47" t="str">
        <f t="shared" ca="1" si="29"/>
        <v/>
      </c>
      <c r="L47" t="str">
        <f t="shared" ca="1" si="30"/>
        <v/>
      </c>
      <c r="M47" t="str">
        <f t="shared" ca="1" si="31"/>
        <v/>
      </c>
      <c r="N47" s="16" t="str">
        <f t="shared" ca="1" si="38"/>
        <v/>
      </c>
      <c r="O47" t="str">
        <f t="shared" ca="1" si="32"/>
        <v/>
      </c>
      <c r="P47" s="8" t="str">
        <f t="shared" ca="1" si="33"/>
        <v/>
      </c>
      <c r="Q47" s="16" t="str">
        <f t="shared" ca="1" si="34"/>
        <v/>
      </c>
      <c r="R47" s="16" t="str">
        <f t="shared" ca="1" si="35"/>
        <v/>
      </c>
      <c r="S47" s="15" t="str">
        <f t="shared" ca="1" si="36"/>
        <v/>
      </c>
      <c r="T47" s="15" t="str">
        <f t="shared" ca="1" si="39"/>
        <v/>
      </c>
    </row>
    <row r="48" spans="1:23" x14ac:dyDescent="0.3">
      <c r="A48" t="str">
        <f t="shared" ca="1" si="37"/>
        <v/>
      </c>
      <c r="B48" s="11" t="str">
        <f t="shared" ca="1" si="20"/>
        <v/>
      </c>
      <c r="C48" s="11" t="str">
        <f t="shared" ca="1" si="21"/>
        <v/>
      </c>
      <c r="D48" s="11" t="str">
        <f t="shared" ca="1" si="22"/>
        <v/>
      </c>
      <c r="E48" s="8" t="str">
        <f t="shared" ca="1" si="23"/>
        <v/>
      </c>
      <c r="F48" s="8" t="str">
        <f t="shared" ca="1" si="24"/>
        <v/>
      </c>
      <c r="G48" s="8" t="str">
        <f t="shared" ca="1" si="25"/>
        <v/>
      </c>
      <c r="H48" s="8" t="str">
        <f t="shared" ca="1" si="26"/>
        <v/>
      </c>
      <c r="I48" t="str">
        <f t="shared" ca="1" si="27"/>
        <v/>
      </c>
      <c r="J48" t="str">
        <f t="shared" ca="1" si="28"/>
        <v/>
      </c>
      <c r="K48" t="str">
        <f t="shared" ca="1" si="29"/>
        <v/>
      </c>
      <c r="L48" t="str">
        <f t="shared" ca="1" si="30"/>
        <v/>
      </c>
      <c r="M48" t="str">
        <f t="shared" ca="1" si="31"/>
        <v/>
      </c>
      <c r="N48" s="16" t="str">
        <f t="shared" ca="1" si="38"/>
        <v/>
      </c>
      <c r="O48" t="str">
        <f t="shared" ca="1" si="32"/>
        <v/>
      </c>
      <c r="P48" s="8" t="str">
        <f t="shared" ca="1" si="33"/>
        <v/>
      </c>
      <c r="Q48" s="16" t="str">
        <f t="shared" ca="1" si="34"/>
        <v/>
      </c>
      <c r="R48" s="16" t="str">
        <f t="shared" ca="1" si="35"/>
        <v/>
      </c>
      <c r="S48" s="15" t="str">
        <f t="shared" ca="1" si="36"/>
        <v/>
      </c>
      <c r="T48" s="15" t="str">
        <f t="shared" ca="1" si="39"/>
        <v/>
      </c>
    </row>
    <row r="49" spans="1:20" x14ac:dyDescent="0.3">
      <c r="A49" t="str">
        <f t="shared" ca="1" si="37"/>
        <v/>
      </c>
      <c r="B49" s="11" t="str">
        <f t="shared" ca="1" si="20"/>
        <v/>
      </c>
      <c r="C49" s="11" t="str">
        <f t="shared" ca="1" si="21"/>
        <v/>
      </c>
      <c r="D49" s="11" t="str">
        <f t="shared" ca="1" si="22"/>
        <v/>
      </c>
      <c r="E49" s="8" t="str">
        <f t="shared" ca="1" si="23"/>
        <v/>
      </c>
      <c r="F49" s="8" t="str">
        <f t="shared" ca="1" si="24"/>
        <v/>
      </c>
      <c r="G49" s="8" t="str">
        <f t="shared" ca="1" si="25"/>
        <v/>
      </c>
      <c r="H49" s="8" t="str">
        <f t="shared" ca="1" si="26"/>
        <v/>
      </c>
      <c r="I49" t="str">
        <f t="shared" ca="1" si="27"/>
        <v/>
      </c>
      <c r="J49" t="str">
        <f t="shared" ca="1" si="28"/>
        <v/>
      </c>
      <c r="K49" t="str">
        <f t="shared" ca="1" si="29"/>
        <v/>
      </c>
      <c r="L49" t="str">
        <f t="shared" ca="1" si="30"/>
        <v/>
      </c>
      <c r="M49" t="str">
        <f t="shared" ca="1" si="31"/>
        <v/>
      </c>
      <c r="N49" s="16" t="str">
        <f t="shared" ca="1" si="38"/>
        <v/>
      </c>
      <c r="O49" t="str">
        <f t="shared" ca="1" si="32"/>
        <v/>
      </c>
      <c r="P49" s="8" t="str">
        <f t="shared" ca="1" si="33"/>
        <v/>
      </c>
      <c r="Q49" s="16" t="str">
        <f t="shared" ca="1" si="34"/>
        <v/>
      </c>
      <c r="R49" s="16" t="str">
        <f t="shared" ca="1" si="35"/>
        <v/>
      </c>
      <c r="S49" s="15" t="str">
        <f t="shared" ca="1" si="36"/>
        <v/>
      </c>
      <c r="T49" s="15" t="str">
        <f t="shared" ca="1" si="39"/>
        <v/>
      </c>
    </row>
    <row r="50" spans="1:20" x14ac:dyDescent="0.3">
      <c r="A50" t="str">
        <f t="shared" ca="1" si="37"/>
        <v/>
      </c>
      <c r="B50" s="11" t="str">
        <f t="shared" ca="1" si="20"/>
        <v/>
      </c>
      <c r="C50" s="11" t="str">
        <f t="shared" ca="1" si="21"/>
        <v/>
      </c>
      <c r="D50" s="11" t="str">
        <f t="shared" ca="1" si="22"/>
        <v/>
      </c>
      <c r="E50" s="8" t="str">
        <f t="shared" ca="1" si="23"/>
        <v/>
      </c>
      <c r="F50" s="8" t="str">
        <f t="shared" ca="1" si="24"/>
        <v/>
      </c>
      <c r="G50" s="8" t="str">
        <f t="shared" ca="1" si="25"/>
        <v/>
      </c>
      <c r="H50" s="8" t="str">
        <f t="shared" ca="1" si="26"/>
        <v/>
      </c>
      <c r="I50" t="str">
        <f t="shared" ca="1" si="27"/>
        <v/>
      </c>
      <c r="J50" t="str">
        <f t="shared" ca="1" si="28"/>
        <v/>
      </c>
      <c r="K50" t="str">
        <f t="shared" ca="1" si="29"/>
        <v/>
      </c>
      <c r="L50" t="str">
        <f t="shared" ca="1" si="30"/>
        <v/>
      </c>
      <c r="M50" t="str">
        <f t="shared" ca="1" si="31"/>
        <v/>
      </c>
      <c r="N50" s="16" t="str">
        <f t="shared" ca="1" si="38"/>
        <v/>
      </c>
      <c r="O50" t="str">
        <f t="shared" ca="1" si="32"/>
        <v/>
      </c>
      <c r="P50" s="8" t="str">
        <f t="shared" ca="1" si="33"/>
        <v/>
      </c>
      <c r="Q50" s="16" t="str">
        <f t="shared" ca="1" si="34"/>
        <v/>
      </c>
      <c r="R50" s="16" t="str">
        <f t="shared" ca="1" si="35"/>
        <v/>
      </c>
      <c r="S50" s="15" t="str">
        <f t="shared" ca="1" si="36"/>
        <v/>
      </c>
      <c r="T50" s="15" t="str">
        <f t="shared" ca="1" si="39"/>
        <v/>
      </c>
    </row>
    <row r="51" spans="1:20" x14ac:dyDescent="0.3">
      <c r="A51" t="str">
        <f t="shared" ca="1" si="37"/>
        <v/>
      </c>
      <c r="B51" s="11" t="str">
        <f t="shared" ca="1" si="20"/>
        <v/>
      </c>
      <c r="C51" s="11" t="str">
        <f t="shared" ca="1" si="21"/>
        <v/>
      </c>
      <c r="D51" s="11" t="str">
        <f t="shared" ca="1" si="22"/>
        <v/>
      </c>
      <c r="E51" s="8" t="str">
        <f t="shared" ca="1" si="23"/>
        <v/>
      </c>
      <c r="F51" s="8" t="str">
        <f t="shared" ca="1" si="24"/>
        <v/>
      </c>
      <c r="G51" s="8" t="str">
        <f t="shared" ca="1" si="25"/>
        <v/>
      </c>
      <c r="H51" s="8" t="str">
        <f t="shared" ca="1" si="26"/>
        <v/>
      </c>
      <c r="I51" t="str">
        <f t="shared" ca="1" si="27"/>
        <v/>
      </c>
      <c r="J51" t="str">
        <f t="shared" ca="1" si="28"/>
        <v/>
      </c>
      <c r="K51" t="str">
        <f t="shared" ca="1" si="29"/>
        <v/>
      </c>
      <c r="L51" t="str">
        <f t="shared" ca="1" si="30"/>
        <v/>
      </c>
      <c r="M51" t="str">
        <f t="shared" ca="1" si="31"/>
        <v/>
      </c>
      <c r="N51" s="16" t="str">
        <f t="shared" ca="1" si="38"/>
        <v/>
      </c>
      <c r="O51" t="str">
        <f t="shared" ca="1" si="32"/>
        <v/>
      </c>
      <c r="P51" s="8" t="str">
        <f t="shared" ca="1" si="33"/>
        <v/>
      </c>
      <c r="Q51" s="16" t="str">
        <f t="shared" ca="1" si="34"/>
        <v/>
      </c>
      <c r="R51" s="16" t="str">
        <f t="shared" ca="1" si="35"/>
        <v/>
      </c>
      <c r="S51" s="15" t="str">
        <f t="shared" ca="1" si="36"/>
        <v/>
      </c>
      <c r="T51" s="15" t="str">
        <f t="shared" ca="1" si="39"/>
        <v/>
      </c>
    </row>
    <row r="52" spans="1:20" x14ac:dyDescent="0.3">
      <c r="A52" t="str">
        <f t="shared" ca="1" si="37"/>
        <v/>
      </c>
      <c r="B52" s="11" t="str">
        <f t="shared" ca="1" si="20"/>
        <v/>
      </c>
      <c r="C52" s="11" t="str">
        <f t="shared" ca="1" si="21"/>
        <v/>
      </c>
      <c r="D52" s="11" t="str">
        <f t="shared" ca="1" si="22"/>
        <v/>
      </c>
      <c r="E52" s="8" t="str">
        <f t="shared" ca="1" si="23"/>
        <v/>
      </c>
      <c r="F52" s="8" t="str">
        <f t="shared" ca="1" si="24"/>
        <v/>
      </c>
      <c r="G52" s="8" t="str">
        <f t="shared" ca="1" si="25"/>
        <v/>
      </c>
      <c r="H52" s="8" t="str">
        <f t="shared" ca="1" si="26"/>
        <v/>
      </c>
      <c r="I52" t="str">
        <f t="shared" ca="1" si="27"/>
        <v/>
      </c>
      <c r="J52" t="str">
        <f t="shared" ca="1" si="28"/>
        <v/>
      </c>
      <c r="K52" t="str">
        <f t="shared" ca="1" si="29"/>
        <v/>
      </c>
      <c r="L52" t="str">
        <f t="shared" ca="1" si="30"/>
        <v/>
      </c>
      <c r="M52" t="str">
        <f t="shared" ca="1" si="31"/>
        <v/>
      </c>
      <c r="N52" s="16" t="str">
        <f t="shared" ca="1" si="38"/>
        <v/>
      </c>
      <c r="O52" t="str">
        <f t="shared" ca="1" si="32"/>
        <v/>
      </c>
      <c r="P52" s="8" t="str">
        <f t="shared" ca="1" si="33"/>
        <v/>
      </c>
      <c r="Q52" s="16" t="str">
        <f t="shared" ca="1" si="34"/>
        <v/>
      </c>
      <c r="R52" s="16" t="str">
        <f t="shared" ca="1" si="35"/>
        <v/>
      </c>
      <c r="S52" s="15" t="str">
        <f t="shared" ca="1" si="36"/>
        <v/>
      </c>
      <c r="T52" s="15" t="str">
        <f t="shared" ca="1" si="39"/>
        <v/>
      </c>
    </row>
    <row r="53" spans="1:20" x14ac:dyDescent="0.3">
      <c r="A53" t="str">
        <f t="shared" ca="1" si="37"/>
        <v/>
      </c>
      <c r="B53" s="11" t="str">
        <f t="shared" ca="1" si="20"/>
        <v/>
      </c>
      <c r="C53" s="11" t="str">
        <f t="shared" ca="1" si="21"/>
        <v/>
      </c>
      <c r="D53" s="11" t="str">
        <f t="shared" ca="1" si="22"/>
        <v/>
      </c>
      <c r="E53" s="8" t="str">
        <f t="shared" ca="1" si="23"/>
        <v/>
      </c>
      <c r="F53" s="8" t="str">
        <f t="shared" ca="1" si="24"/>
        <v/>
      </c>
      <c r="G53" s="8" t="str">
        <f t="shared" ca="1" si="25"/>
        <v/>
      </c>
      <c r="H53" s="8" t="str">
        <f t="shared" ca="1" si="26"/>
        <v/>
      </c>
      <c r="I53" t="str">
        <f t="shared" ca="1" si="27"/>
        <v/>
      </c>
      <c r="J53" t="str">
        <f t="shared" ca="1" si="28"/>
        <v/>
      </c>
      <c r="K53" t="str">
        <f t="shared" ca="1" si="29"/>
        <v/>
      </c>
      <c r="L53" t="str">
        <f t="shared" ca="1" si="30"/>
        <v/>
      </c>
      <c r="M53" t="str">
        <f t="shared" ca="1" si="31"/>
        <v/>
      </c>
      <c r="N53" s="16" t="str">
        <f t="shared" ca="1" si="38"/>
        <v/>
      </c>
      <c r="O53" t="str">
        <f t="shared" ca="1" si="32"/>
        <v/>
      </c>
      <c r="P53" s="8" t="str">
        <f t="shared" ca="1" si="33"/>
        <v/>
      </c>
      <c r="Q53" s="16" t="str">
        <f t="shared" ca="1" si="34"/>
        <v/>
      </c>
      <c r="R53" s="16" t="str">
        <f t="shared" ca="1" si="35"/>
        <v/>
      </c>
      <c r="S53" s="15" t="str">
        <f t="shared" ca="1" si="36"/>
        <v/>
      </c>
      <c r="T53" s="15" t="str">
        <f t="shared" ca="1" si="39"/>
        <v/>
      </c>
    </row>
    <row r="54" spans="1:20" x14ac:dyDescent="0.3">
      <c r="A54" t="str">
        <f t="shared" ca="1" si="37"/>
        <v/>
      </c>
      <c r="B54" s="11" t="str">
        <f t="shared" ca="1" si="20"/>
        <v/>
      </c>
      <c r="C54" s="11" t="str">
        <f t="shared" ca="1" si="21"/>
        <v/>
      </c>
      <c r="D54" s="11" t="str">
        <f t="shared" ca="1" si="22"/>
        <v/>
      </c>
      <c r="E54" s="8" t="str">
        <f t="shared" ca="1" si="23"/>
        <v/>
      </c>
      <c r="F54" s="8" t="str">
        <f t="shared" ca="1" si="24"/>
        <v/>
      </c>
      <c r="G54" s="8" t="str">
        <f t="shared" ca="1" si="25"/>
        <v/>
      </c>
      <c r="H54" s="8" t="str">
        <f t="shared" ca="1" si="26"/>
        <v/>
      </c>
      <c r="I54" t="str">
        <f t="shared" ca="1" si="27"/>
        <v/>
      </c>
      <c r="J54" t="str">
        <f t="shared" ca="1" si="28"/>
        <v/>
      </c>
      <c r="K54" t="str">
        <f t="shared" ca="1" si="29"/>
        <v/>
      </c>
      <c r="L54" t="str">
        <f t="shared" ca="1" si="30"/>
        <v/>
      </c>
      <c r="M54" t="str">
        <f t="shared" ca="1" si="31"/>
        <v/>
      </c>
      <c r="N54" s="16" t="str">
        <f t="shared" ca="1" si="38"/>
        <v/>
      </c>
      <c r="O54" t="str">
        <f t="shared" ca="1" si="32"/>
        <v/>
      </c>
      <c r="P54" s="8" t="str">
        <f t="shared" ca="1" si="33"/>
        <v/>
      </c>
      <c r="Q54" s="16" t="str">
        <f t="shared" ca="1" si="34"/>
        <v/>
      </c>
      <c r="R54" s="16" t="str">
        <f t="shared" ca="1" si="35"/>
        <v/>
      </c>
      <c r="S54" s="15" t="str">
        <f t="shared" ca="1" si="36"/>
        <v/>
      </c>
      <c r="T54" s="15" t="str">
        <f t="shared" ca="1" si="39"/>
        <v/>
      </c>
    </row>
    <row r="55" spans="1:20" x14ac:dyDescent="0.3">
      <c r="A55" t="str">
        <f t="shared" ca="1" si="37"/>
        <v/>
      </c>
      <c r="B55" s="11" t="str">
        <f t="shared" ca="1" si="20"/>
        <v/>
      </c>
      <c r="C55" s="11" t="str">
        <f t="shared" ca="1" si="21"/>
        <v/>
      </c>
      <c r="D55" s="11" t="str">
        <f t="shared" ca="1" si="22"/>
        <v/>
      </c>
      <c r="E55" s="8" t="str">
        <f t="shared" ca="1" si="23"/>
        <v/>
      </c>
      <c r="F55" s="8" t="str">
        <f t="shared" ca="1" si="24"/>
        <v/>
      </c>
      <c r="G55" s="8" t="str">
        <f t="shared" ca="1" si="25"/>
        <v/>
      </c>
      <c r="H55" s="8" t="str">
        <f t="shared" ca="1" si="26"/>
        <v/>
      </c>
      <c r="I55" t="str">
        <f t="shared" ca="1" si="27"/>
        <v/>
      </c>
      <c r="J55" t="str">
        <f t="shared" ca="1" si="28"/>
        <v/>
      </c>
      <c r="K55" t="str">
        <f t="shared" ca="1" si="29"/>
        <v/>
      </c>
      <c r="L55" t="str">
        <f t="shared" ca="1" si="30"/>
        <v/>
      </c>
      <c r="M55" t="str">
        <f t="shared" ca="1" si="31"/>
        <v/>
      </c>
      <c r="N55" s="16" t="str">
        <f t="shared" ca="1" si="38"/>
        <v/>
      </c>
      <c r="O55" t="str">
        <f t="shared" ca="1" si="32"/>
        <v/>
      </c>
      <c r="P55" s="8" t="str">
        <f t="shared" ca="1" si="33"/>
        <v/>
      </c>
      <c r="Q55" s="16" t="str">
        <f t="shared" ca="1" si="34"/>
        <v/>
      </c>
      <c r="R55" s="16" t="str">
        <f t="shared" ca="1" si="35"/>
        <v/>
      </c>
      <c r="S55" s="15" t="str">
        <f t="shared" ca="1" si="36"/>
        <v/>
      </c>
      <c r="T55" s="15" t="str">
        <f t="shared" ca="1" si="39"/>
        <v/>
      </c>
    </row>
    <row r="56" spans="1:20" x14ac:dyDescent="0.3">
      <c r="A56" t="str">
        <f t="shared" ca="1" si="37"/>
        <v/>
      </c>
      <c r="B56" s="11" t="str">
        <f t="shared" ca="1" si="20"/>
        <v/>
      </c>
      <c r="C56" s="11" t="str">
        <f t="shared" ca="1" si="21"/>
        <v/>
      </c>
      <c r="D56" s="11" t="str">
        <f t="shared" ca="1" si="22"/>
        <v/>
      </c>
      <c r="E56" s="8" t="str">
        <f t="shared" ca="1" si="23"/>
        <v/>
      </c>
      <c r="F56" s="8" t="str">
        <f t="shared" ca="1" si="24"/>
        <v/>
      </c>
      <c r="G56" s="8" t="str">
        <f t="shared" ca="1" si="25"/>
        <v/>
      </c>
      <c r="H56" s="8" t="str">
        <f t="shared" ca="1" si="26"/>
        <v/>
      </c>
      <c r="I56" t="str">
        <f t="shared" ca="1" si="27"/>
        <v/>
      </c>
      <c r="J56" t="str">
        <f t="shared" ca="1" si="28"/>
        <v/>
      </c>
      <c r="K56" t="str">
        <f t="shared" ca="1" si="29"/>
        <v/>
      </c>
      <c r="L56" t="str">
        <f t="shared" ca="1" si="30"/>
        <v/>
      </c>
      <c r="M56" t="str">
        <f t="shared" ca="1" si="31"/>
        <v/>
      </c>
      <c r="N56" s="16" t="str">
        <f t="shared" ca="1" si="38"/>
        <v/>
      </c>
      <c r="O56" t="str">
        <f t="shared" ca="1" si="32"/>
        <v/>
      </c>
      <c r="P56" s="8" t="str">
        <f t="shared" ca="1" si="33"/>
        <v/>
      </c>
      <c r="Q56" s="16" t="str">
        <f t="shared" ca="1" si="34"/>
        <v/>
      </c>
      <c r="R56" s="16" t="str">
        <f t="shared" ca="1" si="35"/>
        <v/>
      </c>
      <c r="S56" s="15" t="str">
        <f t="shared" ca="1" si="36"/>
        <v/>
      </c>
      <c r="T56" s="15" t="str">
        <f t="shared" ca="1" si="39"/>
        <v/>
      </c>
    </row>
    <row r="57" spans="1:20" x14ac:dyDescent="0.3">
      <c r="A57" t="str">
        <f t="shared" ca="1" si="37"/>
        <v/>
      </c>
      <c r="B57" s="11" t="str">
        <f t="shared" ca="1" si="20"/>
        <v/>
      </c>
      <c r="C57" s="11" t="str">
        <f t="shared" ca="1" si="21"/>
        <v/>
      </c>
      <c r="D57" s="11" t="str">
        <f t="shared" ca="1" si="22"/>
        <v/>
      </c>
      <c r="E57" s="8" t="str">
        <f t="shared" ca="1" si="23"/>
        <v/>
      </c>
      <c r="F57" s="8" t="str">
        <f t="shared" ca="1" si="24"/>
        <v/>
      </c>
      <c r="G57" s="8" t="str">
        <f t="shared" ca="1" si="25"/>
        <v/>
      </c>
      <c r="H57" s="8" t="str">
        <f t="shared" ca="1" si="26"/>
        <v/>
      </c>
      <c r="I57" t="str">
        <f t="shared" ca="1" si="27"/>
        <v/>
      </c>
      <c r="J57" t="str">
        <f t="shared" ca="1" si="28"/>
        <v/>
      </c>
      <c r="K57" t="str">
        <f t="shared" ca="1" si="29"/>
        <v/>
      </c>
      <c r="L57" t="str">
        <f t="shared" ca="1" si="30"/>
        <v/>
      </c>
      <c r="M57" t="str">
        <f t="shared" ca="1" si="31"/>
        <v/>
      </c>
      <c r="N57" s="16" t="str">
        <f t="shared" ca="1" si="38"/>
        <v/>
      </c>
      <c r="O57" t="str">
        <f t="shared" ca="1" si="32"/>
        <v/>
      </c>
      <c r="P57" s="8" t="str">
        <f t="shared" ca="1" si="33"/>
        <v/>
      </c>
      <c r="Q57" s="16" t="str">
        <f t="shared" ca="1" si="34"/>
        <v/>
      </c>
      <c r="R57" s="16" t="str">
        <f t="shared" ca="1" si="35"/>
        <v/>
      </c>
      <c r="S57" s="15" t="str">
        <f t="shared" ca="1" si="36"/>
        <v/>
      </c>
      <c r="T57" s="15" t="str">
        <f t="shared" ca="1" si="39"/>
        <v/>
      </c>
    </row>
    <row r="58" spans="1:20" x14ac:dyDescent="0.3">
      <c r="A58" t="str">
        <f t="shared" ca="1" si="37"/>
        <v/>
      </c>
      <c r="B58" s="11" t="str">
        <f t="shared" ca="1" si="20"/>
        <v/>
      </c>
      <c r="C58" s="11" t="str">
        <f t="shared" ca="1" si="21"/>
        <v/>
      </c>
      <c r="D58" s="11" t="str">
        <f t="shared" ca="1" si="22"/>
        <v/>
      </c>
      <c r="E58" s="8" t="str">
        <f t="shared" ca="1" si="23"/>
        <v/>
      </c>
      <c r="F58" s="8" t="str">
        <f t="shared" ca="1" si="24"/>
        <v/>
      </c>
      <c r="G58" s="8" t="str">
        <f t="shared" ca="1" si="25"/>
        <v/>
      </c>
      <c r="H58" s="8" t="str">
        <f t="shared" ca="1" si="26"/>
        <v/>
      </c>
      <c r="I58" t="str">
        <f t="shared" ca="1" si="27"/>
        <v/>
      </c>
      <c r="J58" t="str">
        <f t="shared" ca="1" si="28"/>
        <v/>
      </c>
      <c r="K58" t="str">
        <f t="shared" ca="1" si="29"/>
        <v/>
      </c>
      <c r="L58" t="str">
        <f t="shared" ca="1" si="30"/>
        <v/>
      </c>
      <c r="M58" t="str">
        <f t="shared" ca="1" si="31"/>
        <v/>
      </c>
      <c r="N58" s="16" t="str">
        <f t="shared" ca="1" si="38"/>
        <v/>
      </c>
      <c r="O58" t="str">
        <f t="shared" ca="1" si="32"/>
        <v/>
      </c>
      <c r="P58" s="8" t="str">
        <f t="shared" ca="1" si="33"/>
        <v/>
      </c>
      <c r="Q58" s="16" t="str">
        <f t="shared" ca="1" si="34"/>
        <v/>
      </c>
      <c r="R58" s="16" t="str">
        <f t="shared" ca="1" si="35"/>
        <v/>
      </c>
      <c r="S58" s="15" t="str">
        <f t="shared" ca="1" si="36"/>
        <v/>
      </c>
      <c r="T58" s="15" t="str">
        <f t="shared" ca="1" si="39"/>
        <v/>
      </c>
    </row>
    <row r="59" spans="1:20" x14ac:dyDescent="0.3">
      <c r="A59" t="str">
        <f t="shared" ca="1" si="37"/>
        <v/>
      </c>
      <c r="B59" s="11" t="str">
        <f t="shared" ca="1" si="20"/>
        <v/>
      </c>
      <c r="C59" s="11" t="str">
        <f t="shared" ca="1" si="21"/>
        <v/>
      </c>
      <c r="D59" s="11" t="str">
        <f t="shared" ca="1" si="22"/>
        <v/>
      </c>
      <c r="E59" s="8" t="str">
        <f t="shared" ca="1" si="23"/>
        <v/>
      </c>
      <c r="F59" s="8" t="str">
        <f t="shared" ca="1" si="24"/>
        <v/>
      </c>
      <c r="G59" s="8" t="str">
        <f t="shared" ca="1" si="25"/>
        <v/>
      </c>
      <c r="H59" s="8" t="str">
        <f t="shared" ca="1" si="26"/>
        <v/>
      </c>
      <c r="I59" t="str">
        <f t="shared" ca="1" si="27"/>
        <v/>
      </c>
      <c r="J59" t="str">
        <f t="shared" ca="1" si="28"/>
        <v/>
      </c>
      <c r="K59" t="str">
        <f t="shared" ca="1" si="29"/>
        <v/>
      </c>
      <c r="L59" t="str">
        <f t="shared" ca="1" si="30"/>
        <v/>
      </c>
      <c r="M59" t="str">
        <f t="shared" ca="1" si="31"/>
        <v/>
      </c>
      <c r="N59" s="16" t="str">
        <f t="shared" ca="1" si="38"/>
        <v/>
      </c>
      <c r="O59" t="str">
        <f t="shared" ca="1" si="32"/>
        <v/>
      </c>
      <c r="P59" s="8" t="str">
        <f t="shared" ca="1" si="33"/>
        <v/>
      </c>
      <c r="Q59" s="16" t="str">
        <f t="shared" ca="1" si="34"/>
        <v/>
      </c>
      <c r="R59" s="16" t="str">
        <f t="shared" ca="1" si="35"/>
        <v/>
      </c>
      <c r="S59" s="15" t="str">
        <f t="shared" ca="1" si="36"/>
        <v/>
      </c>
      <c r="T59" s="15" t="str">
        <f t="shared" ca="1" si="39"/>
        <v/>
      </c>
    </row>
    <row r="60" spans="1:20" x14ac:dyDescent="0.3">
      <c r="A60" t="str">
        <f t="shared" ca="1" si="37"/>
        <v/>
      </c>
      <c r="B60" s="11" t="str">
        <f t="shared" ca="1" si="20"/>
        <v/>
      </c>
      <c r="C60" s="11" t="str">
        <f t="shared" ca="1" si="21"/>
        <v/>
      </c>
      <c r="D60" s="11" t="str">
        <f t="shared" ca="1" si="22"/>
        <v/>
      </c>
      <c r="E60" s="8" t="str">
        <f t="shared" ca="1" si="23"/>
        <v/>
      </c>
      <c r="F60" s="8" t="str">
        <f t="shared" ca="1" si="24"/>
        <v/>
      </c>
      <c r="G60" s="8" t="str">
        <f t="shared" ca="1" si="25"/>
        <v/>
      </c>
      <c r="H60" s="8" t="str">
        <f t="shared" ca="1" si="26"/>
        <v/>
      </c>
      <c r="I60" t="str">
        <f t="shared" ca="1" si="27"/>
        <v/>
      </c>
      <c r="J60" t="str">
        <f t="shared" ca="1" si="28"/>
        <v/>
      </c>
      <c r="K60" t="str">
        <f t="shared" ca="1" si="29"/>
        <v/>
      </c>
      <c r="L60" t="str">
        <f t="shared" ca="1" si="30"/>
        <v/>
      </c>
      <c r="M60" t="str">
        <f t="shared" ca="1" si="31"/>
        <v/>
      </c>
      <c r="N60" s="16" t="str">
        <f t="shared" ca="1" si="38"/>
        <v/>
      </c>
      <c r="O60" t="str">
        <f t="shared" ca="1" si="32"/>
        <v/>
      </c>
      <c r="P60" s="8" t="str">
        <f t="shared" ca="1" si="33"/>
        <v/>
      </c>
      <c r="Q60" s="16" t="str">
        <f t="shared" ca="1" si="34"/>
        <v/>
      </c>
      <c r="R60" s="16" t="str">
        <f t="shared" ca="1" si="35"/>
        <v/>
      </c>
      <c r="S60" s="15" t="str">
        <f t="shared" ca="1" si="36"/>
        <v/>
      </c>
      <c r="T60" s="15" t="str">
        <f t="shared" ca="1" si="39"/>
        <v/>
      </c>
    </row>
    <row r="61" spans="1:20" x14ac:dyDescent="0.3">
      <c r="A61" t="str">
        <f t="shared" ca="1" si="37"/>
        <v/>
      </c>
      <c r="B61" s="11" t="str">
        <f t="shared" ca="1" si="20"/>
        <v/>
      </c>
      <c r="C61" s="11" t="str">
        <f t="shared" ca="1" si="21"/>
        <v/>
      </c>
      <c r="D61" s="11" t="str">
        <f t="shared" ca="1" si="22"/>
        <v/>
      </c>
      <c r="E61" s="8" t="str">
        <f t="shared" ca="1" si="23"/>
        <v/>
      </c>
      <c r="F61" s="8" t="str">
        <f t="shared" ca="1" si="24"/>
        <v/>
      </c>
      <c r="G61" s="8" t="str">
        <f t="shared" ca="1" si="25"/>
        <v/>
      </c>
      <c r="H61" s="8" t="str">
        <f t="shared" ca="1" si="26"/>
        <v/>
      </c>
      <c r="I61" t="str">
        <f t="shared" ca="1" si="27"/>
        <v/>
      </c>
      <c r="J61" t="str">
        <f t="shared" ca="1" si="28"/>
        <v/>
      </c>
      <c r="K61" t="str">
        <f t="shared" ca="1" si="29"/>
        <v/>
      </c>
      <c r="L61" t="str">
        <f t="shared" ca="1" si="30"/>
        <v/>
      </c>
      <c r="M61" t="str">
        <f t="shared" ca="1" si="31"/>
        <v/>
      </c>
      <c r="N61" s="16" t="str">
        <f t="shared" ca="1" si="38"/>
        <v/>
      </c>
      <c r="O61" t="str">
        <f t="shared" ca="1" si="32"/>
        <v/>
      </c>
      <c r="P61" s="8" t="str">
        <f t="shared" ca="1" si="33"/>
        <v/>
      </c>
      <c r="Q61" s="16" t="str">
        <f t="shared" ca="1" si="34"/>
        <v/>
      </c>
      <c r="R61" s="16" t="str">
        <f t="shared" ca="1" si="35"/>
        <v/>
      </c>
      <c r="S61" s="15" t="str">
        <f t="shared" ca="1" si="36"/>
        <v/>
      </c>
      <c r="T61" s="15" t="str">
        <f t="shared" ca="1" si="39"/>
        <v/>
      </c>
    </row>
    <row r="62" spans="1:20" x14ac:dyDescent="0.3">
      <c r="A62" t="str">
        <f t="shared" ca="1" si="37"/>
        <v/>
      </c>
      <c r="B62" s="11" t="str">
        <f t="shared" ca="1" si="20"/>
        <v/>
      </c>
      <c r="C62" s="11" t="str">
        <f t="shared" ca="1" si="21"/>
        <v/>
      </c>
      <c r="D62" s="11" t="str">
        <f t="shared" ca="1" si="22"/>
        <v/>
      </c>
      <c r="E62" s="8" t="str">
        <f t="shared" ca="1" si="23"/>
        <v/>
      </c>
      <c r="F62" s="8" t="str">
        <f t="shared" ca="1" si="24"/>
        <v/>
      </c>
      <c r="G62" s="8" t="str">
        <f t="shared" ca="1" si="25"/>
        <v/>
      </c>
      <c r="H62" s="8" t="str">
        <f t="shared" ca="1" si="26"/>
        <v/>
      </c>
      <c r="I62" t="str">
        <f t="shared" ca="1" si="27"/>
        <v/>
      </c>
      <c r="J62" t="str">
        <f t="shared" ca="1" si="28"/>
        <v/>
      </c>
      <c r="K62" t="str">
        <f t="shared" ca="1" si="29"/>
        <v/>
      </c>
      <c r="L62" t="str">
        <f t="shared" ca="1" si="30"/>
        <v/>
      </c>
      <c r="M62" t="str">
        <f t="shared" ca="1" si="31"/>
        <v/>
      </c>
      <c r="N62" s="16" t="str">
        <f t="shared" ca="1" si="38"/>
        <v/>
      </c>
      <c r="O62" t="str">
        <f t="shared" ca="1" si="32"/>
        <v/>
      </c>
      <c r="P62" s="8" t="str">
        <f t="shared" ca="1" si="33"/>
        <v/>
      </c>
      <c r="Q62" s="16" t="str">
        <f t="shared" ca="1" si="34"/>
        <v/>
      </c>
      <c r="R62" s="16" t="str">
        <f t="shared" ca="1" si="35"/>
        <v/>
      </c>
      <c r="S62" s="15" t="str">
        <f t="shared" ca="1" si="36"/>
        <v/>
      </c>
      <c r="T62" s="15" t="str">
        <f t="shared" ca="1" si="39"/>
        <v/>
      </c>
    </row>
    <row r="63" spans="1:20" x14ac:dyDescent="0.3">
      <c r="A63" t="str">
        <f t="shared" ca="1" si="37"/>
        <v/>
      </c>
      <c r="B63" s="11" t="str">
        <f t="shared" ca="1" si="20"/>
        <v/>
      </c>
      <c r="C63" s="11" t="str">
        <f t="shared" ca="1" si="21"/>
        <v/>
      </c>
      <c r="D63" s="11" t="str">
        <f t="shared" ca="1" si="22"/>
        <v/>
      </c>
      <c r="E63" s="8" t="str">
        <f t="shared" ca="1" si="23"/>
        <v/>
      </c>
      <c r="F63" s="8" t="str">
        <f t="shared" ca="1" si="24"/>
        <v/>
      </c>
      <c r="G63" s="8" t="str">
        <f t="shared" ca="1" si="25"/>
        <v/>
      </c>
      <c r="H63" s="8" t="str">
        <f t="shared" ca="1" si="26"/>
        <v/>
      </c>
      <c r="I63" t="str">
        <f t="shared" ca="1" si="27"/>
        <v/>
      </c>
      <c r="J63" t="str">
        <f t="shared" ca="1" si="28"/>
        <v/>
      </c>
      <c r="K63" t="str">
        <f t="shared" ca="1" si="29"/>
        <v/>
      </c>
      <c r="L63" t="str">
        <f t="shared" ca="1" si="30"/>
        <v/>
      </c>
      <c r="M63" t="str">
        <f t="shared" ca="1" si="31"/>
        <v/>
      </c>
      <c r="N63" s="16" t="str">
        <f t="shared" ca="1" si="38"/>
        <v/>
      </c>
      <c r="O63" t="str">
        <f t="shared" ca="1" si="32"/>
        <v/>
      </c>
      <c r="P63" s="8" t="str">
        <f t="shared" ca="1" si="33"/>
        <v/>
      </c>
      <c r="Q63" s="16" t="str">
        <f t="shared" ca="1" si="34"/>
        <v/>
      </c>
      <c r="R63" s="16" t="str">
        <f t="shared" ca="1" si="35"/>
        <v/>
      </c>
      <c r="S63" s="15" t="str">
        <f t="shared" ca="1" si="36"/>
        <v/>
      </c>
      <c r="T63" s="15" t="str">
        <f t="shared" ca="1" si="39"/>
        <v/>
      </c>
    </row>
    <row r="64" spans="1:20" x14ac:dyDescent="0.3">
      <c r="A64" t="str">
        <f t="shared" ca="1" si="37"/>
        <v/>
      </c>
      <c r="B64" s="11" t="str">
        <f t="shared" ca="1" si="20"/>
        <v/>
      </c>
      <c r="C64" s="11" t="str">
        <f t="shared" ca="1" si="21"/>
        <v/>
      </c>
      <c r="D64" s="11" t="str">
        <f t="shared" ca="1" si="22"/>
        <v/>
      </c>
      <c r="E64" s="8" t="str">
        <f t="shared" ca="1" si="23"/>
        <v/>
      </c>
      <c r="F64" s="8" t="str">
        <f t="shared" ca="1" si="24"/>
        <v/>
      </c>
      <c r="G64" s="8" t="str">
        <f t="shared" ca="1" si="25"/>
        <v/>
      </c>
      <c r="H64" s="8" t="str">
        <f t="shared" ca="1" si="26"/>
        <v/>
      </c>
      <c r="I64" t="str">
        <f t="shared" ca="1" si="27"/>
        <v/>
      </c>
      <c r="J64" t="str">
        <f t="shared" ca="1" si="28"/>
        <v/>
      </c>
      <c r="K64" t="str">
        <f t="shared" ca="1" si="29"/>
        <v/>
      </c>
      <c r="L64" t="str">
        <f t="shared" ca="1" si="30"/>
        <v/>
      </c>
      <c r="M64" t="str">
        <f t="shared" ca="1" si="31"/>
        <v/>
      </c>
      <c r="N64" s="16" t="str">
        <f t="shared" ca="1" si="38"/>
        <v/>
      </c>
      <c r="O64" t="str">
        <f t="shared" ca="1" si="32"/>
        <v/>
      </c>
      <c r="P64" s="8" t="str">
        <f t="shared" ca="1" si="33"/>
        <v/>
      </c>
      <c r="Q64" s="16" t="str">
        <f t="shared" ca="1" si="34"/>
        <v/>
      </c>
      <c r="R64" s="16" t="str">
        <f t="shared" ca="1" si="35"/>
        <v/>
      </c>
      <c r="S64" s="15" t="str">
        <f t="shared" ca="1" si="36"/>
        <v/>
      </c>
      <c r="T64" s="15" t="str">
        <f t="shared" ca="1" si="39"/>
        <v/>
      </c>
    </row>
    <row r="65" spans="1:20" x14ac:dyDescent="0.3">
      <c r="A65" t="str">
        <f t="shared" ca="1" si="37"/>
        <v/>
      </c>
      <c r="B65" s="11" t="str">
        <f t="shared" ca="1" si="20"/>
        <v/>
      </c>
      <c r="C65" s="11" t="str">
        <f t="shared" ca="1" si="21"/>
        <v/>
      </c>
      <c r="D65" s="11" t="str">
        <f t="shared" ca="1" si="22"/>
        <v/>
      </c>
      <c r="E65" s="8" t="str">
        <f t="shared" ca="1" si="23"/>
        <v/>
      </c>
      <c r="F65" s="8" t="str">
        <f t="shared" ca="1" si="24"/>
        <v/>
      </c>
      <c r="G65" s="8" t="str">
        <f t="shared" ca="1" si="25"/>
        <v/>
      </c>
      <c r="H65" s="8" t="str">
        <f t="shared" ca="1" si="26"/>
        <v/>
      </c>
      <c r="I65" t="str">
        <f t="shared" ca="1" si="27"/>
        <v/>
      </c>
      <c r="J65" t="str">
        <f t="shared" ca="1" si="28"/>
        <v/>
      </c>
      <c r="K65" t="str">
        <f t="shared" ca="1" si="29"/>
        <v/>
      </c>
      <c r="L65" t="str">
        <f t="shared" ca="1" si="30"/>
        <v/>
      </c>
      <c r="M65" t="str">
        <f t="shared" ca="1" si="31"/>
        <v/>
      </c>
      <c r="N65" s="16" t="str">
        <f t="shared" ca="1" si="38"/>
        <v/>
      </c>
      <c r="O65" t="str">
        <f t="shared" ca="1" si="32"/>
        <v/>
      </c>
      <c r="P65" s="8" t="str">
        <f t="shared" ca="1" si="33"/>
        <v/>
      </c>
      <c r="Q65" s="16" t="str">
        <f t="shared" ca="1" si="34"/>
        <v/>
      </c>
      <c r="R65" s="16" t="str">
        <f t="shared" ca="1" si="35"/>
        <v/>
      </c>
      <c r="S65" s="15" t="str">
        <f t="shared" ca="1" si="36"/>
        <v/>
      </c>
      <c r="T65" s="15" t="str">
        <f t="shared" ca="1" si="39"/>
        <v/>
      </c>
    </row>
    <row r="66" spans="1:20" x14ac:dyDescent="0.3">
      <c r="A66" t="str">
        <f t="shared" ca="1" si="37"/>
        <v/>
      </c>
      <c r="B66" s="11" t="str">
        <f t="shared" ref="B66:B97" ca="1" si="40">IF(A66="","",VLOOKUP($A66, INDIRECT("SIGNAL!D2:AI251"), 4, FALSE))</f>
        <v/>
      </c>
      <c r="C66" s="11" t="str">
        <f t="shared" ref="C66:C97" ca="1" si="41">IF(A66="","",VLOOKUP($A66, INDIRECT("SIGNAL!E2:AI251"), 3, FALSE))</f>
        <v/>
      </c>
      <c r="D66" s="11" t="str">
        <f t="shared" ref="D66:D97" ca="1" si="42">VLOOKUP($A66, INDIRECT("SIGNAL!D2:AI251"), 20, FALSE)</f>
        <v/>
      </c>
      <c r="E66" s="8" t="str">
        <f t="shared" ref="E66:E97" ca="1" si="43">IFERROR(IF(D66="LONG", VLOOKUP(B66, INDIRECT("SIGNAL!G2:I251"), 2, FALSE), VLOOKUP(B66, INDIRECT("SIGNAL!G2:I251"), 3, FALSE)),"")</f>
        <v/>
      </c>
      <c r="F66" s="8" t="str">
        <f t="shared" ref="F66:F97" ca="1" si="44">IFERROR(IF(D66="LONG", VLOOKUP(C66, INDIRECT("SIGNAL!G2:I251"), 2, FALSE), VLOOKUP(C66, INDIRECT("SIGNAL!G2:I251"), 3, FALSE)),"")</f>
        <v/>
      </c>
      <c r="G66" s="8" t="str">
        <f t="shared" ref="G66:G97" ca="1" si="45">IFERROR(IF(D66="LONG", VLOOKUP(B66, INDIRECT("SIGNAL!G2:I251"), 3, FALSE), VLOOKUP(B66, INDIRECT("SIGNAL!G2:I251"), 2, FALSE)),"")</f>
        <v/>
      </c>
      <c r="H66" s="8" t="str">
        <f t="shared" ref="H66:H97" ca="1" si="46">IFERROR(IF(D66="LONG", VLOOKUP(C66, INDIRECT("SIGNAL!G2:I251"), 3, FALSE), VLOOKUP(C66, INDIRECT("SIGNAL!G2:I251"), 2, FALSE)),"")</f>
        <v/>
      </c>
      <c r="I66" t="str">
        <f t="shared" ref="I66:I97" ca="1" si="47">IFERROR(ROUNDDOWN((T66/2)/E66,0),"")</f>
        <v/>
      </c>
      <c r="J66" t="str">
        <f t="shared" ref="J66:J97" ca="1" si="48">IFERROR(ROUNDDOWN((T66/2)/G66,0),"")</f>
        <v/>
      </c>
      <c r="K66" t="str">
        <f t="shared" ref="K66:K97" ca="1" si="49">IFERROR(((E66*I66)+(G66*J66)),"")</f>
        <v/>
      </c>
      <c r="L66" t="str">
        <f t="shared" ref="L66:L97" ca="1" si="50">IFERROR(((F66*I66)+(H66*J66)),"")</f>
        <v/>
      </c>
      <c r="M66" t="str">
        <f t="shared" ref="M66:M97" ca="1" si="51">IFERROR((((F66-E66)*I66)+((G66-H66)*J66)),"")</f>
        <v/>
      </c>
      <c r="N66" s="16" t="str">
        <f t="shared" ca="1" si="38"/>
        <v/>
      </c>
      <c r="O66" t="str">
        <f t="shared" ref="O66:O97" ca="1" si="52">IFERROR((K66*$V$2)+(L66*$V$2),"")</f>
        <v/>
      </c>
      <c r="P66" s="8" t="str">
        <f t="shared" ref="P66:P97" ca="1" si="53">IFERROR(M66-O66,"")</f>
        <v/>
      </c>
      <c r="Q66" s="16" t="str">
        <f t="shared" ref="Q66:Q97" ca="1" si="54">IFERROR(P66/T66,"")</f>
        <v/>
      </c>
      <c r="R66" s="16" t="str">
        <f t="shared" ref="R66:R97" ca="1" si="55">IFERROR((S66/MAX(OFFSET(S66,0,0,-A66,1)))-1,"")</f>
        <v/>
      </c>
      <c r="S66" s="15" t="str">
        <f t="shared" ref="S66:S97" ca="1" si="56">IFERROR(T66+P66,"")</f>
        <v/>
      </c>
      <c r="T66" s="15" t="str">
        <f t="shared" ca="1" si="39"/>
        <v/>
      </c>
    </row>
    <row r="67" spans="1:20" x14ac:dyDescent="0.3">
      <c r="A67" t="str">
        <f t="shared" ref="A67:A98" ca="1" si="57">IFERROR(IF(($U$1)&lt;&gt;A66,A66+1,""),"")</f>
        <v/>
      </c>
      <c r="B67" s="11" t="str">
        <f t="shared" ca="1" si="40"/>
        <v/>
      </c>
      <c r="C67" s="11" t="str">
        <f t="shared" ca="1" si="41"/>
        <v/>
      </c>
      <c r="D67" s="11" t="str">
        <f t="shared" ca="1" si="42"/>
        <v/>
      </c>
      <c r="E67" s="8" t="str">
        <f t="shared" ca="1" si="43"/>
        <v/>
      </c>
      <c r="F67" s="8" t="str">
        <f t="shared" ca="1" si="44"/>
        <v/>
      </c>
      <c r="G67" s="8" t="str">
        <f t="shared" ca="1" si="45"/>
        <v/>
      </c>
      <c r="H67" s="8" t="str">
        <f t="shared" ca="1" si="46"/>
        <v/>
      </c>
      <c r="I67" t="str">
        <f t="shared" ca="1" si="47"/>
        <v/>
      </c>
      <c r="J67" t="str">
        <f t="shared" ca="1" si="48"/>
        <v/>
      </c>
      <c r="K67" t="str">
        <f t="shared" ca="1" si="49"/>
        <v/>
      </c>
      <c r="L67" t="str">
        <f t="shared" ca="1" si="50"/>
        <v/>
      </c>
      <c r="M67" t="str">
        <f t="shared" ca="1" si="51"/>
        <v/>
      </c>
      <c r="N67" s="16" t="str">
        <f t="shared" ref="N67:N98" ca="1" si="58">IFERROR(M67/T67,"")</f>
        <v/>
      </c>
      <c r="O67" t="str">
        <f t="shared" ca="1" si="52"/>
        <v/>
      </c>
      <c r="P67" s="8" t="str">
        <f t="shared" ca="1" si="53"/>
        <v/>
      </c>
      <c r="Q67" s="16" t="str">
        <f t="shared" ca="1" si="54"/>
        <v/>
      </c>
      <c r="R67" s="16" t="str">
        <f t="shared" ca="1" si="55"/>
        <v/>
      </c>
      <c r="S67" s="15" t="str">
        <f t="shared" ca="1" si="56"/>
        <v/>
      </c>
      <c r="T67" s="15" t="str">
        <f t="shared" ref="T67:T98" ca="1" si="59">S66</f>
        <v/>
      </c>
    </row>
    <row r="68" spans="1:20" x14ac:dyDescent="0.3">
      <c r="A68" t="str">
        <f t="shared" ca="1" si="57"/>
        <v/>
      </c>
      <c r="B68" s="11" t="str">
        <f t="shared" ca="1" si="40"/>
        <v/>
      </c>
      <c r="C68" s="11" t="str">
        <f t="shared" ca="1" si="41"/>
        <v/>
      </c>
      <c r="D68" s="11" t="str">
        <f t="shared" ca="1" si="42"/>
        <v/>
      </c>
      <c r="E68" s="8" t="str">
        <f t="shared" ca="1" si="43"/>
        <v/>
      </c>
      <c r="F68" s="8" t="str">
        <f t="shared" ca="1" si="44"/>
        <v/>
      </c>
      <c r="G68" s="8" t="str">
        <f t="shared" ca="1" si="45"/>
        <v/>
      </c>
      <c r="H68" s="8" t="str">
        <f t="shared" ca="1" si="46"/>
        <v/>
      </c>
      <c r="I68" t="str">
        <f t="shared" ca="1" si="47"/>
        <v/>
      </c>
      <c r="J68" t="str">
        <f t="shared" ca="1" si="48"/>
        <v/>
      </c>
      <c r="K68" t="str">
        <f t="shared" ca="1" si="49"/>
        <v/>
      </c>
      <c r="L68" t="str">
        <f t="shared" ca="1" si="50"/>
        <v/>
      </c>
      <c r="M68" t="str">
        <f t="shared" ca="1" si="51"/>
        <v/>
      </c>
      <c r="N68" s="16" t="str">
        <f t="shared" ca="1" si="58"/>
        <v/>
      </c>
      <c r="O68" t="str">
        <f t="shared" ca="1" si="52"/>
        <v/>
      </c>
      <c r="P68" s="8" t="str">
        <f t="shared" ca="1" si="53"/>
        <v/>
      </c>
      <c r="Q68" s="16" t="str">
        <f t="shared" ca="1" si="54"/>
        <v/>
      </c>
      <c r="R68" s="16" t="str">
        <f t="shared" ca="1" si="55"/>
        <v/>
      </c>
      <c r="S68" s="15" t="str">
        <f t="shared" ca="1" si="56"/>
        <v/>
      </c>
      <c r="T68" s="15" t="str">
        <f t="shared" ca="1" si="59"/>
        <v/>
      </c>
    </row>
    <row r="69" spans="1:20" x14ac:dyDescent="0.3">
      <c r="A69" t="str">
        <f t="shared" ca="1" si="57"/>
        <v/>
      </c>
      <c r="B69" s="11" t="str">
        <f t="shared" ca="1" si="40"/>
        <v/>
      </c>
      <c r="C69" s="11" t="str">
        <f t="shared" ca="1" si="41"/>
        <v/>
      </c>
      <c r="D69" s="11" t="str">
        <f t="shared" ca="1" si="42"/>
        <v/>
      </c>
      <c r="E69" s="8" t="str">
        <f t="shared" ca="1" si="43"/>
        <v/>
      </c>
      <c r="F69" s="8" t="str">
        <f t="shared" ca="1" si="44"/>
        <v/>
      </c>
      <c r="G69" s="8" t="str">
        <f t="shared" ca="1" si="45"/>
        <v/>
      </c>
      <c r="H69" s="8" t="str">
        <f t="shared" ca="1" si="46"/>
        <v/>
      </c>
      <c r="I69" t="str">
        <f t="shared" ca="1" si="47"/>
        <v/>
      </c>
      <c r="J69" t="str">
        <f t="shared" ca="1" si="48"/>
        <v/>
      </c>
      <c r="K69" t="str">
        <f t="shared" ca="1" si="49"/>
        <v/>
      </c>
      <c r="L69" t="str">
        <f t="shared" ca="1" si="50"/>
        <v/>
      </c>
      <c r="M69" t="str">
        <f t="shared" ca="1" si="51"/>
        <v/>
      </c>
      <c r="N69" s="16" t="str">
        <f t="shared" ca="1" si="58"/>
        <v/>
      </c>
      <c r="O69" t="str">
        <f t="shared" ca="1" si="52"/>
        <v/>
      </c>
      <c r="P69" s="8" t="str">
        <f t="shared" ca="1" si="53"/>
        <v/>
      </c>
      <c r="Q69" s="16" t="str">
        <f t="shared" ca="1" si="54"/>
        <v/>
      </c>
      <c r="R69" s="16" t="str">
        <f t="shared" ca="1" si="55"/>
        <v/>
      </c>
      <c r="S69" s="15" t="str">
        <f t="shared" ca="1" si="56"/>
        <v/>
      </c>
      <c r="T69" s="15" t="str">
        <f t="shared" ca="1" si="59"/>
        <v/>
      </c>
    </row>
    <row r="70" spans="1:20" x14ac:dyDescent="0.3">
      <c r="A70" t="str">
        <f t="shared" ca="1" si="57"/>
        <v/>
      </c>
      <c r="B70" s="11" t="str">
        <f t="shared" ca="1" si="40"/>
        <v/>
      </c>
      <c r="C70" s="11" t="str">
        <f t="shared" ca="1" si="41"/>
        <v/>
      </c>
      <c r="D70" s="11" t="str">
        <f t="shared" ca="1" si="42"/>
        <v/>
      </c>
      <c r="E70" s="8" t="str">
        <f t="shared" ca="1" si="43"/>
        <v/>
      </c>
      <c r="F70" s="8" t="str">
        <f t="shared" ca="1" si="44"/>
        <v/>
      </c>
      <c r="G70" s="8" t="str">
        <f t="shared" ca="1" si="45"/>
        <v/>
      </c>
      <c r="H70" s="8" t="str">
        <f t="shared" ca="1" si="46"/>
        <v/>
      </c>
      <c r="I70" t="str">
        <f t="shared" ca="1" si="47"/>
        <v/>
      </c>
      <c r="J70" t="str">
        <f t="shared" ca="1" si="48"/>
        <v/>
      </c>
      <c r="K70" t="str">
        <f t="shared" ca="1" si="49"/>
        <v/>
      </c>
      <c r="L70" t="str">
        <f t="shared" ca="1" si="50"/>
        <v/>
      </c>
      <c r="M70" t="str">
        <f t="shared" ca="1" si="51"/>
        <v/>
      </c>
      <c r="N70" s="16" t="str">
        <f t="shared" ca="1" si="58"/>
        <v/>
      </c>
      <c r="O70" t="str">
        <f t="shared" ca="1" si="52"/>
        <v/>
      </c>
      <c r="P70" s="8" t="str">
        <f t="shared" ca="1" si="53"/>
        <v/>
      </c>
      <c r="Q70" s="16" t="str">
        <f t="shared" ca="1" si="54"/>
        <v/>
      </c>
      <c r="R70" s="16" t="str">
        <f t="shared" ca="1" si="55"/>
        <v/>
      </c>
      <c r="S70" s="15" t="str">
        <f t="shared" ca="1" si="56"/>
        <v/>
      </c>
      <c r="T70" s="15" t="str">
        <f t="shared" ca="1" si="59"/>
        <v/>
      </c>
    </row>
    <row r="71" spans="1:20" x14ac:dyDescent="0.3">
      <c r="A71" t="str">
        <f t="shared" ca="1" si="57"/>
        <v/>
      </c>
      <c r="B71" s="11" t="str">
        <f t="shared" ca="1" si="40"/>
        <v/>
      </c>
      <c r="C71" s="11" t="str">
        <f t="shared" ca="1" si="41"/>
        <v/>
      </c>
      <c r="D71" s="11" t="str">
        <f t="shared" ca="1" si="42"/>
        <v/>
      </c>
      <c r="E71" s="8" t="str">
        <f t="shared" ca="1" si="43"/>
        <v/>
      </c>
      <c r="F71" s="8" t="str">
        <f t="shared" ca="1" si="44"/>
        <v/>
      </c>
      <c r="G71" s="8" t="str">
        <f t="shared" ca="1" si="45"/>
        <v/>
      </c>
      <c r="H71" s="8" t="str">
        <f t="shared" ca="1" si="46"/>
        <v/>
      </c>
      <c r="I71" t="str">
        <f t="shared" ca="1" si="47"/>
        <v/>
      </c>
      <c r="J71" t="str">
        <f t="shared" ca="1" si="48"/>
        <v/>
      </c>
      <c r="K71" t="str">
        <f t="shared" ca="1" si="49"/>
        <v/>
      </c>
      <c r="L71" t="str">
        <f t="shared" ca="1" si="50"/>
        <v/>
      </c>
      <c r="M71" t="str">
        <f t="shared" ca="1" si="51"/>
        <v/>
      </c>
      <c r="N71" s="16" t="str">
        <f t="shared" ca="1" si="58"/>
        <v/>
      </c>
      <c r="O71" t="str">
        <f t="shared" ca="1" si="52"/>
        <v/>
      </c>
      <c r="P71" s="8" t="str">
        <f t="shared" ca="1" si="53"/>
        <v/>
      </c>
      <c r="Q71" s="16" t="str">
        <f t="shared" ca="1" si="54"/>
        <v/>
      </c>
      <c r="R71" s="16" t="str">
        <f t="shared" ca="1" si="55"/>
        <v/>
      </c>
      <c r="S71" s="15" t="str">
        <f t="shared" ca="1" si="56"/>
        <v/>
      </c>
      <c r="T71" s="15" t="str">
        <f t="shared" ca="1" si="59"/>
        <v/>
      </c>
    </row>
    <row r="72" spans="1:20" x14ac:dyDescent="0.3">
      <c r="A72" t="str">
        <f t="shared" ca="1" si="57"/>
        <v/>
      </c>
      <c r="B72" s="11" t="str">
        <f t="shared" ca="1" si="40"/>
        <v/>
      </c>
      <c r="C72" s="11" t="str">
        <f t="shared" ca="1" si="41"/>
        <v/>
      </c>
      <c r="D72" s="11" t="str">
        <f t="shared" ca="1" si="42"/>
        <v/>
      </c>
      <c r="E72" s="8" t="str">
        <f t="shared" ca="1" si="43"/>
        <v/>
      </c>
      <c r="F72" s="8" t="str">
        <f t="shared" ca="1" si="44"/>
        <v/>
      </c>
      <c r="G72" s="8" t="str">
        <f t="shared" ca="1" si="45"/>
        <v/>
      </c>
      <c r="H72" s="8" t="str">
        <f t="shared" ca="1" si="46"/>
        <v/>
      </c>
      <c r="I72" t="str">
        <f t="shared" ca="1" si="47"/>
        <v/>
      </c>
      <c r="J72" t="str">
        <f t="shared" ca="1" si="48"/>
        <v/>
      </c>
      <c r="K72" t="str">
        <f t="shared" ca="1" si="49"/>
        <v/>
      </c>
      <c r="L72" t="str">
        <f t="shared" ca="1" si="50"/>
        <v/>
      </c>
      <c r="M72" t="str">
        <f t="shared" ca="1" si="51"/>
        <v/>
      </c>
      <c r="N72" s="16" t="str">
        <f t="shared" ca="1" si="58"/>
        <v/>
      </c>
      <c r="O72" t="str">
        <f t="shared" ca="1" si="52"/>
        <v/>
      </c>
      <c r="P72" s="8" t="str">
        <f t="shared" ca="1" si="53"/>
        <v/>
      </c>
      <c r="Q72" s="16" t="str">
        <f t="shared" ca="1" si="54"/>
        <v/>
      </c>
      <c r="R72" s="16" t="str">
        <f t="shared" ca="1" si="55"/>
        <v/>
      </c>
      <c r="S72" s="15" t="str">
        <f t="shared" ca="1" si="56"/>
        <v/>
      </c>
      <c r="T72" s="15" t="str">
        <f t="shared" ca="1" si="59"/>
        <v/>
      </c>
    </row>
    <row r="73" spans="1:20" x14ac:dyDescent="0.3">
      <c r="A73" t="str">
        <f t="shared" ca="1" si="57"/>
        <v/>
      </c>
      <c r="B73" s="11" t="str">
        <f t="shared" ca="1" si="40"/>
        <v/>
      </c>
      <c r="C73" s="11" t="str">
        <f t="shared" ca="1" si="41"/>
        <v/>
      </c>
      <c r="D73" s="11" t="str">
        <f t="shared" ca="1" si="42"/>
        <v/>
      </c>
      <c r="E73" s="8" t="str">
        <f t="shared" ca="1" si="43"/>
        <v/>
      </c>
      <c r="F73" s="8" t="str">
        <f t="shared" ca="1" si="44"/>
        <v/>
      </c>
      <c r="G73" s="8" t="str">
        <f t="shared" ca="1" si="45"/>
        <v/>
      </c>
      <c r="H73" s="8" t="str">
        <f t="shared" ca="1" si="46"/>
        <v/>
      </c>
      <c r="I73" t="str">
        <f t="shared" ca="1" si="47"/>
        <v/>
      </c>
      <c r="J73" t="str">
        <f t="shared" ca="1" si="48"/>
        <v/>
      </c>
      <c r="K73" t="str">
        <f t="shared" ca="1" si="49"/>
        <v/>
      </c>
      <c r="L73" t="str">
        <f t="shared" ca="1" si="50"/>
        <v/>
      </c>
      <c r="M73" t="str">
        <f t="shared" ca="1" si="51"/>
        <v/>
      </c>
      <c r="N73" s="16" t="str">
        <f t="shared" ca="1" si="58"/>
        <v/>
      </c>
      <c r="O73" t="str">
        <f t="shared" ca="1" si="52"/>
        <v/>
      </c>
      <c r="P73" s="8" t="str">
        <f t="shared" ca="1" si="53"/>
        <v/>
      </c>
      <c r="Q73" s="16" t="str">
        <f t="shared" ca="1" si="54"/>
        <v/>
      </c>
      <c r="R73" s="16" t="str">
        <f t="shared" ca="1" si="55"/>
        <v/>
      </c>
      <c r="S73" s="15" t="str">
        <f t="shared" ca="1" si="56"/>
        <v/>
      </c>
      <c r="T73" s="15" t="str">
        <f t="shared" ca="1" si="59"/>
        <v/>
      </c>
    </row>
    <row r="74" spans="1:20" x14ac:dyDescent="0.3">
      <c r="A74" t="str">
        <f t="shared" ca="1" si="57"/>
        <v/>
      </c>
      <c r="B74" s="11" t="str">
        <f t="shared" ca="1" si="40"/>
        <v/>
      </c>
      <c r="C74" s="11" t="str">
        <f t="shared" ca="1" si="41"/>
        <v/>
      </c>
      <c r="D74" s="11" t="str">
        <f t="shared" ca="1" si="42"/>
        <v/>
      </c>
      <c r="E74" s="8" t="str">
        <f t="shared" ca="1" si="43"/>
        <v/>
      </c>
      <c r="F74" s="8" t="str">
        <f t="shared" ca="1" si="44"/>
        <v/>
      </c>
      <c r="G74" s="8" t="str">
        <f t="shared" ca="1" si="45"/>
        <v/>
      </c>
      <c r="H74" s="8" t="str">
        <f t="shared" ca="1" si="46"/>
        <v/>
      </c>
      <c r="I74" t="str">
        <f t="shared" ca="1" si="47"/>
        <v/>
      </c>
      <c r="J74" t="str">
        <f t="shared" ca="1" si="48"/>
        <v/>
      </c>
      <c r="K74" t="str">
        <f t="shared" ca="1" si="49"/>
        <v/>
      </c>
      <c r="L74" t="str">
        <f t="shared" ca="1" si="50"/>
        <v/>
      </c>
      <c r="M74" t="str">
        <f t="shared" ca="1" si="51"/>
        <v/>
      </c>
      <c r="N74" s="16" t="str">
        <f t="shared" ca="1" si="58"/>
        <v/>
      </c>
      <c r="O74" t="str">
        <f t="shared" ca="1" si="52"/>
        <v/>
      </c>
      <c r="P74" s="8" t="str">
        <f t="shared" ca="1" si="53"/>
        <v/>
      </c>
      <c r="Q74" s="16" t="str">
        <f t="shared" ca="1" si="54"/>
        <v/>
      </c>
      <c r="R74" s="16" t="str">
        <f t="shared" ca="1" si="55"/>
        <v/>
      </c>
      <c r="S74" s="15" t="str">
        <f t="shared" ca="1" si="56"/>
        <v/>
      </c>
      <c r="T74" s="15" t="str">
        <f t="shared" ca="1" si="59"/>
        <v/>
      </c>
    </row>
    <row r="75" spans="1:20" x14ac:dyDescent="0.3">
      <c r="A75" t="str">
        <f t="shared" ca="1" si="57"/>
        <v/>
      </c>
      <c r="B75" s="11" t="str">
        <f t="shared" ca="1" si="40"/>
        <v/>
      </c>
      <c r="C75" s="11" t="str">
        <f t="shared" ca="1" si="41"/>
        <v/>
      </c>
      <c r="D75" s="11" t="str">
        <f t="shared" ca="1" si="42"/>
        <v/>
      </c>
      <c r="E75" s="8" t="str">
        <f t="shared" ca="1" si="43"/>
        <v/>
      </c>
      <c r="F75" s="8" t="str">
        <f t="shared" ca="1" si="44"/>
        <v/>
      </c>
      <c r="G75" s="8" t="str">
        <f t="shared" ca="1" si="45"/>
        <v/>
      </c>
      <c r="H75" s="8" t="str">
        <f t="shared" ca="1" si="46"/>
        <v/>
      </c>
      <c r="I75" t="str">
        <f t="shared" ca="1" si="47"/>
        <v/>
      </c>
      <c r="J75" t="str">
        <f t="shared" ca="1" si="48"/>
        <v/>
      </c>
      <c r="K75" t="str">
        <f t="shared" ca="1" si="49"/>
        <v/>
      </c>
      <c r="L75" t="str">
        <f t="shared" ca="1" si="50"/>
        <v/>
      </c>
      <c r="M75" t="str">
        <f t="shared" ca="1" si="51"/>
        <v/>
      </c>
      <c r="N75" s="16" t="str">
        <f t="shared" ca="1" si="58"/>
        <v/>
      </c>
      <c r="O75" t="str">
        <f t="shared" ca="1" si="52"/>
        <v/>
      </c>
      <c r="P75" s="8" t="str">
        <f t="shared" ca="1" si="53"/>
        <v/>
      </c>
      <c r="Q75" s="16" t="str">
        <f t="shared" ca="1" si="54"/>
        <v/>
      </c>
      <c r="R75" s="16" t="str">
        <f t="shared" ca="1" si="55"/>
        <v/>
      </c>
      <c r="S75" s="15" t="str">
        <f t="shared" ca="1" si="56"/>
        <v/>
      </c>
      <c r="T75" s="15" t="str">
        <f t="shared" ca="1" si="59"/>
        <v/>
      </c>
    </row>
    <row r="76" spans="1:20" x14ac:dyDescent="0.3">
      <c r="A76" t="str">
        <f t="shared" ca="1" si="57"/>
        <v/>
      </c>
      <c r="B76" s="11" t="str">
        <f t="shared" ca="1" si="40"/>
        <v/>
      </c>
      <c r="C76" s="11" t="str">
        <f t="shared" ca="1" si="41"/>
        <v/>
      </c>
      <c r="D76" s="11" t="str">
        <f t="shared" ca="1" si="42"/>
        <v/>
      </c>
      <c r="E76" s="8" t="str">
        <f t="shared" ca="1" si="43"/>
        <v/>
      </c>
      <c r="F76" s="8" t="str">
        <f t="shared" ca="1" si="44"/>
        <v/>
      </c>
      <c r="G76" s="8" t="str">
        <f t="shared" ca="1" si="45"/>
        <v/>
      </c>
      <c r="H76" s="8" t="str">
        <f t="shared" ca="1" si="46"/>
        <v/>
      </c>
      <c r="I76" t="str">
        <f t="shared" ca="1" si="47"/>
        <v/>
      </c>
      <c r="J76" t="str">
        <f t="shared" ca="1" si="48"/>
        <v/>
      </c>
      <c r="K76" t="str">
        <f t="shared" ca="1" si="49"/>
        <v/>
      </c>
      <c r="L76" t="str">
        <f t="shared" ca="1" si="50"/>
        <v/>
      </c>
      <c r="M76" t="str">
        <f t="shared" ca="1" si="51"/>
        <v/>
      </c>
      <c r="N76" s="16" t="str">
        <f t="shared" ca="1" si="58"/>
        <v/>
      </c>
      <c r="O76" t="str">
        <f t="shared" ca="1" si="52"/>
        <v/>
      </c>
      <c r="P76" s="8" t="str">
        <f t="shared" ca="1" si="53"/>
        <v/>
      </c>
      <c r="Q76" s="16" t="str">
        <f t="shared" ca="1" si="54"/>
        <v/>
      </c>
      <c r="R76" s="16" t="str">
        <f t="shared" ca="1" si="55"/>
        <v/>
      </c>
      <c r="S76" s="15" t="str">
        <f t="shared" ca="1" si="56"/>
        <v/>
      </c>
      <c r="T76" s="15" t="str">
        <f t="shared" ca="1" si="59"/>
        <v/>
      </c>
    </row>
    <row r="77" spans="1:20" x14ac:dyDescent="0.3">
      <c r="A77" t="str">
        <f t="shared" ca="1" si="57"/>
        <v/>
      </c>
      <c r="B77" s="11" t="str">
        <f t="shared" ca="1" si="40"/>
        <v/>
      </c>
      <c r="C77" s="11" t="str">
        <f t="shared" ca="1" si="41"/>
        <v/>
      </c>
      <c r="D77" s="11" t="str">
        <f t="shared" ca="1" si="42"/>
        <v/>
      </c>
      <c r="E77" s="8" t="str">
        <f t="shared" ca="1" si="43"/>
        <v/>
      </c>
      <c r="F77" s="8" t="str">
        <f t="shared" ca="1" si="44"/>
        <v/>
      </c>
      <c r="G77" s="8" t="str">
        <f t="shared" ca="1" si="45"/>
        <v/>
      </c>
      <c r="H77" s="8" t="str">
        <f t="shared" ca="1" si="46"/>
        <v/>
      </c>
      <c r="I77" t="str">
        <f t="shared" ca="1" si="47"/>
        <v/>
      </c>
      <c r="J77" t="str">
        <f t="shared" ca="1" si="48"/>
        <v/>
      </c>
      <c r="K77" t="str">
        <f t="shared" ca="1" si="49"/>
        <v/>
      </c>
      <c r="L77" t="str">
        <f t="shared" ca="1" si="50"/>
        <v/>
      </c>
      <c r="M77" t="str">
        <f t="shared" ca="1" si="51"/>
        <v/>
      </c>
      <c r="N77" s="16" t="str">
        <f t="shared" ca="1" si="58"/>
        <v/>
      </c>
      <c r="O77" t="str">
        <f t="shared" ca="1" si="52"/>
        <v/>
      </c>
      <c r="P77" s="8" t="str">
        <f t="shared" ca="1" si="53"/>
        <v/>
      </c>
      <c r="Q77" s="16" t="str">
        <f t="shared" ca="1" si="54"/>
        <v/>
      </c>
      <c r="R77" s="16" t="str">
        <f t="shared" ca="1" si="55"/>
        <v/>
      </c>
      <c r="S77" s="15" t="str">
        <f t="shared" ca="1" si="56"/>
        <v/>
      </c>
      <c r="T77" s="15" t="str">
        <f t="shared" ca="1" si="59"/>
        <v/>
      </c>
    </row>
    <row r="78" spans="1:20" x14ac:dyDescent="0.3">
      <c r="A78" t="str">
        <f t="shared" ca="1" si="57"/>
        <v/>
      </c>
      <c r="B78" s="11" t="str">
        <f t="shared" ca="1" si="40"/>
        <v/>
      </c>
      <c r="C78" s="11" t="str">
        <f t="shared" ca="1" si="41"/>
        <v/>
      </c>
      <c r="D78" s="11" t="str">
        <f t="shared" ca="1" si="42"/>
        <v/>
      </c>
      <c r="E78" s="8" t="str">
        <f t="shared" ca="1" si="43"/>
        <v/>
      </c>
      <c r="F78" s="8" t="str">
        <f t="shared" ca="1" si="44"/>
        <v/>
      </c>
      <c r="G78" s="8" t="str">
        <f t="shared" ca="1" si="45"/>
        <v/>
      </c>
      <c r="H78" s="8" t="str">
        <f t="shared" ca="1" si="46"/>
        <v/>
      </c>
      <c r="I78" t="str">
        <f t="shared" ca="1" si="47"/>
        <v/>
      </c>
      <c r="J78" t="str">
        <f t="shared" ca="1" si="48"/>
        <v/>
      </c>
      <c r="K78" t="str">
        <f t="shared" ca="1" si="49"/>
        <v/>
      </c>
      <c r="L78" t="str">
        <f t="shared" ca="1" si="50"/>
        <v/>
      </c>
      <c r="M78" t="str">
        <f t="shared" ca="1" si="51"/>
        <v/>
      </c>
      <c r="N78" s="16" t="str">
        <f t="shared" ca="1" si="58"/>
        <v/>
      </c>
      <c r="O78" t="str">
        <f t="shared" ca="1" si="52"/>
        <v/>
      </c>
      <c r="P78" s="8" t="str">
        <f t="shared" ca="1" si="53"/>
        <v/>
      </c>
      <c r="Q78" s="16" t="str">
        <f t="shared" ca="1" si="54"/>
        <v/>
      </c>
      <c r="R78" s="16" t="str">
        <f t="shared" ca="1" si="55"/>
        <v/>
      </c>
      <c r="S78" s="15" t="str">
        <f t="shared" ca="1" si="56"/>
        <v/>
      </c>
      <c r="T78" s="15" t="str">
        <f t="shared" ca="1" si="59"/>
        <v/>
      </c>
    </row>
    <row r="79" spans="1:20" x14ac:dyDescent="0.3">
      <c r="A79" t="str">
        <f t="shared" ca="1" si="57"/>
        <v/>
      </c>
      <c r="B79" s="11" t="str">
        <f t="shared" ca="1" si="40"/>
        <v/>
      </c>
      <c r="C79" s="11" t="str">
        <f t="shared" ca="1" si="41"/>
        <v/>
      </c>
      <c r="D79" s="11" t="str">
        <f t="shared" ca="1" si="42"/>
        <v/>
      </c>
      <c r="E79" s="8" t="str">
        <f t="shared" ca="1" si="43"/>
        <v/>
      </c>
      <c r="F79" s="8" t="str">
        <f t="shared" ca="1" si="44"/>
        <v/>
      </c>
      <c r="G79" s="8" t="str">
        <f t="shared" ca="1" si="45"/>
        <v/>
      </c>
      <c r="H79" s="8" t="str">
        <f t="shared" ca="1" si="46"/>
        <v/>
      </c>
      <c r="I79" t="str">
        <f t="shared" ca="1" si="47"/>
        <v/>
      </c>
      <c r="J79" t="str">
        <f t="shared" ca="1" si="48"/>
        <v/>
      </c>
      <c r="K79" t="str">
        <f t="shared" ca="1" si="49"/>
        <v/>
      </c>
      <c r="L79" t="str">
        <f t="shared" ca="1" si="50"/>
        <v/>
      </c>
      <c r="M79" t="str">
        <f t="shared" ca="1" si="51"/>
        <v/>
      </c>
      <c r="N79" s="16" t="str">
        <f t="shared" ca="1" si="58"/>
        <v/>
      </c>
      <c r="O79" t="str">
        <f t="shared" ca="1" si="52"/>
        <v/>
      </c>
      <c r="P79" s="8" t="str">
        <f t="shared" ca="1" si="53"/>
        <v/>
      </c>
      <c r="Q79" s="16" t="str">
        <f t="shared" ca="1" si="54"/>
        <v/>
      </c>
      <c r="R79" s="16" t="str">
        <f t="shared" ca="1" si="55"/>
        <v/>
      </c>
      <c r="S79" s="15" t="str">
        <f t="shared" ca="1" si="56"/>
        <v/>
      </c>
      <c r="T79" s="15" t="str">
        <f t="shared" ca="1" si="59"/>
        <v/>
      </c>
    </row>
    <row r="80" spans="1:20" x14ac:dyDescent="0.3">
      <c r="A80" t="str">
        <f t="shared" ca="1" si="57"/>
        <v/>
      </c>
      <c r="B80" s="11" t="str">
        <f t="shared" ca="1" si="40"/>
        <v/>
      </c>
      <c r="C80" s="11" t="str">
        <f t="shared" ca="1" si="41"/>
        <v/>
      </c>
      <c r="D80" s="11" t="str">
        <f t="shared" ca="1" si="42"/>
        <v/>
      </c>
      <c r="E80" s="8" t="str">
        <f t="shared" ca="1" si="43"/>
        <v/>
      </c>
      <c r="F80" s="8" t="str">
        <f t="shared" ca="1" si="44"/>
        <v/>
      </c>
      <c r="G80" s="8" t="str">
        <f t="shared" ca="1" si="45"/>
        <v/>
      </c>
      <c r="H80" s="8" t="str">
        <f t="shared" ca="1" si="46"/>
        <v/>
      </c>
      <c r="I80" t="str">
        <f t="shared" ca="1" si="47"/>
        <v/>
      </c>
      <c r="J80" t="str">
        <f t="shared" ca="1" si="48"/>
        <v/>
      </c>
      <c r="K80" t="str">
        <f t="shared" ca="1" si="49"/>
        <v/>
      </c>
      <c r="L80" t="str">
        <f t="shared" ca="1" si="50"/>
        <v/>
      </c>
      <c r="M80" t="str">
        <f t="shared" ca="1" si="51"/>
        <v/>
      </c>
      <c r="N80" s="16" t="str">
        <f t="shared" ca="1" si="58"/>
        <v/>
      </c>
      <c r="O80" t="str">
        <f t="shared" ca="1" si="52"/>
        <v/>
      </c>
      <c r="P80" s="8" t="str">
        <f t="shared" ca="1" si="53"/>
        <v/>
      </c>
      <c r="Q80" s="16" t="str">
        <f t="shared" ca="1" si="54"/>
        <v/>
      </c>
      <c r="R80" s="16" t="str">
        <f t="shared" ca="1" si="55"/>
        <v/>
      </c>
      <c r="S80" s="15" t="str">
        <f t="shared" ca="1" si="56"/>
        <v/>
      </c>
      <c r="T80" s="15" t="str">
        <f t="shared" ca="1" si="59"/>
        <v/>
      </c>
    </row>
    <row r="81" spans="1:20" x14ac:dyDescent="0.3">
      <c r="A81" t="str">
        <f t="shared" ca="1" si="57"/>
        <v/>
      </c>
      <c r="B81" s="11" t="str">
        <f t="shared" ca="1" si="40"/>
        <v/>
      </c>
      <c r="C81" s="11" t="str">
        <f t="shared" ca="1" si="41"/>
        <v/>
      </c>
      <c r="D81" s="11" t="str">
        <f t="shared" ca="1" si="42"/>
        <v/>
      </c>
      <c r="E81" s="8" t="str">
        <f t="shared" ca="1" si="43"/>
        <v/>
      </c>
      <c r="F81" s="8" t="str">
        <f t="shared" ca="1" si="44"/>
        <v/>
      </c>
      <c r="G81" s="8" t="str">
        <f t="shared" ca="1" si="45"/>
        <v/>
      </c>
      <c r="H81" s="8" t="str">
        <f t="shared" ca="1" si="46"/>
        <v/>
      </c>
      <c r="I81" t="str">
        <f t="shared" ca="1" si="47"/>
        <v/>
      </c>
      <c r="J81" t="str">
        <f t="shared" ca="1" si="48"/>
        <v/>
      </c>
      <c r="K81" t="str">
        <f t="shared" ca="1" si="49"/>
        <v/>
      </c>
      <c r="L81" t="str">
        <f t="shared" ca="1" si="50"/>
        <v/>
      </c>
      <c r="M81" t="str">
        <f t="shared" ca="1" si="51"/>
        <v/>
      </c>
      <c r="N81" s="16" t="str">
        <f t="shared" ca="1" si="58"/>
        <v/>
      </c>
      <c r="O81" t="str">
        <f t="shared" ca="1" si="52"/>
        <v/>
      </c>
      <c r="P81" s="8" t="str">
        <f t="shared" ca="1" si="53"/>
        <v/>
      </c>
      <c r="Q81" s="16" t="str">
        <f t="shared" ca="1" si="54"/>
        <v/>
      </c>
      <c r="R81" s="16" t="str">
        <f t="shared" ca="1" si="55"/>
        <v/>
      </c>
      <c r="S81" s="15" t="str">
        <f t="shared" ca="1" si="56"/>
        <v/>
      </c>
      <c r="T81" s="15" t="str">
        <f t="shared" ca="1" si="59"/>
        <v/>
      </c>
    </row>
    <row r="82" spans="1:20" x14ac:dyDescent="0.3">
      <c r="A82" t="str">
        <f t="shared" ca="1" si="57"/>
        <v/>
      </c>
      <c r="B82" s="11" t="str">
        <f t="shared" ca="1" si="40"/>
        <v/>
      </c>
      <c r="C82" s="11" t="str">
        <f t="shared" ca="1" si="41"/>
        <v/>
      </c>
      <c r="D82" s="11" t="str">
        <f t="shared" ca="1" si="42"/>
        <v/>
      </c>
      <c r="E82" s="8" t="str">
        <f t="shared" ca="1" si="43"/>
        <v/>
      </c>
      <c r="F82" s="8" t="str">
        <f t="shared" ca="1" si="44"/>
        <v/>
      </c>
      <c r="G82" s="8" t="str">
        <f t="shared" ca="1" si="45"/>
        <v/>
      </c>
      <c r="H82" s="8" t="str">
        <f t="shared" ca="1" si="46"/>
        <v/>
      </c>
      <c r="I82" t="str">
        <f t="shared" ca="1" si="47"/>
        <v/>
      </c>
      <c r="J82" t="str">
        <f t="shared" ca="1" si="48"/>
        <v/>
      </c>
      <c r="K82" t="str">
        <f t="shared" ca="1" si="49"/>
        <v/>
      </c>
      <c r="L82" t="str">
        <f t="shared" ca="1" si="50"/>
        <v/>
      </c>
      <c r="M82" t="str">
        <f t="shared" ca="1" si="51"/>
        <v/>
      </c>
      <c r="N82" s="16" t="str">
        <f t="shared" ca="1" si="58"/>
        <v/>
      </c>
      <c r="O82" t="str">
        <f t="shared" ca="1" si="52"/>
        <v/>
      </c>
      <c r="P82" s="8" t="str">
        <f t="shared" ca="1" si="53"/>
        <v/>
      </c>
      <c r="Q82" s="16" t="str">
        <f t="shared" ca="1" si="54"/>
        <v/>
      </c>
      <c r="R82" s="16" t="str">
        <f t="shared" ca="1" si="55"/>
        <v/>
      </c>
      <c r="S82" s="15" t="str">
        <f t="shared" ca="1" si="56"/>
        <v/>
      </c>
      <c r="T82" s="15" t="str">
        <f t="shared" ca="1" si="59"/>
        <v/>
      </c>
    </row>
    <row r="83" spans="1:20" x14ac:dyDescent="0.3">
      <c r="A83" t="str">
        <f t="shared" ca="1" si="57"/>
        <v/>
      </c>
      <c r="B83" s="11" t="str">
        <f t="shared" ca="1" si="40"/>
        <v/>
      </c>
      <c r="C83" s="11" t="str">
        <f t="shared" ca="1" si="41"/>
        <v/>
      </c>
      <c r="D83" s="11" t="str">
        <f t="shared" ca="1" si="42"/>
        <v/>
      </c>
      <c r="E83" s="8" t="str">
        <f t="shared" ca="1" si="43"/>
        <v/>
      </c>
      <c r="F83" s="8" t="str">
        <f t="shared" ca="1" si="44"/>
        <v/>
      </c>
      <c r="G83" s="8" t="str">
        <f t="shared" ca="1" si="45"/>
        <v/>
      </c>
      <c r="H83" s="8" t="str">
        <f t="shared" ca="1" si="46"/>
        <v/>
      </c>
      <c r="I83" t="str">
        <f t="shared" ca="1" si="47"/>
        <v/>
      </c>
      <c r="J83" t="str">
        <f t="shared" ca="1" si="48"/>
        <v/>
      </c>
      <c r="K83" t="str">
        <f t="shared" ca="1" si="49"/>
        <v/>
      </c>
      <c r="L83" t="str">
        <f t="shared" ca="1" si="50"/>
        <v/>
      </c>
      <c r="M83" t="str">
        <f t="shared" ca="1" si="51"/>
        <v/>
      </c>
      <c r="N83" s="16" t="str">
        <f t="shared" ca="1" si="58"/>
        <v/>
      </c>
      <c r="O83" t="str">
        <f t="shared" ca="1" si="52"/>
        <v/>
      </c>
      <c r="P83" s="8" t="str">
        <f t="shared" ca="1" si="53"/>
        <v/>
      </c>
      <c r="Q83" s="16" t="str">
        <f t="shared" ca="1" si="54"/>
        <v/>
      </c>
      <c r="R83" s="16" t="str">
        <f t="shared" ca="1" si="55"/>
        <v/>
      </c>
      <c r="S83" s="15" t="str">
        <f t="shared" ca="1" si="56"/>
        <v/>
      </c>
      <c r="T83" s="15" t="str">
        <f t="shared" ca="1" si="59"/>
        <v/>
      </c>
    </row>
    <row r="84" spans="1:20" x14ac:dyDescent="0.3">
      <c r="A84" t="str">
        <f t="shared" ca="1" si="57"/>
        <v/>
      </c>
      <c r="B84" s="11" t="str">
        <f t="shared" ca="1" si="40"/>
        <v/>
      </c>
      <c r="C84" s="11" t="str">
        <f t="shared" ca="1" si="41"/>
        <v/>
      </c>
      <c r="D84" s="11" t="str">
        <f t="shared" ca="1" si="42"/>
        <v/>
      </c>
      <c r="E84" s="8" t="str">
        <f t="shared" ca="1" si="43"/>
        <v/>
      </c>
      <c r="F84" s="8" t="str">
        <f t="shared" ca="1" si="44"/>
        <v/>
      </c>
      <c r="G84" s="8" t="str">
        <f t="shared" ca="1" si="45"/>
        <v/>
      </c>
      <c r="H84" s="8" t="str">
        <f t="shared" ca="1" si="46"/>
        <v/>
      </c>
      <c r="I84" t="str">
        <f t="shared" ca="1" si="47"/>
        <v/>
      </c>
      <c r="J84" t="str">
        <f t="shared" ca="1" si="48"/>
        <v/>
      </c>
      <c r="K84" t="str">
        <f t="shared" ca="1" si="49"/>
        <v/>
      </c>
      <c r="L84" t="str">
        <f t="shared" ca="1" si="50"/>
        <v/>
      </c>
      <c r="M84" t="str">
        <f t="shared" ca="1" si="51"/>
        <v/>
      </c>
      <c r="N84" s="16" t="str">
        <f t="shared" ca="1" si="58"/>
        <v/>
      </c>
      <c r="O84" t="str">
        <f t="shared" ca="1" si="52"/>
        <v/>
      </c>
      <c r="P84" s="8" t="str">
        <f t="shared" ca="1" si="53"/>
        <v/>
      </c>
      <c r="Q84" s="16" t="str">
        <f t="shared" ca="1" si="54"/>
        <v/>
      </c>
      <c r="R84" s="16" t="str">
        <f t="shared" ca="1" si="55"/>
        <v/>
      </c>
      <c r="S84" s="15" t="str">
        <f t="shared" ca="1" si="56"/>
        <v/>
      </c>
      <c r="T84" s="15" t="str">
        <f t="shared" ca="1" si="59"/>
        <v/>
      </c>
    </row>
    <row r="85" spans="1:20" x14ac:dyDescent="0.3">
      <c r="A85" t="str">
        <f t="shared" ca="1" si="57"/>
        <v/>
      </c>
      <c r="B85" s="11" t="str">
        <f t="shared" ca="1" si="40"/>
        <v/>
      </c>
      <c r="C85" s="11" t="str">
        <f t="shared" ca="1" si="41"/>
        <v/>
      </c>
      <c r="D85" s="11" t="str">
        <f t="shared" ca="1" si="42"/>
        <v/>
      </c>
      <c r="E85" s="8" t="str">
        <f t="shared" ca="1" si="43"/>
        <v/>
      </c>
      <c r="F85" s="8" t="str">
        <f t="shared" ca="1" si="44"/>
        <v/>
      </c>
      <c r="G85" s="8" t="str">
        <f t="shared" ca="1" si="45"/>
        <v/>
      </c>
      <c r="H85" s="8" t="str">
        <f t="shared" ca="1" si="46"/>
        <v/>
      </c>
      <c r="I85" t="str">
        <f t="shared" ca="1" si="47"/>
        <v/>
      </c>
      <c r="J85" t="str">
        <f t="shared" ca="1" si="48"/>
        <v/>
      </c>
      <c r="K85" t="str">
        <f t="shared" ca="1" si="49"/>
        <v/>
      </c>
      <c r="L85" t="str">
        <f t="shared" ca="1" si="50"/>
        <v/>
      </c>
      <c r="M85" t="str">
        <f t="shared" ca="1" si="51"/>
        <v/>
      </c>
      <c r="N85" s="16" t="str">
        <f t="shared" ca="1" si="58"/>
        <v/>
      </c>
      <c r="O85" t="str">
        <f t="shared" ca="1" si="52"/>
        <v/>
      </c>
      <c r="P85" s="8" t="str">
        <f t="shared" ca="1" si="53"/>
        <v/>
      </c>
      <c r="Q85" s="16" t="str">
        <f t="shared" ca="1" si="54"/>
        <v/>
      </c>
      <c r="R85" s="16" t="str">
        <f t="shared" ca="1" si="55"/>
        <v/>
      </c>
      <c r="S85" s="15" t="str">
        <f t="shared" ca="1" si="56"/>
        <v/>
      </c>
      <c r="T85" s="15" t="str">
        <f t="shared" ca="1" si="59"/>
        <v/>
      </c>
    </row>
    <row r="86" spans="1:20" x14ac:dyDescent="0.3">
      <c r="A86" t="str">
        <f t="shared" ca="1" si="57"/>
        <v/>
      </c>
      <c r="B86" s="11" t="str">
        <f t="shared" ca="1" si="40"/>
        <v/>
      </c>
      <c r="C86" s="11" t="str">
        <f t="shared" ca="1" si="41"/>
        <v/>
      </c>
      <c r="D86" s="11" t="str">
        <f t="shared" ca="1" si="42"/>
        <v/>
      </c>
      <c r="E86" s="8" t="str">
        <f t="shared" ca="1" si="43"/>
        <v/>
      </c>
      <c r="F86" s="8" t="str">
        <f t="shared" ca="1" si="44"/>
        <v/>
      </c>
      <c r="G86" s="8" t="str">
        <f t="shared" ca="1" si="45"/>
        <v/>
      </c>
      <c r="H86" s="8" t="str">
        <f t="shared" ca="1" si="46"/>
        <v/>
      </c>
      <c r="I86" t="str">
        <f t="shared" ca="1" si="47"/>
        <v/>
      </c>
      <c r="J86" t="str">
        <f t="shared" ca="1" si="48"/>
        <v/>
      </c>
      <c r="K86" t="str">
        <f t="shared" ca="1" si="49"/>
        <v/>
      </c>
      <c r="L86" t="str">
        <f t="shared" ca="1" si="50"/>
        <v/>
      </c>
      <c r="M86" t="str">
        <f t="shared" ca="1" si="51"/>
        <v/>
      </c>
      <c r="N86" s="16" t="str">
        <f t="shared" ca="1" si="58"/>
        <v/>
      </c>
      <c r="O86" t="str">
        <f t="shared" ca="1" si="52"/>
        <v/>
      </c>
      <c r="P86" s="8" t="str">
        <f t="shared" ca="1" si="53"/>
        <v/>
      </c>
      <c r="Q86" s="16" t="str">
        <f t="shared" ca="1" si="54"/>
        <v/>
      </c>
      <c r="R86" s="16" t="str">
        <f t="shared" ca="1" si="55"/>
        <v/>
      </c>
      <c r="S86" s="15" t="str">
        <f t="shared" ca="1" si="56"/>
        <v/>
      </c>
      <c r="T86" s="15" t="str">
        <f t="shared" ca="1" si="59"/>
        <v/>
      </c>
    </row>
    <row r="87" spans="1:20" x14ac:dyDescent="0.3">
      <c r="A87" t="str">
        <f t="shared" ca="1" si="57"/>
        <v/>
      </c>
      <c r="B87" s="11" t="str">
        <f t="shared" ca="1" si="40"/>
        <v/>
      </c>
      <c r="C87" s="11" t="str">
        <f t="shared" ca="1" si="41"/>
        <v/>
      </c>
      <c r="D87" s="11" t="str">
        <f t="shared" ca="1" si="42"/>
        <v/>
      </c>
      <c r="E87" s="8" t="str">
        <f t="shared" ca="1" si="43"/>
        <v/>
      </c>
      <c r="F87" s="8" t="str">
        <f t="shared" ca="1" si="44"/>
        <v/>
      </c>
      <c r="G87" s="8" t="str">
        <f t="shared" ca="1" si="45"/>
        <v/>
      </c>
      <c r="H87" s="8" t="str">
        <f t="shared" ca="1" si="46"/>
        <v/>
      </c>
      <c r="I87" t="str">
        <f t="shared" ca="1" si="47"/>
        <v/>
      </c>
      <c r="J87" t="str">
        <f t="shared" ca="1" si="48"/>
        <v/>
      </c>
      <c r="K87" t="str">
        <f t="shared" ca="1" si="49"/>
        <v/>
      </c>
      <c r="L87" t="str">
        <f t="shared" ca="1" si="50"/>
        <v/>
      </c>
      <c r="M87" t="str">
        <f t="shared" ca="1" si="51"/>
        <v/>
      </c>
      <c r="N87" s="16" t="str">
        <f t="shared" ca="1" si="58"/>
        <v/>
      </c>
      <c r="O87" t="str">
        <f t="shared" ca="1" si="52"/>
        <v/>
      </c>
      <c r="P87" s="8" t="str">
        <f t="shared" ca="1" si="53"/>
        <v/>
      </c>
      <c r="Q87" s="16" t="str">
        <f t="shared" ca="1" si="54"/>
        <v/>
      </c>
      <c r="R87" s="16" t="str">
        <f t="shared" ca="1" si="55"/>
        <v/>
      </c>
      <c r="S87" s="15" t="str">
        <f t="shared" ca="1" si="56"/>
        <v/>
      </c>
      <c r="T87" s="15" t="str">
        <f t="shared" ca="1" si="59"/>
        <v/>
      </c>
    </row>
    <row r="88" spans="1:20" x14ac:dyDescent="0.3">
      <c r="A88" t="str">
        <f t="shared" ca="1" si="57"/>
        <v/>
      </c>
      <c r="B88" s="11" t="str">
        <f t="shared" ca="1" si="40"/>
        <v/>
      </c>
      <c r="C88" s="11" t="str">
        <f t="shared" ca="1" si="41"/>
        <v/>
      </c>
      <c r="D88" s="11" t="str">
        <f t="shared" ca="1" si="42"/>
        <v/>
      </c>
      <c r="E88" s="8" t="str">
        <f t="shared" ca="1" si="43"/>
        <v/>
      </c>
      <c r="F88" s="8" t="str">
        <f t="shared" ca="1" si="44"/>
        <v/>
      </c>
      <c r="G88" s="8" t="str">
        <f t="shared" ca="1" si="45"/>
        <v/>
      </c>
      <c r="H88" s="8" t="str">
        <f t="shared" ca="1" si="46"/>
        <v/>
      </c>
      <c r="I88" t="str">
        <f t="shared" ca="1" si="47"/>
        <v/>
      </c>
      <c r="J88" t="str">
        <f t="shared" ca="1" si="48"/>
        <v/>
      </c>
      <c r="K88" t="str">
        <f t="shared" ca="1" si="49"/>
        <v/>
      </c>
      <c r="L88" t="str">
        <f t="shared" ca="1" si="50"/>
        <v/>
      </c>
      <c r="M88" t="str">
        <f t="shared" ca="1" si="51"/>
        <v/>
      </c>
      <c r="N88" s="16" t="str">
        <f t="shared" ca="1" si="58"/>
        <v/>
      </c>
      <c r="O88" t="str">
        <f t="shared" ca="1" si="52"/>
        <v/>
      </c>
      <c r="P88" s="8" t="str">
        <f t="shared" ca="1" si="53"/>
        <v/>
      </c>
      <c r="Q88" s="16" t="str">
        <f t="shared" ca="1" si="54"/>
        <v/>
      </c>
      <c r="R88" s="16" t="str">
        <f t="shared" ca="1" si="55"/>
        <v/>
      </c>
      <c r="S88" s="15" t="str">
        <f t="shared" ca="1" si="56"/>
        <v/>
      </c>
      <c r="T88" s="15" t="str">
        <f t="shared" ca="1" si="59"/>
        <v/>
      </c>
    </row>
    <row r="89" spans="1:20" x14ac:dyDescent="0.3">
      <c r="A89" t="str">
        <f t="shared" ca="1" si="57"/>
        <v/>
      </c>
      <c r="B89" s="11" t="str">
        <f t="shared" ca="1" si="40"/>
        <v/>
      </c>
      <c r="C89" s="11" t="str">
        <f t="shared" ca="1" si="41"/>
        <v/>
      </c>
      <c r="D89" s="11" t="str">
        <f t="shared" ca="1" si="42"/>
        <v/>
      </c>
      <c r="E89" s="8" t="str">
        <f t="shared" ca="1" si="43"/>
        <v/>
      </c>
      <c r="F89" s="8" t="str">
        <f t="shared" ca="1" si="44"/>
        <v/>
      </c>
      <c r="G89" s="8" t="str">
        <f t="shared" ca="1" si="45"/>
        <v/>
      </c>
      <c r="H89" s="8" t="str">
        <f t="shared" ca="1" si="46"/>
        <v/>
      </c>
      <c r="I89" t="str">
        <f t="shared" ca="1" si="47"/>
        <v/>
      </c>
      <c r="J89" t="str">
        <f t="shared" ca="1" si="48"/>
        <v/>
      </c>
      <c r="K89" t="str">
        <f t="shared" ca="1" si="49"/>
        <v/>
      </c>
      <c r="L89" t="str">
        <f t="shared" ca="1" si="50"/>
        <v/>
      </c>
      <c r="M89" t="str">
        <f t="shared" ca="1" si="51"/>
        <v/>
      </c>
      <c r="N89" s="16" t="str">
        <f t="shared" ca="1" si="58"/>
        <v/>
      </c>
      <c r="O89" t="str">
        <f t="shared" ca="1" si="52"/>
        <v/>
      </c>
      <c r="P89" s="8" t="str">
        <f t="shared" ca="1" si="53"/>
        <v/>
      </c>
      <c r="Q89" s="16" t="str">
        <f t="shared" ca="1" si="54"/>
        <v/>
      </c>
      <c r="R89" s="16" t="str">
        <f t="shared" ca="1" si="55"/>
        <v/>
      </c>
      <c r="S89" s="15" t="str">
        <f t="shared" ca="1" si="56"/>
        <v/>
      </c>
      <c r="T89" s="15" t="str">
        <f t="shared" ca="1" si="59"/>
        <v/>
      </c>
    </row>
    <row r="90" spans="1:20" x14ac:dyDescent="0.3">
      <c r="A90" t="str">
        <f t="shared" ca="1" si="57"/>
        <v/>
      </c>
      <c r="B90" s="11" t="str">
        <f t="shared" ca="1" si="40"/>
        <v/>
      </c>
      <c r="C90" s="11" t="str">
        <f t="shared" ca="1" si="41"/>
        <v/>
      </c>
      <c r="D90" s="11" t="str">
        <f t="shared" ca="1" si="42"/>
        <v/>
      </c>
      <c r="E90" s="8" t="str">
        <f t="shared" ca="1" si="43"/>
        <v/>
      </c>
      <c r="F90" s="8" t="str">
        <f t="shared" ca="1" si="44"/>
        <v/>
      </c>
      <c r="G90" s="8" t="str">
        <f t="shared" ca="1" si="45"/>
        <v/>
      </c>
      <c r="H90" s="8" t="str">
        <f t="shared" ca="1" si="46"/>
        <v/>
      </c>
      <c r="I90" t="str">
        <f t="shared" ca="1" si="47"/>
        <v/>
      </c>
      <c r="J90" t="str">
        <f t="shared" ca="1" si="48"/>
        <v/>
      </c>
      <c r="K90" t="str">
        <f t="shared" ca="1" si="49"/>
        <v/>
      </c>
      <c r="L90" t="str">
        <f t="shared" ca="1" si="50"/>
        <v/>
      </c>
      <c r="M90" t="str">
        <f t="shared" ca="1" si="51"/>
        <v/>
      </c>
      <c r="N90" s="16" t="str">
        <f t="shared" ca="1" si="58"/>
        <v/>
      </c>
      <c r="O90" t="str">
        <f t="shared" ca="1" si="52"/>
        <v/>
      </c>
      <c r="P90" s="8" t="str">
        <f t="shared" ca="1" si="53"/>
        <v/>
      </c>
      <c r="Q90" s="16" t="str">
        <f t="shared" ca="1" si="54"/>
        <v/>
      </c>
      <c r="R90" s="16" t="str">
        <f t="shared" ca="1" si="55"/>
        <v/>
      </c>
      <c r="S90" s="15" t="str">
        <f t="shared" ca="1" si="56"/>
        <v/>
      </c>
      <c r="T90" s="15" t="str">
        <f t="shared" ca="1" si="59"/>
        <v/>
      </c>
    </row>
    <row r="91" spans="1:20" x14ac:dyDescent="0.3">
      <c r="A91" t="str">
        <f t="shared" ca="1" si="57"/>
        <v/>
      </c>
      <c r="B91" s="11" t="str">
        <f t="shared" ca="1" si="40"/>
        <v/>
      </c>
      <c r="C91" s="11" t="str">
        <f t="shared" ca="1" si="41"/>
        <v/>
      </c>
      <c r="D91" s="11" t="str">
        <f t="shared" ca="1" si="42"/>
        <v/>
      </c>
      <c r="E91" s="8" t="str">
        <f t="shared" ca="1" si="43"/>
        <v/>
      </c>
      <c r="F91" s="8" t="str">
        <f t="shared" ca="1" si="44"/>
        <v/>
      </c>
      <c r="G91" s="8" t="str">
        <f t="shared" ca="1" si="45"/>
        <v/>
      </c>
      <c r="H91" s="8" t="str">
        <f t="shared" ca="1" si="46"/>
        <v/>
      </c>
      <c r="I91" t="str">
        <f t="shared" ca="1" si="47"/>
        <v/>
      </c>
      <c r="J91" t="str">
        <f t="shared" ca="1" si="48"/>
        <v/>
      </c>
      <c r="K91" t="str">
        <f t="shared" ca="1" si="49"/>
        <v/>
      </c>
      <c r="L91" t="str">
        <f t="shared" ca="1" si="50"/>
        <v/>
      </c>
      <c r="M91" t="str">
        <f t="shared" ca="1" si="51"/>
        <v/>
      </c>
      <c r="N91" s="16" t="str">
        <f t="shared" ca="1" si="58"/>
        <v/>
      </c>
      <c r="O91" t="str">
        <f t="shared" ca="1" si="52"/>
        <v/>
      </c>
      <c r="P91" s="8" t="str">
        <f t="shared" ca="1" si="53"/>
        <v/>
      </c>
      <c r="Q91" s="16" t="str">
        <f t="shared" ca="1" si="54"/>
        <v/>
      </c>
      <c r="R91" s="16" t="str">
        <f t="shared" ca="1" si="55"/>
        <v/>
      </c>
      <c r="S91" s="15" t="str">
        <f t="shared" ca="1" si="56"/>
        <v/>
      </c>
      <c r="T91" s="15" t="str">
        <f t="shared" ca="1" si="59"/>
        <v/>
      </c>
    </row>
    <row r="92" spans="1:20" x14ac:dyDescent="0.3">
      <c r="A92" t="str">
        <f t="shared" ca="1" si="57"/>
        <v/>
      </c>
      <c r="B92" s="11" t="str">
        <f t="shared" ca="1" si="40"/>
        <v/>
      </c>
      <c r="C92" s="11" t="str">
        <f t="shared" ca="1" si="41"/>
        <v/>
      </c>
      <c r="D92" s="11" t="str">
        <f t="shared" ca="1" si="42"/>
        <v/>
      </c>
      <c r="E92" s="8" t="str">
        <f t="shared" ca="1" si="43"/>
        <v/>
      </c>
      <c r="F92" s="8" t="str">
        <f t="shared" ca="1" si="44"/>
        <v/>
      </c>
      <c r="G92" s="8" t="str">
        <f t="shared" ca="1" si="45"/>
        <v/>
      </c>
      <c r="H92" s="8" t="str">
        <f t="shared" ca="1" si="46"/>
        <v/>
      </c>
      <c r="I92" t="str">
        <f t="shared" ca="1" si="47"/>
        <v/>
      </c>
      <c r="J92" t="str">
        <f t="shared" ca="1" si="48"/>
        <v/>
      </c>
      <c r="K92" t="str">
        <f t="shared" ca="1" si="49"/>
        <v/>
      </c>
      <c r="L92" t="str">
        <f t="shared" ca="1" si="50"/>
        <v/>
      </c>
      <c r="M92" t="str">
        <f t="shared" ca="1" si="51"/>
        <v/>
      </c>
      <c r="N92" s="16" t="str">
        <f t="shared" ca="1" si="58"/>
        <v/>
      </c>
      <c r="O92" t="str">
        <f t="shared" ca="1" si="52"/>
        <v/>
      </c>
      <c r="P92" s="8" t="str">
        <f t="shared" ca="1" si="53"/>
        <v/>
      </c>
      <c r="Q92" s="16" t="str">
        <f t="shared" ca="1" si="54"/>
        <v/>
      </c>
      <c r="R92" s="16" t="str">
        <f t="shared" ca="1" si="55"/>
        <v/>
      </c>
      <c r="S92" s="15" t="str">
        <f t="shared" ca="1" si="56"/>
        <v/>
      </c>
      <c r="T92" s="15" t="str">
        <f t="shared" ca="1" si="59"/>
        <v/>
      </c>
    </row>
    <row r="93" spans="1:20" x14ac:dyDescent="0.3">
      <c r="A93" t="str">
        <f t="shared" ca="1" si="57"/>
        <v/>
      </c>
      <c r="B93" s="11" t="str">
        <f t="shared" ca="1" si="40"/>
        <v/>
      </c>
      <c r="C93" s="11" t="str">
        <f t="shared" ca="1" si="41"/>
        <v/>
      </c>
      <c r="D93" s="11" t="str">
        <f t="shared" ca="1" si="42"/>
        <v/>
      </c>
      <c r="E93" s="8" t="str">
        <f t="shared" ca="1" si="43"/>
        <v/>
      </c>
      <c r="F93" s="8" t="str">
        <f t="shared" ca="1" si="44"/>
        <v/>
      </c>
      <c r="G93" s="8" t="str">
        <f t="shared" ca="1" si="45"/>
        <v/>
      </c>
      <c r="H93" s="8" t="str">
        <f t="shared" ca="1" si="46"/>
        <v/>
      </c>
      <c r="I93" t="str">
        <f t="shared" ca="1" si="47"/>
        <v/>
      </c>
      <c r="J93" t="str">
        <f t="shared" ca="1" si="48"/>
        <v/>
      </c>
      <c r="K93" t="str">
        <f t="shared" ca="1" si="49"/>
        <v/>
      </c>
      <c r="L93" t="str">
        <f t="shared" ca="1" si="50"/>
        <v/>
      </c>
      <c r="M93" t="str">
        <f t="shared" ca="1" si="51"/>
        <v/>
      </c>
      <c r="N93" s="16" t="str">
        <f t="shared" ca="1" si="58"/>
        <v/>
      </c>
      <c r="O93" t="str">
        <f t="shared" ca="1" si="52"/>
        <v/>
      </c>
      <c r="P93" s="8" t="str">
        <f t="shared" ca="1" si="53"/>
        <v/>
      </c>
      <c r="Q93" s="16" t="str">
        <f t="shared" ca="1" si="54"/>
        <v/>
      </c>
      <c r="R93" s="16" t="str">
        <f t="shared" ca="1" si="55"/>
        <v/>
      </c>
      <c r="S93" s="15" t="str">
        <f t="shared" ca="1" si="56"/>
        <v/>
      </c>
      <c r="T93" s="15" t="str">
        <f t="shared" ca="1" si="59"/>
        <v/>
      </c>
    </row>
    <row r="94" spans="1:20" x14ac:dyDescent="0.3">
      <c r="A94" t="str">
        <f t="shared" ca="1" si="57"/>
        <v/>
      </c>
      <c r="B94" s="11" t="str">
        <f t="shared" ca="1" si="40"/>
        <v/>
      </c>
      <c r="C94" s="11" t="str">
        <f t="shared" ca="1" si="41"/>
        <v/>
      </c>
      <c r="D94" s="11" t="str">
        <f t="shared" ca="1" si="42"/>
        <v/>
      </c>
      <c r="E94" s="8" t="str">
        <f t="shared" ca="1" si="43"/>
        <v/>
      </c>
      <c r="F94" s="8" t="str">
        <f t="shared" ca="1" si="44"/>
        <v/>
      </c>
      <c r="G94" s="8" t="str">
        <f t="shared" ca="1" si="45"/>
        <v/>
      </c>
      <c r="H94" s="8" t="str">
        <f t="shared" ca="1" si="46"/>
        <v/>
      </c>
      <c r="I94" t="str">
        <f t="shared" ca="1" si="47"/>
        <v/>
      </c>
      <c r="J94" t="str">
        <f t="shared" ca="1" si="48"/>
        <v/>
      </c>
      <c r="K94" t="str">
        <f t="shared" ca="1" si="49"/>
        <v/>
      </c>
      <c r="L94" t="str">
        <f t="shared" ca="1" si="50"/>
        <v/>
      </c>
      <c r="M94" t="str">
        <f t="shared" ca="1" si="51"/>
        <v/>
      </c>
      <c r="N94" s="16" t="str">
        <f t="shared" ca="1" si="58"/>
        <v/>
      </c>
      <c r="O94" t="str">
        <f t="shared" ca="1" si="52"/>
        <v/>
      </c>
      <c r="P94" s="8" t="str">
        <f t="shared" ca="1" si="53"/>
        <v/>
      </c>
      <c r="Q94" s="16" t="str">
        <f t="shared" ca="1" si="54"/>
        <v/>
      </c>
      <c r="R94" s="16" t="str">
        <f t="shared" ca="1" si="55"/>
        <v/>
      </c>
      <c r="S94" s="15" t="str">
        <f t="shared" ca="1" si="56"/>
        <v/>
      </c>
      <c r="T94" s="15" t="str">
        <f t="shared" ca="1" si="59"/>
        <v/>
      </c>
    </row>
    <row r="95" spans="1:20" x14ac:dyDescent="0.3">
      <c r="A95" t="str">
        <f t="shared" ca="1" si="57"/>
        <v/>
      </c>
      <c r="B95" s="11" t="str">
        <f t="shared" ca="1" si="40"/>
        <v/>
      </c>
      <c r="C95" s="11" t="str">
        <f t="shared" ca="1" si="41"/>
        <v/>
      </c>
      <c r="D95" s="11" t="str">
        <f t="shared" ca="1" si="42"/>
        <v/>
      </c>
      <c r="E95" s="8" t="str">
        <f t="shared" ca="1" si="43"/>
        <v/>
      </c>
      <c r="F95" s="8" t="str">
        <f t="shared" ca="1" si="44"/>
        <v/>
      </c>
      <c r="G95" s="8" t="str">
        <f t="shared" ca="1" si="45"/>
        <v/>
      </c>
      <c r="H95" s="8" t="str">
        <f t="shared" ca="1" si="46"/>
        <v/>
      </c>
      <c r="I95" t="str">
        <f t="shared" ca="1" si="47"/>
        <v/>
      </c>
      <c r="J95" t="str">
        <f t="shared" ca="1" si="48"/>
        <v/>
      </c>
      <c r="K95" t="str">
        <f t="shared" ca="1" si="49"/>
        <v/>
      </c>
      <c r="L95" t="str">
        <f t="shared" ca="1" si="50"/>
        <v/>
      </c>
      <c r="M95" t="str">
        <f t="shared" ca="1" si="51"/>
        <v/>
      </c>
      <c r="N95" s="16" t="str">
        <f t="shared" ca="1" si="58"/>
        <v/>
      </c>
      <c r="O95" t="str">
        <f t="shared" ca="1" si="52"/>
        <v/>
      </c>
      <c r="P95" s="8" t="str">
        <f t="shared" ca="1" si="53"/>
        <v/>
      </c>
      <c r="Q95" s="16" t="str">
        <f t="shared" ca="1" si="54"/>
        <v/>
      </c>
      <c r="R95" s="16" t="str">
        <f t="shared" ca="1" si="55"/>
        <v/>
      </c>
      <c r="S95" s="15" t="str">
        <f t="shared" ca="1" si="56"/>
        <v/>
      </c>
      <c r="T95" s="15" t="str">
        <f t="shared" ca="1" si="59"/>
        <v/>
      </c>
    </row>
    <row r="96" spans="1:20" x14ac:dyDescent="0.3">
      <c r="A96" t="str">
        <f t="shared" ca="1" si="57"/>
        <v/>
      </c>
      <c r="B96" s="11" t="str">
        <f t="shared" ca="1" si="40"/>
        <v/>
      </c>
      <c r="C96" s="11" t="str">
        <f t="shared" ca="1" si="41"/>
        <v/>
      </c>
      <c r="D96" s="11" t="str">
        <f t="shared" ca="1" si="42"/>
        <v/>
      </c>
      <c r="E96" s="8" t="str">
        <f t="shared" ca="1" si="43"/>
        <v/>
      </c>
      <c r="F96" s="8" t="str">
        <f t="shared" ca="1" si="44"/>
        <v/>
      </c>
      <c r="G96" s="8" t="str">
        <f t="shared" ca="1" si="45"/>
        <v/>
      </c>
      <c r="H96" s="8" t="str">
        <f t="shared" ca="1" si="46"/>
        <v/>
      </c>
      <c r="I96" t="str">
        <f t="shared" ca="1" si="47"/>
        <v/>
      </c>
      <c r="J96" t="str">
        <f t="shared" ca="1" si="48"/>
        <v/>
      </c>
      <c r="K96" t="str">
        <f t="shared" ca="1" si="49"/>
        <v/>
      </c>
      <c r="L96" t="str">
        <f t="shared" ca="1" si="50"/>
        <v/>
      </c>
      <c r="M96" t="str">
        <f t="shared" ca="1" si="51"/>
        <v/>
      </c>
      <c r="N96" s="16" t="str">
        <f t="shared" ca="1" si="58"/>
        <v/>
      </c>
      <c r="O96" t="str">
        <f t="shared" ca="1" si="52"/>
        <v/>
      </c>
      <c r="P96" s="8" t="str">
        <f t="shared" ca="1" si="53"/>
        <v/>
      </c>
      <c r="Q96" s="16" t="str">
        <f t="shared" ca="1" si="54"/>
        <v/>
      </c>
      <c r="R96" s="16" t="str">
        <f t="shared" ca="1" si="55"/>
        <v/>
      </c>
      <c r="S96" s="15" t="str">
        <f t="shared" ca="1" si="56"/>
        <v/>
      </c>
      <c r="T96" s="15" t="str">
        <f t="shared" ca="1" si="59"/>
        <v/>
      </c>
    </row>
    <row r="97" spans="1:20" x14ac:dyDescent="0.3">
      <c r="A97" t="str">
        <f t="shared" ca="1" si="57"/>
        <v/>
      </c>
      <c r="B97" s="11" t="str">
        <f t="shared" ca="1" si="40"/>
        <v/>
      </c>
      <c r="C97" s="11" t="str">
        <f t="shared" ca="1" si="41"/>
        <v/>
      </c>
      <c r="D97" s="11" t="str">
        <f t="shared" ca="1" si="42"/>
        <v/>
      </c>
      <c r="E97" s="8" t="str">
        <f t="shared" ca="1" si="43"/>
        <v/>
      </c>
      <c r="F97" s="8" t="str">
        <f t="shared" ca="1" si="44"/>
        <v/>
      </c>
      <c r="G97" s="8" t="str">
        <f t="shared" ca="1" si="45"/>
        <v/>
      </c>
      <c r="H97" s="8" t="str">
        <f t="shared" ca="1" si="46"/>
        <v/>
      </c>
      <c r="I97" t="str">
        <f t="shared" ca="1" si="47"/>
        <v/>
      </c>
      <c r="J97" t="str">
        <f t="shared" ca="1" si="48"/>
        <v/>
      </c>
      <c r="K97" t="str">
        <f t="shared" ca="1" si="49"/>
        <v/>
      </c>
      <c r="L97" t="str">
        <f t="shared" ca="1" si="50"/>
        <v/>
      </c>
      <c r="M97" t="str">
        <f t="shared" ca="1" si="51"/>
        <v/>
      </c>
      <c r="N97" s="16" t="str">
        <f t="shared" ca="1" si="58"/>
        <v/>
      </c>
      <c r="O97" t="str">
        <f t="shared" ca="1" si="52"/>
        <v/>
      </c>
      <c r="P97" s="8" t="str">
        <f t="shared" ca="1" si="53"/>
        <v/>
      </c>
      <c r="Q97" s="16" t="str">
        <f t="shared" ca="1" si="54"/>
        <v/>
      </c>
      <c r="R97" s="16" t="str">
        <f t="shared" ca="1" si="55"/>
        <v/>
      </c>
      <c r="S97" s="15" t="str">
        <f t="shared" ca="1" si="56"/>
        <v/>
      </c>
      <c r="T97" s="15" t="str">
        <f t="shared" ca="1" si="59"/>
        <v/>
      </c>
    </row>
    <row r="98" spans="1:20" x14ac:dyDescent="0.3">
      <c r="A98" t="str">
        <f t="shared" ca="1" si="57"/>
        <v/>
      </c>
      <c r="B98" s="11" t="str">
        <f t="shared" ref="B98:B110" ca="1" si="60">IF(A98="","",VLOOKUP($A98, INDIRECT("SIGNAL!D2:AI251"), 4, FALSE))</f>
        <v/>
      </c>
      <c r="C98" s="11" t="str">
        <f t="shared" ref="C98:C110" ca="1" si="61">IF(A98="","",VLOOKUP($A98, INDIRECT("SIGNAL!E2:AI251"), 3, FALSE))</f>
        <v/>
      </c>
      <c r="D98" s="11" t="str">
        <f t="shared" ref="D98:D110" ca="1" si="62">VLOOKUP($A98, INDIRECT("SIGNAL!D2:AI251"), 20, FALSE)</f>
        <v/>
      </c>
      <c r="E98" s="8" t="str">
        <f t="shared" ref="E98:E110" ca="1" si="63">IFERROR(IF(D98="LONG", VLOOKUP(B98, INDIRECT("SIGNAL!G2:I251"), 2, FALSE), VLOOKUP(B98, INDIRECT("SIGNAL!G2:I251"), 3, FALSE)),"")</f>
        <v/>
      </c>
      <c r="F98" s="8" t="str">
        <f t="shared" ref="F98:F110" ca="1" si="64">IFERROR(IF(D98="LONG", VLOOKUP(C98, INDIRECT("SIGNAL!G2:I251"), 2, FALSE), VLOOKUP(C98, INDIRECT("SIGNAL!G2:I251"), 3, FALSE)),"")</f>
        <v/>
      </c>
      <c r="G98" s="8" t="str">
        <f t="shared" ref="G98:G110" ca="1" si="65">IFERROR(IF(D98="LONG", VLOOKUP(B98, INDIRECT("SIGNAL!G2:I251"), 3, FALSE), VLOOKUP(B98, INDIRECT("SIGNAL!G2:I251"), 2, FALSE)),"")</f>
        <v/>
      </c>
      <c r="H98" s="8" t="str">
        <f t="shared" ref="H98:H110" ca="1" si="66">IFERROR(IF(D98="LONG", VLOOKUP(C98, INDIRECT("SIGNAL!G2:I251"), 3, FALSE), VLOOKUP(C98, INDIRECT("SIGNAL!G2:I251"), 2, FALSE)),"")</f>
        <v/>
      </c>
      <c r="I98" t="str">
        <f t="shared" ref="I98:I110" ca="1" si="67">IFERROR(ROUNDDOWN((T98/2)/E98,0),"")</f>
        <v/>
      </c>
      <c r="J98" t="str">
        <f t="shared" ref="J98:J110" ca="1" si="68">IFERROR(ROUNDDOWN((T98/2)/G98,0),"")</f>
        <v/>
      </c>
      <c r="K98" t="str">
        <f t="shared" ref="K98:K110" ca="1" si="69">IFERROR(((E98*I98)+(G98*J98)),"")</f>
        <v/>
      </c>
      <c r="L98" t="str">
        <f t="shared" ref="L98:L110" ca="1" si="70">IFERROR(((F98*I98)+(H98*J98)),"")</f>
        <v/>
      </c>
      <c r="M98" t="str">
        <f t="shared" ref="M98:M110" ca="1" si="71">IFERROR((((F98-E98)*I98)+((G98-H98)*J98)),"")</f>
        <v/>
      </c>
      <c r="N98" s="16" t="str">
        <f t="shared" ca="1" si="58"/>
        <v/>
      </c>
      <c r="O98" t="str">
        <f t="shared" ref="O98:O110" ca="1" si="72">IFERROR((K98*$V$2)+(L98*$V$2),"")</f>
        <v/>
      </c>
      <c r="P98" s="8" t="str">
        <f t="shared" ref="P98:P110" ca="1" si="73">IFERROR(M98-O98,"")</f>
        <v/>
      </c>
      <c r="Q98" s="16" t="str">
        <f t="shared" ref="Q98:Q110" ca="1" si="74">IFERROR(P98/T98,"")</f>
        <v/>
      </c>
      <c r="R98" s="16" t="str">
        <f t="shared" ref="R98:R110" ca="1" si="75">IFERROR((S98/MAX(OFFSET(S98,0,0,-A98,1)))-1,"")</f>
        <v/>
      </c>
      <c r="S98" s="15" t="str">
        <f t="shared" ref="S98:S110" ca="1" si="76">IFERROR(T98+P98,"")</f>
        <v/>
      </c>
      <c r="T98" s="15" t="str">
        <f t="shared" ca="1" si="59"/>
        <v/>
      </c>
    </row>
    <row r="99" spans="1:20" x14ac:dyDescent="0.3">
      <c r="A99" t="str">
        <f t="shared" ref="A99:A110" ca="1" si="77">IFERROR(IF(($U$1)&lt;&gt;A98,A98+1,""),"")</f>
        <v/>
      </c>
      <c r="B99" s="11" t="str">
        <f t="shared" ca="1" si="60"/>
        <v/>
      </c>
      <c r="C99" s="11" t="str">
        <f t="shared" ca="1" si="61"/>
        <v/>
      </c>
      <c r="D99" s="11" t="str">
        <f t="shared" ca="1" si="62"/>
        <v/>
      </c>
      <c r="E99" s="8" t="str">
        <f t="shared" ca="1" si="63"/>
        <v/>
      </c>
      <c r="F99" s="8" t="str">
        <f t="shared" ca="1" si="64"/>
        <v/>
      </c>
      <c r="G99" s="8" t="str">
        <f t="shared" ca="1" si="65"/>
        <v/>
      </c>
      <c r="H99" s="8" t="str">
        <f t="shared" ca="1" si="66"/>
        <v/>
      </c>
      <c r="I99" t="str">
        <f t="shared" ca="1" si="67"/>
        <v/>
      </c>
      <c r="J99" t="str">
        <f t="shared" ca="1" si="68"/>
        <v/>
      </c>
      <c r="K99" t="str">
        <f t="shared" ca="1" si="69"/>
        <v/>
      </c>
      <c r="L99" t="str">
        <f t="shared" ca="1" si="70"/>
        <v/>
      </c>
      <c r="M99" t="str">
        <f t="shared" ca="1" si="71"/>
        <v/>
      </c>
      <c r="N99" s="16" t="str">
        <f t="shared" ref="N99:N110" ca="1" si="78">IFERROR(M99/T99,"")</f>
        <v/>
      </c>
      <c r="O99" t="str">
        <f t="shared" ca="1" si="72"/>
        <v/>
      </c>
      <c r="P99" s="8" t="str">
        <f t="shared" ca="1" si="73"/>
        <v/>
      </c>
      <c r="Q99" s="16" t="str">
        <f t="shared" ca="1" si="74"/>
        <v/>
      </c>
      <c r="R99" s="16" t="str">
        <f t="shared" ca="1" si="75"/>
        <v/>
      </c>
      <c r="S99" s="15" t="str">
        <f t="shared" ca="1" si="76"/>
        <v/>
      </c>
      <c r="T99" s="15" t="str">
        <f t="shared" ref="T99:T110" ca="1" si="79">S98</f>
        <v/>
      </c>
    </row>
    <row r="100" spans="1:20" x14ac:dyDescent="0.3">
      <c r="A100" t="str">
        <f t="shared" ca="1" si="77"/>
        <v/>
      </c>
      <c r="B100" s="11" t="str">
        <f t="shared" ca="1" si="60"/>
        <v/>
      </c>
      <c r="C100" s="11" t="str">
        <f t="shared" ca="1" si="61"/>
        <v/>
      </c>
      <c r="D100" s="11" t="str">
        <f t="shared" ca="1" si="62"/>
        <v/>
      </c>
      <c r="E100" s="8" t="str">
        <f t="shared" ca="1" si="63"/>
        <v/>
      </c>
      <c r="F100" s="8" t="str">
        <f t="shared" ca="1" si="64"/>
        <v/>
      </c>
      <c r="G100" s="8" t="str">
        <f t="shared" ca="1" si="65"/>
        <v/>
      </c>
      <c r="H100" s="8" t="str">
        <f t="shared" ca="1" si="66"/>
        <v/>
      </c>
      <c r="I100" t="str">
        <f t="shared" ca="1" si="67"/>
        <v/>
      </c>
      <c r="J100" t="str">
        <f t="shared" ca="1" si="68"/>
        <v/>
      </c>
      <c r="K100" t="str">
        <f t="shared" ca="1" si="69"/>
        <v/>
      </c>
      <c r="L100" t="str">
        <f t="shared" ca="1" si="70"/>
        <v/>
      </c>
      <c r="M100" t="str">
        <f t="shared" ca="1" si="71"/>
        <v/>
      </c>
      <c r="N100" s="16" t="str">
        <f t="shared" ca="1" si="78"/>
        <v/>
      </c>
      <c r="O100" t="str">
        <f t="shared" ca="1" si="72"/>
        <v/>
      </c>
      <c r="P100" s="8" t="str">
        <f t="shared" ca="1" si="73"/>
        <v/>
      </c>
      <c r="Q100" s="16" t="str">
        <f t="shared" ca="1" si="74"/>
        <v/>
      </c>
      <c r="R100" s="16" t="str">
        <f t="shared" ca="1" si="75"/>
        <v/>
      </c>
      <c r="S100" s="15" t="str">
        <f t="shared" ca="1" si="76"/>
        <v/>
      </c>
      <c r="T100" s="15" t="str">
        <f t="shared" ca="1" si="79"/>
        <v/>
      </c>
    </row>
    <row r="101" spans="1:20" x14ac:dyDescent="0.3">
      <c r="A101" t="str">
        <f t="shared" ca="1" si="77"/>
        <v/>
      </c>
      <c r="B101" s="11" t="str">
        <f t="shared" ca="1" si="60"/>
        <v/>
      </c>
      <c r="C101" s="11" t="str">
        <f t="shared" ca="1" si="61"/>
        <v/>
      </c>
      <c r="D101" s="11" t="str">
        <f t="shared" ca="1" si="62"/>
        <v/>
      </c>
      <c r="E101" s="8" t="str">
        <f t="shared" ca="1" si="63"/>
        <v/>
      </c>
      <c r="F101" s="8" t="str">
        <f t="shared" ca="1" si="64"/>
        <v/>
      </c>
      <c r="G101" s="8" t="str">
        <f t="shared" ca="1" si="65"/>
        <v/>
      </c>
      <c r="H101" s="8" t="str">
        <f t="shared" ca="1" si="66"/>
        <v/>
      </c>
      <c r="I101" t="str">
        <f t="shared" ca="1" si="67"/>
        <v/>
      </c>
      <c r="J101" t="str">
        <f t="shared" ca="1" si="68"/>
        <v/>
      </c>
      <c r="K101" t="str">
        <f t="shared" ca="1" si="69"/>
        <v/>
      </c>
      <c r="L101" t="str">
        <f t="shared" ca="1" si="70"/>
        <v/>
      </c>
      <c r="M101" t="str">
        <f t="shared" ca="1" si="71"/>
        <v/>
      </c>
      <c r="N101" s="16" t="str">
        <f t="shared" ca="1" si="78"/>
        <v/>
      </c>
      <c r="O101" t="str">
        <f t="shared" ca="1" si="72"/>
        <v/>
      </c>
      <c r="P101" s="8" t="str">
        <f t="shared" ca="1" si="73"/>
        <v/>
      </c>
      <c r="Q101" s="16" t="str">
        <f t="shared" ca="1" si="74"/>
        <v/>
      </c>
      <c r="R101" s="16" t="str">
        <f t="shared" ca="1" si="75"/>
        <v/>
      </c>
      <c r="S101" s="15" t="str">
        <f t="shared" ca="1" si="76"/>
        <v/>
      </c>
      <c r="T101" s="15" t="str">
        <f t="shared" ca="1" si="79"/>
        <v/>
      </c>
    </row>
    <row r="102" spans="1:20" x14ac:dyDescent="0.3">
      <c r="A102" t="str">
        <f t="shared" ca="1" si="77"/>
        <v/>
      </c>
      <c r="B102" s="11" t="str">
        <f t="shared" ca="1" si="60"/>
        <v/>
      </c>
      <c r="C102" s="11" t="str">
        <f t="shared" ca="1" si="61"/>
        <v/>
      </c>
      <c r="D102" s="11" t="str">
        <f t="shared" ca="1" si="62"/>
        <v/>
      </c>
      <c r="E102" s="8" t="str">
        <f t="shared" ca="1" si="63"/>
        <v/>
      </c>
      <c r="F102" s="8" t="str">
        <f t="shared" ca="1" si="64"/>
        <v/>
      </c>
      <c r="G102" s="8" t="str">
        <f t="shared" ca="1" si="65"/>
        <v/>
      </c>
      <c r="H102" s="8" t="str">
        <f t="shared" ca="1" si="66"/>
        <v/>
      </c>
      <c r="I102" t="str">
        <f t="shared" ca="1" si="67"/>
        <v/>
      </c>
      <c r="J102" t="str">
        <f t="shared" ca="1" si="68"/>
        <v/>
      </c>
      <c r="K102" t="str">
        <f t="shared" ca="1" si="69"/>
        <v/>
      </c>
      <c r="L102" t="str">
        <f t="shared" ca="1" si="70"/>
        <v/>
      </c>
      <c r="M102" t="str">
        <f t="shared" ca="1" si="71"/>
        <v/>
      </c>
      <c r="N102" s="16" t="str">
        <f t="shared" ca="1" si="78"/>
        <v/>
      </c>
      <c r="O102" t="str">
        <f t="shared" ca="1" si="72"/>
        <v/>
      </c>
      <c r="P102" s="8" t="str">
        <f t="shared" ca="1" si="73"/>
        <v/>
      </c>
      <c r="Q102" s="16" t="str">
        <f t="shared" ca="1" si="74"/>
        <v/>
      </c>
      <c r="R102" s="16" t="str">
        <f t="shared" ca="1" si="75"/>
        <v/>
      </c>
      <c r="S102" s="15" t="str">
        <f t="shared" ca="1" si="76"/>
        <v/>
      </c>
      <c r="T102" s="15" t="str">
        <f t="shared" ca="1" si="79"/>
        <v/>
      </c>
    </row>
    <row r="103" spans="1:20" x14ac:dyDescent="0.3">
      <c r="A103" t="str">
        <f t="shared" ca="1" si="77"/>
        <v/>
      </c>
      <c r="B103" s="11" t="str">
        <f t="shared" ca="1" si="60"/>
        <v/>
      </c>
      <c r="C103" s="11" t="str">
        <f t="shared" ca="1" si="61"/>
        <v/>
      </c>
      <c r="D103" s="11" t="str">
        <f t="shared" ca="1" si="62"/>
        <v/>
      </c>
      <c r="E103" s="8" t="str">
        <f t="shared" ca="1" si="63"/>
        <v/>
      </c>
      <c r="F103" s="8" t="str">
        <f t="shared" ca="1" si="64"/>
        <v/>
      </c>
      <c r="G103" s="8" t="str">
        <f t="shared" ca="1" si="65"/>
        <v/>
      </c>
      <c r="H103" s="8" t="str">
        <f t="shared" ca="1" si="66"/>
        <v/>
      </c>
      <c r="I103" t="str">
        <f t="shared" ca="1" si="67"/>
        <v/>
      </c>
      <c r="J103" t="str">
        <f t="shared" ca="1" si="68"/>
        <v/>
      </c>
      <c r="K103" t="str">
        <f t="shared" ca="1" si="69"/>
        <v/>
      </c>
      <c r="L103" t="str">
        <f t="shared" ca="1" si="70"/>
        <v/>
      </c>
      <c r="M103" t="str">
        <f t="shared" ca="1" si="71"/>
        <v/>
      </c>
      <c r="N103" s="16" t="str">
        <f t="shared" ca="1" si="78"/>
        <v/>
      </c>
      <c r="O103" t="str">
        <f t="shared" ca="1" si="72"/>
        <v/>
      </c>
      <c r="P103" s="8" t="str">
        <f t="shared" ca="1" si="73"/>
        <v/>
      </c>
      <c r="Q103" s="16" t="str">
        <f t="shared" ca="1" si="74"/>
        <v/>
      </c>
      <c r="R103" s="16" t="str">
        <f t="shared" ca="1" si="75"/>
        <v/>
      </c>
      <c r="S103" s="15" t="str">
        <f t="shared" ca="1" si="76"/>
        <v/>
      </c>
      <c r="T103" s="15" t="str">
        <f t="shared" ca="1" si="79"/>
        <v/>
      </c>
    </row>
    <row r="104" spans="1:20" x14ac:dyDescent="0.3">
      <c r="A104" t="str">
        <f t="shared" ca="1" si="77"/>
        <v/>
      </c>
      <c r="B104" s="11" t="str">
        <f t="shared" ca="1" si="60"/>
        <v/>
      </c>
      <c r="C104" s="11" t="str">
        <f t="shared" ca="1" si="61"/>
        <v/>
      </c>
      <c r="D104" s="11" t="str">
        <f t="shared" ca="1" si="62"/>
        <v/>
      </c>
      <c r="E104" s="8" t="str">
        <f t="shared" ca="1" si="63"/>
        <v/>
      </c>
      <c r="F104" s="8" t="str">
        <f t="shared" ca="1" si="64"/>
        <v/>
      </c>
      <c r="G104" s="8" t="str">
        <f t="shared" ca="1" si="65"/>
        <v/>
      </c>
      <c r="H104" s="8" t="str">
        <f t="shared" ca="1" si="66"/>
        <v/>
      </c>
      <c r="I104" t="str">
        <f t="shared" ca="1" si="67"/>
        <v/>
      </c>
      <c r="J104" t="str">
        <f t="shared" ca="1" si="68"/>
        <v/>
      </c>
      <c r="K104" t="str">
        <f t="shared" ca="1" si="69"/>
        <v/>
      </c>
      <c r="L104" t="str">
        <f t="shared" ca="1" si="70"/>
        <v/>
      </c>
      <c r="M104" t="str">
        <f t="shared" ca="1" si="71"/>
        <v/>
      </c>
      <c r="N104" s="16" t="str">
        <f t="shared" ca="1" si="78"/>
        <v/>
      </c>
      <c r="O104" t="str">
        <f t="shared" ca="1" si="72"/>
        <v/>
      </c>
      <c r="P104" s="8" t="str">
        <f t="shared" ca="1" si="73"/>
        <v/>
      </c>
      <c r="Q104" s="16" t="str">
        <f t="shared" ca="1" si="74"/>
        <v/>
      </c>
      <c r="R104" s="16" t="str">
        <f t="shared" ca="1" si="75"/>
        <v/>
      </c>
      <c r="S104" s="15" t="str">
        <f t="shared" ca="1" si="76"/>
        <v/>
      </c>
      <c r="T104" s="15" t="str">
        <f t="shared" ca="1" si="79"/>
        <v/>
      </c>
    </row>
    <row r="105" spans="1:20" x14ac:dyDescent="0.3">
      <c r="A105" t="str">
        <f t="shared" ca="1" si="77"/>
        <v/>
      </c>
      <c r="B105" s="11" t="str">
        <f t="shared" ca="1" si="60"/>
        <v/>
      </c>
      <c r="C105" s="11" t="str">
        <f t="shared" ca="1" si="61"/>
        <v/>
      </c>
      <c r="D105" s="11" t="str">
        <f t="shared" ca="1" si="62"/>
        <v/>
      </c>
      <c r="E105" s="8" t="str">
        <f t="shared" ca="1" si="63"/>
        <v/>
      </c>
      <c r="F105" s="8" t="str">
        <f t="shared" ca="1" si="64"/>
        <v/>
      </c>
      <c r="G105" s="8" t="str">
        <f t="shared" ca="1" si="65"/>
        <v/>
      </c>
      <c r="H105" s="8" t="str">
        <f t="shared" ca="1" si="66"/>
        <v/>
      </c>
      <c r="I105" t="str">
        <f t="shared" ca="1" si="67"/>
        <v/>
      </c>
      <c r="J105" t="str">
        <f t="shared" ca="1" si="68"/>
        <v/>
      </c>
      <c r="K105" t="str">
        <f t="shared" ca="1" si="69"/>
        <v/>
      </c>
      <c r="L105" t="str">
        <f t="shared" ca="1" si="70"/>
        <v/>
      </c>
      <c r="M105" t="str">
        <f t="shared" ca="1" si="71"/>
        <v/>
      </c>
      <c r="N105" s="16" t="str">
        <f t="shared" ca="1" si="78"/>
        <v/>
      </c>
      <c r="O105" t="str">
        <f t="shared" ca="1" si="72"/>
        <v/>
      </c>
      <c r="P105" s="8" t="str">
        <f t="shared" ca="1" si="73"/>
        <v/>
      </c>
      <c r="Q105" s="16" t="str">
        <f t="shared" ca="1" si="74"/>
        <v/>
      </c>
      <c r="R105" s="16" t="str">
        <f t="shared" ca="1" si="75"/>
        <v/>
      </c>
      <c r="S105" s="15" t="str">
        <f t="shared" ca="1" si="76"/>
        <v/>
      </c>
      <c r="T105" s="15" t="str">
        <f t="shared" ca="1" si="79"/>
        <v/>
      </c>
    </row>
    <row r="106" spans="1:20" x14ac:dyDescent="0.3">
      <c r="A106" t="str">
        <f t="shared" ca="1" si="77"/>
        <v/>
      </c>
      <c r="B106" s="11" t="str">
        <f t="shared" ca="1" si="60"/>
        <v/>
      </c>
      <c r="C106" s="11" t="str">
        <f t="shared" ca="1" si="61"/>
        <v/>
      </c>
      <c r="D106" s="11" t="str">
        <f t="shared" ca="1" si="62"/>
        <v/>
      </c>
      <c r="E106" s="8" t="str">
        <f t="shared" ca="1" si="63"/>
        <v/>
      </c>
      <c r="F106" s="8" t="str">
        <f t="shared" ca="1" si="64"/>
        <v/>
      </c>
      <c r="G106" s="8" t="str">
        <f t="shared" ca="1" si="65"/>
        <v/>
      </c>
      <c r="H106" s="8" t="str">
        <f t="shared" ca="1" si="66"/>
        <v/>
      </c>
      <c r="I106" t="str">
        <f t="shared" ca="1" si="67"/>
        <v/>
      </c>
      <c r="J106" t="str">
        <f t="shared" ca="1" si="68"/>
        <v/>
      </c>
      <c r="K106" t="str">
        <f t="shared" ca="1" si="69"/>
        <v/>
      </c>
      <c r="L106" t="str">
        <f t="shared" ca="1" si="70"/>
        <v/>
      </c>
      <c r="M106" t="str">
        <f t="shared" ca="1" si="71"/>
        <v/>
      </c>
      <c r="N106" s="16" t="str">
        <f t="shared" ca="1" si="78"/>
        <v/>
      </c>
      <c r="O106" t="str">
        <f t="shared" ca="1" si="72"/>
        <v/>
      </c>
      <c r="P106" s="8" t="str">
        <f t="shared" ca="1" si="73"/>
        <v/>
      </c>
      <c r="Q106" s="16" t="str">
        <f t="shared" ca="1" si="74"/>
        <v/>
      </c>
      <c r="R106" s="16" t="str">
        <f t="shared" ca="1" si="75"/>
        <v/>
      </c>
      <c r="S106" s="15" t="str">
        <f t="shared" ca="1" si="76"/>
        <v/>
      </c>
      <c r="T106" s="15" t="str">
        <f t="shared" ca="1" si="79"/>
        <v/>
      </c>
    </row>
    <row r="107" spans="1:20" x14ac:dyDescent="0.3">
      <c r="A107" t="str">
        <f t="shared" ca="1" si="77"/>
        <v/>
      </c>
      <c r="B107" s="11" t="str">
        <f t="shared" ca="1" si="60"/>
        <v/>
      </c>
      <c r="C107" s="11" t="str">
        <f t="shared" ca="1" si="61"/>
        <v/>
      </c>
      <c r="D107" s="11" t="str">
        <f t="shared" ca="1" si="62"/>
        <v/>
      </c>
      <c r="E107" s="8" t="str">
        <f t="shared" ca="1" si="63"/>
        <v/>
      </c>
      <c r="F107" s="8" t="str">
        <f t="shared" ca="1" si="64"/>
        <v/>
      </c>
      <c r="G107" s="8" t="str">
        <f t="shared" ca="1" si="65"/>
        <v/>
      </c>
      <c r="H107" s="8" t="str">
        <f t="shared" ca="1" si="66"/>
        <v/>
      </c>
      <c r="I107" t="str">
        <f t="shared" ca="1" si="67"/>
        <v/>
      </c>
      <c r="J107" t="str">
        <f t="shared" ca="1" si="68"/>
        <v/>
      </c>
      <c r="K107" t="str">
        <f t="shared" ca="1" si="69"/>
        <v/>
      </c>
      <c r="L107" t="str">
        <f t="shared" ca="1" si="70"/>
        <v/>
      </c>
      <c r="M107" t="str">
        <f t="shared" ca="1" si="71"/>
        <v/>
      </c>
      <c r="N107" s="16" t="str">
        <f t="shared" ca="1" si="78"/>
        <v/>
      </c>
      <c r="O107" t="str">
        <f t="shared" ca="1" si="72"/>
        <v/>
      </c>
      <c r="P107" s="8" t="str">
        <f t="shared" ca="1" si="73"/>
        <v/>
      </c>
      <c r="Q107" s="16" t="str">
        <f t="shared" ca="1" si="74"/>
        <v/>
      </c>
      <c r="R107" s="16" t="str">
        <f t="shared" ca="1" si="75"/>
        <v/>
      </c>
      <c r="S107" s="15" t="str">
        <f t="shared" ca="1" si="76"/>
        <v/>
      </c>
      <c r="T107" s="15" t="str">
        <f t="shared" ca="1" si="79"/>
        <v/>
      </c>
    </row>
    <row r="108" spans="1:20" x14ac:dyDescent="0.3">
      <c r="A108" t="str">
        <f t="shared" ca="1" si="77"/>
        <v/>
      </c>
      <c r="B108" s="11" t="str">
        <f t="shared" ca="1" si="60"/>
        <v/>
      </c>
      <c r="C108" s="11" t="str">
        <f t="shared" ca="1" si="61"/>
        <v/>
      </c>
      <c r="D108" s="11" t="str">
        <f t="shared" ca="1" si="62"/>
        <v/>
      </c>
      <c r="E108" s="8" t="str">
        <f t="shared" ca="1" si="63"/>
        <v/>
      </c>
      <c r="F108" s="8" t="str">
        <f t="shared" ca="1" si="64"/>
        <v/>
      </c>
      <c r="G108" s="8" t="str">
        <f t="shared" ca="1" si="65"/>
        <v/>
      </c>
      <c r="H108" s="8" t="str">
        <f t="shared" ca="1" si="66"/>
        <v/>
      </c>
      <c r="I108" t="str">
        <f t="shared" ca="1" si="67"/>
        <v/>
      </c>
      <c r="J108" t="str">
        <f t="shared" ca="1" si="68"/>
        <v/>
      </c>
      <c r="K108" t="str">
        <f t="shared" ca="1" si="69"/>
        <v/>
      </c>
      <c r="L108" t="str">
        <f t="shared" ca="1" si="70"/>
        <v/>
      </c>
      <c r="M108" t="str">
        <f t="shared" ca="1" si="71"/>
        <v/>
      </c>
      <c r="N108" s="16" t="str">
        <f t="shared" ca="1" si="78"/>
        <v/>
      </c>
      <c r="O108" t="str">
        <f t="shared" ca="1" si="72"/>
        <v/>
      </c>
      <c r="P108" s="8" t="str">
        <f t="shared" ca="1" si="73"/>
        <v/>
      </c>
      <c r="Q108" s="16" t="str">
        <f t="shared" ca="1" si="74"/>
        <v/>
      </c>
      <c r="R108" s="16" t="str">
        <f t="shared" ca="1" si="75"/>
        <v/>
      </c>
      <c r="S108" s="15" t="str">
        <f t="shared" ca="1" si="76"/>
        <v/>
      </c>
      <c r="T108" s="15" t="str">
        <f t="shared" ca="1" si="79"/>
        <v/>
      </c>
    </row>
    <row r="109" spans="1:20" x14ac:dyDescent="0.3">
      <c r="A109" t="str">
        <f t="shared" ca="1" si="77"/>
        <v/>
      </c>
      <c r="B109" s="11" t="str">
        <f t="shared" ca="1" si="60"/>
        <v/>
      </c>
      <c r="C109" s="11" t="str">
        <f t="shared" ca="1" si="61"/>
        <v/>
      </c>
      <c r="D109" s="11" t="str">
        <f t="shared" ca="1" si="62"/>
        <v/>
      </c>
      <c r="E109" s="8" t="str">
        <f t="shared" ca="1" si="63"/>
        <v/>
      </c>
      <c r="F109" s="8" t="str">
        <f t="shared" ca="1" si="64"/>
        <v/>
      </c>
      <c r="G109" s="8" t="str">
        <f t="shared" ca="1" si="65"/>
        <v/>
      </c>
      <c r="H109" s="8" t="str">
        <f t="shared" ca="1" si="66"/>
        <v/>
      </c>
      <c r="I109" t="str">
        <f t="shared" ca="1" si="67"/>
        <v/>
      </c>
      <c r="J109" t="str">
        <f t="shared" ca="1" si="68"/>
        <v/>
      </c>
      <c r="K109" t="str">
        <f t="shared" ca="1" si="69"/>
        <v/>
      </c>
      <c r="L109" t="str">
        <f t="shared" ca="1" si="70"/>
        <v/>
      </c>
      <c r="M109" t="str">
        <f t="shared" ca="1" si="71"/>
        <v/>
      </c>
      <c r="N109" s="16" t="str">
        <f t="shared" ca="1" si="78"/>
        <v/>
      </c>
      <c r="O109" t="str">
        <f t="shared" ca="1" si="72"/>
        <v/>
      </c>
      <c r="P109" s="8" t="str">
        <f t="shared" ca="1" si="73"/>
        <v/>
      </c>
      <c r="Q109" s="16" t="str">
        <f t="shared" ca="1" si="74"/>
        <v/>
      </c>
      <c r="R109" s="16" t="str">
        <f t="shared" ca="1" si="75"/>
        <v/>
      </c>
      <c r="S109" s="15" t="str">
        <f t="shared" ca="1" si="76"/>
        <v/>
      </c>
      <c r="T109" s="15" t="str">
        <f t="shared" ca="1" si="79"/>
        <v/>
      </c>
    </row>
    <row r="110" spans="1:20" x14ac:dyDescent="0.3">
      <c r="A110" t="str">
        <f t="shared" ca="1" si="77"/>
        <v/>
      </c>
      <c r="B110" s="11" t="str">
        <f t="shared" ca="1" si="60"/>
        <v/>
      </c>
      <c r="C110" s="11" t="str">
        <f t="shared" ca="1" si="61"/>
        <v/>
      </c>
      <c r="D110" s="11" t="str">
        <f t="shared" ca="1" si="62"/>
        <v/>
      </c>
      <c r="E110" s="8" t="str">
        <f t="shared" ca="1" si="63"/>
        <v/>
      </c>
      <c r="F110" s="8" t="str">
        <f t="shared" ca="1" si="64"/>
        <v/>
      </c>
      <c r="G110" s="8" t="str">
        <f t="shared" ca="1" si="65"/>
        <v/>
      </c>
      <c r="H110" s="8" t="str">
        <f t="shared" ca="1" si="66"/>
        <v/>
      </c>
      <c r="I110" t="str">
        <f t="shared" ca="1" si="67"/>
        <v/>
      </c>
      <c r="J110" t="str">
        <f t="shared" ca="1" si="68"/>
        <v/>
      </c>
      <c r="K110" t="str">
        <f t="shared" ca="1" si="69"/>
        <v/>
      </c>
      <c r="L110" t="str">
        <f t="shared" ca="1" si="70"/>
        <v/>
      </c>
      <c r="M110" t="str">
        <f t="shared" ca="1" si="71"/>
        <v/>
      </c>
      <c r="N110" s="16" t="str">
        <f t="shared" ca="1" si="78"/>
        <v/>
      </c>
      <c r="O110" t="str">
        <f t="shared" ca="1" si="72"/>
        <v/>
      </c>
      <c r="P110" s="8" t="str">
        <f t="shared" ca="1" si="73"/>
        <v/>
      </c>
      <c r="Q110" s="16" t="str">
        <f t="shared" ca="1" si="74"/>
        <v/>
      </c>
      <c r="R110" s="16" t="str">
        <f t="shared" ca="1" si="75"/>
        <v/>
      </c>
      <c r="S110" s="15" t="str">
        <f t="shared" ca="1" si="76"/>
        <v/>
      </c>
      <c r="T110" s="15" t="str">
        <f t="shared" ca="1" si="79"/>
        <v/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2"/>
  <sheetViews>
    <sheetView topLeftCell="F1" workbookViewId="0">
      <selection activeCell="F1" sqref="F1"/>
    </sheetView>
  </sheetViews>
  <sheetFormatPr defaultColWidth="11.44140625" defaultRowHeight="14.4" outlineLevelCol="1" x14ac:dyDescent="0.3"/>
  <cols>
    <col min="1" max="5" width="10.77734375" hidden="1" customWidth="1" outlineLevel="1"/>
    <col min="6" max="6" width="10.77734375" collapsed="1"/>
    <col min="11" max="11" width="14.6640625" customWidth="1"/>
    <col min="12" max="12" width="17.33203125" bestFit="1" customWidth="1"/>
    <col min="13" max="13" width="11" customWidth="1"/>
    <col min="14" max="14" width="10.77734375" customWidth="1"/>
    <col min="15" max="15" width="5.33203125" hidden="1" customWidth="1" outlineLevel="1"/>
    <col min="16" max="16" width="6" hidden="1" customWidth="1" outlineLevel="1"/>
    <col min="17" max="17" width="7.44140625" hidden="1" customWidth="1" outlineLevel="1"/>
    <col min="18" max="18" width="7.6640625" hidden="1" customWidth="1" outlineLevel="1"/>
    <col min="19" max="19" width="10.109375" hidden="1" customWidth="1" outlineLevel="1"/>
    <col min="20" max="20" width="9.77734375" hidden="1" customWidth="1" outlineLevel="1"/>
    <col min="21" max="21" width="11.44140625" hidden="1" customWidth="1" outlineLevel="1"/>
    <col min="22" max="22" width="11.109375" hidden="1" customWidth="1" outlineLevel="1"/>
    <col min="23" max="23" width="5.77734375" hidden="1" customWidth="1" outlineLevel="1"/>
    <col min="24" max="24" width="10.6640625" hidden="1" customWidth="1" outlineLevel="1"/>
    <col min="25" max="25" width="6" hidden="1" customWidth="1" outlineLevel="1"/>
    <col min="26" max="26" width="10.6640625" hidden="1" customWidth="1" outlineLevel="1"/>
    <col min="27" max="27" width="10.77734375" hidden="1" customWidth="1" outlineLevel="1"/>
    <col min="28" max="28" width="4.109375" hidden="1" customWidth="1" outlineLevel="1"/>
    <col min="29" max="29" width="3.77734375" hidden="1" customWidth="1" outlineLevel="1"/>
    <col min="30" max="30" width="5.44140625" hidden="1" customWidth="1" outlineLevel="1"/>
    <col min="31" max="31" width="5.77734375" hidden="1" customWidth="1" outlineLevel="1"/>
    <col min="32" max="32" width="12.44140625" bestFit="1" customWidth="1" collapsed="1"/>
    <col min="33" max="33" width="12" bestFit="1" customWidth="1"/>
    <col min="34" max="34" width="9.77734375" customWidth="1"/>
    <col min="35" max="35" width="10.109375" customWidth="1"/>
    <col min="36" max="37" width="8.33203125" hidden="1" customWidth="1" outlineLevel="1"/>
    <col min="38" max="38" width="11.44140625" collapsed="1"/>
  </cols>
  <sheetData>
    <row r="1" spans="1:45" ht="16.2" x14ac:dyDescent="0.45">
      <c r="A1" s="14" t="s">
        <v>93</v>
      </c>
      <c r="B1" s="14" t="s">
        <v>94</v>
      </c>
      <c r="C1" s="14" t="s">
        <v>95</v>
      </c>
      <c r="D1" s="5" t="s">
        <v>91</v>
      </c>
      <c r="E1" s="5" t="s">
        <v>92</v>
      </c>
      <c r="F1" s="5" t="s">
        <v>36</v>
      </c>
      <c r="G1" s="5" t="s">
        <v>20</v>
      </c>
      <c r="H1" s="5" t="s">
        <v>35</v>
      </c>
      <c r="I1" s="5" t="s">
        <v>33</v>
      </c>
      <c r="J1" s="5" t="s">
        <v>37</v>
      </c>
      <c r="K1" s="5" t="s">
        <v>38</v>
      </c>
      <c r="L1" s="5" t="s">
        <v>42</v>
      </c>
      <c r="M1" s="5" t="s">
        <v>40</v>
      </c>
      <c r="N1" s="5" t="s">
        <v>41</v>
      </c>
      <c r="O1" s="5" t="s">
        <v>43</v>
      </c>
      <c r="P1" s="5" t="s">
        <v>44</v>
      </c>
      <c r="Q1" s="5" t="s">
        <v>84</v>
      </c>
      <c r="R1" s="5" t="s">
        <v>85</v>
      </c>
      <c r="S1" s="5" t="s">
        <v>81</v>
      </c>
      <c r="T1" s="5" t="s">
        <v>80</v>
      </c>
      <c r="U1" s="5" t="s">
        <v>82</v>
      </c>
      <c r="V1" s="5" t="s">
        <v>83</v>
      </c>
      <c r="W1" s="5" t="s">
        <v>96</v>
      </c>
      <c r="X1" s="5" t="s">
        <v>86</v>
      </c>
      <c r="Y1" s="5" t="s">
        <v>44</v>
      </c>
      <c r="Z1" s="5" t="s">
        <v>87</v>
      </c>
      <c r="AA1" s="5" t="s">
        <v>88</v>
      </c>
      <c r="AB1" s="5" t="s">
        <v>47</v>
      </c>
      <c r="AC1" s="5" t="s">
        <v>48</v>
      </c>
      <c r="AD1" s="5" t="s">
        <v>49</v>
      </c>
      <c r="AE1" s="5" t="s">
        <v>50</v>
      </c>
      <c r="AF1" s="5" t="s">
        <v>100</v>
      </c>
      <c r="AG1" s="5" t="s">
        <v>101</v>
      </c>
      <c r="AH1" s="5" t="s">
        <v>91</v>
      </c>
      <c r="AI1" s="5" t="s">
        <v>92</v>
      </c>
      <c r="AJ1" s="5" t="s">
        <v>89</v>
      </c>
      <c r="AK1" s="5" t="s">
        <v>90</v>
      </c>
      <c r="AP1" t="s">
        <v>102</v>
      </c>
      <c r="AQ1" s="6">
        <v>10</v>
      </c>
      <c r="AR1" t="s">
        <v>79</v>
      </c>
      <c r="AS1" s="6">
        <v>1</v>
      </c>
    </row>
    <row r="2" spans="1:45" x14ac:dyDescent="0.3">
      <c r="A2" t="str">
        <f>IF(Y2="","",Y2&amp;"-"&amp;COUNTIF($Y$2:Y2,Y2))</f>
        <v/>
      </c>
      <c r="B2" t="str">
        <f>IF(V2="","",V2&amp;"-"&amp;COUNTIF($V$2:V2,V2))</f>
        <v/>
      </c>
      <c r="C2" t="str">
        <f>IF(U2="","",U2&amp;"-"&amp;COUNTIF($U$2:U2,U2))</f>
        <v/>
      </c>
      <c r="D2" t="str">
        <f>IF(AF2="","",COUNTIF($AJ$2:AJ2,1))</f>
        <v/>
      </c>
      <c r="E2" t="str">
        <f>IF(AG2="","",COUNTIF($AK$2:AK2,1))</f>
        <v/>
      </c>
      <c r="F2">
        <f>1</f>
        <v>1</v>
      </c>
      <c r="G2" s="11">
        <f>HDFCBANK!C2</f>
        <v>41275</v>
      </c>
      <c r="H2">
        <f>HDFCBANK!I2</f>
        <v>684.5</v>
      </c>
      <c r="I2">
        <f>HDFC!I2</f>
        <v>832.95</v>
      </c>
      <c r="J2" s="7">
        <f>H2/I2</f>
        <v>0.82177801788822857</v>
      </c>
      <c r="M2" s="36"/>
      <c r="N2" s="37"/>
      <c r="O2" t="str">
        <f t="shared" ref="O2:O66" si="0">IF(F2&gt;$AQ$1,IF(O1="",IF(J2&gt;M2,"SHORT",IF(J2&lt;N2,"LONG","")),IF(O1="LONG",IF(J2&gt;K2,"",O1),IF(O1="SHORT",IF(J2&lt;K2,"",O1),""))),"")</f>
        <v/>
      </c>
      <c r="S2">
        <f>IF(R2="SHORT",-1,0)</f>
        <v>0</v>
      </c>
      <c r="T2">
        <f>IF(Q2="LONG",1,0)</f>
        <v>0</v>
      </c>
      <c r="Y2" t="str">
        <f>IF(O1="",IF(O2="LONG",1,IF(O2="SHORT",1,"")),IF(O1="LONG",IF(O2="LONG","",0),IF(O1="SHORT",IF(O2="SHORT","",0),"")))</f>
        <v/>
      </c>
      <c r="Z2" t="str">
        <f>IF(V2="","",IF(V2=1,"LONG"&amp;COUNTIF($V$2:V2,1),"SELL"&amp;COUNTIF($V$2:V2,0)))</f>
        <v/>
      </c>
      <c r="AA2" t="str">
        <f>IF(U2="","",IF(U2=-1,"SHORT"&amp;COUNTIF($U$2:U2,-1),"COVER"&amp;COUNTIF($U$2:U2,0)))</f>
        <v/>
      </c>
      <c r="AB2" t="str">
        <f>IF(V2="","",IF(V2=1,"BUY",""))</f>
        <v/>
      </c>
      <c r="AC2" t="str">
        <f>IF(V2="","",IF(V2=0,"SELL",""))</f>
        <v/>
      </c>
      <c r="AD2" t="str">
        <f>IF(U2="","",IF(U2=-1,"SHORT",""))</f>
        <v/>
      </c>
      <c r="AE2" t="str">
        <f>IF(U2="","",IF(U2=0,"COVER",""))</f>
        <v/>
      </c>
      <c r="AF2" t="str">
        <f>AB2&amp;AD2</f>
        <v/>
      </c>
      <c r="AG2" t="str">
        <f>AC2&amp;AE2</f>
        <v/>
      </c>
      <c r="AH2" t="str">
        <f>IF(AF2="","",COUNTIF($AJ$2:AJ2,1))</f>
        <v/>
      </c>
      <c r="AI2" t="str">
        <f>IF(AG2="","",COUNTIF($AK$2:AK2,1))</f>
        <v/>
      </c>
      <c r="AJ2">
        <f>IF(AF2="",0,1)</f>
        <v>0</v>
      </c>
      <c r="AK2">
        <f>IF(AG2="",0,1)</f>
        <v>0</v>
      </c>
      <c r="AL2" t="str">
        <f>IF(U2=-1,"SHORT",(IF(V2=1,"LONG","")))</f>
        <v/>
      </c>
      <c r="AM2" t="str">
        <f>IF(AC2="SELL","LONG",IF(AE2="COVER","SHORT",""))</f>
        <v/>
      </c>
      <c r="AP2" t="s">
        <v>59</v>
      </c>
      <c r="AQ2">
        <f ca="1">COUNTIF(AJ2:AJ251,1)</f>
        <v>31</v>
      </c>
    </row>
    <row r="3" spans="1:45" x14ac:dyDescent="0.3">
      <c r="A3" t="str">
        <f>IF(Y3="","",Y3&amp;"-"&amp;COUNTIF($Y$2:Y3,Y3))</f>
        <v/>
      </c>
      <c r="B3" t="str">
        <f>IF(V3="","",V3&amp;"-"&amp;COUNTIF($V$2:V3,V3))</f>
        <v/>
      </c>
      <c r="C3" t="str">
        <f>IF(U3="","",U3&amp;"-"&amp;COUNTIF($U$2:U3,U3))</f>
        <v/>
      </c>
      <c r="D3" t="str">
        <f>IF(AF3="","",COUNTIF($AJ$2:AJ3,1))</f>
        <v/>
      </c>
      <c r="E3" t="str">
        <f>IF(AG3="","",COUNTIF($AK$2:AK3,1))</f>
        <v/>
      </c>
      <c r="F3">
        <f>IF(F2&lt;&gt;250,F2+1,"")</f>
        <v>2</v>
      </c>
      <c r="G3" s="11">
        <f>HDFCBANK!C3</f>
        <v>41276</v>
      </c>
      <c r="H3">
        <f>HDFCBANK!I3</f>
        <v>687.35</v>
      </c>
      <c r="I3">
        <f>HDFC!I3</f>
        <v>846.6</v>
      </c>
      <c r="J3" s="7">
        <f t="shared" ref="J3:J66" si="1">H3/I3</f>
        <v>0.81189463737302148</v>
      </c>
      <c r="K3" s="7" t="str">
        <f ca="1">IF(F3&gt;=$AQ$1,AVERAGE(OFFSET(J3,0,0,-$AQ$1,1)),"")</f>
        <v/>
      </c>
      <c r="L3" s="7" t="str">
        <f t="shared" ref="L3:L10" ca="1" si="2">IFERROR(IF(F3&gt;=$AQ$1,STDEV(OFFSET(J3,0,0,-$AQ$1,1)),""),"")</f>
        <v/>
      </c>
      <c r="M3" s="36" t="str">
        <f t="shared" ref="M3:M10" ca="1" si="3">IFERROR(K3+(L3*$AS$1),"")</f>
        <v/>
      </c>
      <c r="N3" s="37" t="str">
        <f t="shared" ref="N3:N10" ca="1" si="4">IFERROR(K3-(L3*$AS$1),"")</f>
        <v/>
      </c>
      <c r="O3" t="str">
        <f t="shared" si="0"/>
        <v/>
      </c>
      <c r="Q3" t="str">
        <f t="shared" ref="Q3:Q66" si="5">IF(F3&lt;=$AQ$1,"",IF(Q2="",IF(J3&lt;N3,"LONG",IF(Q3="","","")),IF(Q2="LONG",IF(J3&gt;K3,"",Q2),"")))</f>
        <v/>
      </c>
      <c r="R3" t="str">
        <f t="shared" ref="R3:R66" si="6">IF(F3&lt;=$AQ$1,"",IF(R2="",IF(J3&gt;M3,"SHORT",IF(M3="","","")),IF(R2="SHORT",IF(J3&lt;K3,"",R2),"")))</f>
        <v/>
      </c>
      <c r="S3">
        <f t="shared" ref="S3:S66" si="7">IF(R3="SHORT",-1,0)</f>
        <v>0</v>
      </c>
      <c r="T3">
        <f t="shared" ref="T3:T66" si="8">IF(Q3="LONG",1,0)</f>
        <v>0</v>
      </c>
      <c r="U3" t="str">
        <f>IF(R2="",IF(R3="SHORT",-1,""),IF(R2="SHORT",IF(R3="SHORT","",0)))</f>
        <v/>
      </c>
      <c r="V3" t="str">
        <f>IF(Q2="",IF(Q3="LONG",1,""),IF(Q2="LONG",IF(Q3="LONG","",0)))</f>
        <v/>
      </c>
      <c r="W3" t="str">
        <f t="shared" ref="W3:W66" si="9">IF(V3=1,"LONG",IF(U3=-1,"SHORT",""))</f>
        <v/>
      </c>
      <c r="X3">
        <f t="shared" ref="X3:X66" si="10">IF(U3="",0,U3)+(IF(V3="",0,V3))</f>
        <v>0</v>
      </c>
      <c r="Y3" t="str">
        <f t="shared" ref="Y3:Y66" si="11">IF(O2="",IF(O3="LONG",1,IF(O3="SHORT",1,"")),IF(O2="LONG",IF(O3="LONG","",0),IF(O2="SHORT",IF(O3="SHORT","",0),"")))</f>
        <v/>
      </c>
      <c r="Z3" t="str">
        <f>IF(V3="","",IF(V3=1,"LONG"&amp;COUNTIF($V$2:V3,1),"SELL"&amp;COUNTIF($V$2:V3,0)))</f>
        <v/>
      </c>
      <c r="AA3" t="str">
        <f>IF(U3="","",IF(U3=-1,"SHORT"&amp;COUNTIF($U$2:U3,-1),"COVER"&amp;COUNTIF($U$2:U3,0)))</f>
        <v/>
      </c>
      <c r="AB3" t="str">
        <f t="shared" ref="AB3:AB66" si="12">IF(V3="","",IF(V3=1,"BUY",""))</f>
        <v/>
      </c>
      <c r="AC3" t="str">
        <f t="shared" ref="AC3:AC66" si="13">IF(V3="","",IF(V3=0,"SELL",""))</f>
        <v/>
      </c>
      <c r="AD3" t="str">
        <f t="shared" ref="AD3:AD66" si="14">IF(U3="","",IF(U3=-1,"SHORT",""))</f>
        <v/>
      </c>
      <c r="AE3" t="str">
        <f t="shared" ref="AE3:AE66" si="15">IF(U3="","",IF(U3=0,"COVER",""))</f>
        <v/>
      </c>
      <c r="AF3" t="str">
        <f t="shared" ref="AF3:AF66" si="16">AB3&amp;AD3</f>
        <v/>
      </c>
      <c r="AG3" t="str">
        <f t="shared" ref="AG3:AG66" si="17">AC3&amp;AE3</f>
        <v/>
      </c>
      <c r="AH3" t="str">
        <f>IF(AF3="","",COUNTIF($AJ$2:AJ3,1))</f>
        <v/>
      </c>
      <c r="AI3" t="str">
        <f>IF(AG3="","",COUNTIF($AK$2:AK3,1))</f>
        <v/>
      </c>
      <c r="AJ3">
        <f t="shared" ref="AJ3:AJ66" si="18">IF(AF3="",0,1)</f>
        <v>0</v>
      </c>
      <c r="AK3">
        <f t="shared" ref="AK3:AK66" si="19">IF(AG3="",0,1)</f>
        <v>0</v>
      </c>
      <c r="AL3" t="str">
        <f>IF(U3=-1,"SHORT",(IF(V3=1,"LONG","")))</f>
        <v/>
      </c>
      <c r="AM3" t="str">
        <f t="shared" ref="AM3:AM66" si="20">IF(AC3="SELL","LONG",IF(AE3="COVER","SHORT",""))</f>
        <v/>
      </c>
    </row>
    <row r="4" spans="1:45" x14ac:dyDescent="0.3">
      <c r="A4" t="str">
        <f>IF(Y4="","",Y4&amp;"-"&amp;COUNTIF($Y$2:Y4,Y4))</f>
        <v/>
      </c>
      <c r="B4" t="str">
        <f>IF(V4="","",V4&amp;"-"&amp;COUNTIF($V$2:V4,V4))</f>
        <v/>
      </c>
      <c r="C4" t="str">
        <f>IF(U4="","",U4&amp;"-"&amp;COUNTIF($U$2:U4,U4))</f>
        <v/>
      </c>
      <c r="D4" t="str">
        <f>IF(AF4="","",COUNTIF($AJ$2:AJ4,1))</f>
        <v/>
      </c>
      <c r="E4" t="str">
        <f>IF(AG4="","",COUNTIF($AK$2:AK4,1))</f>
        <v/>
      </c>
      <c r="F4">
        <f t="shared" ref="F4:F67" si="21">IF(F3&lt;&gt;250,F3+1,"")</f>
        <v>3</v>
      </c>
      <c r="G4" s="11">
        <f>HDFCBANK!C4</f>
        <v>41277</v>
      </c>
      <c r="H4">
        <f>HDFCBANK!I4</f>
        <v>683.35</v>
      </c>
      <c r="I4">
        <f>HDFC!I4</f>
        <v>845.5</v>
      </c>
      <c r="J4" s="7">
        <f t="shared" si="1"/>
        <v>0.80821998817267893</v>
      </c>
      <c r="K4" s="7" t="str">
        <f t="shared" ref="K4:K67" ca="1" si="22">IF(F4&gt;=$AQ$1,AVERAGE(OFFSET(J4,0,0,-$AQ$1,1)),"")</f>
        <v/>
      </c>
      <c r="L4" s="7" t="str">
        <f t="shared" ca="1" si="2"/>
        <v/>
      </c>
      <c r="M4" s="36" t="str">
        <f t="shared" ca="1" si="3"/>
        <v/>
      </c>
      <c r="N4" s="37" t="str">
        <f t="shared" ca="1" si="4"/>
        <v/>
      </c>
      <c r="O4" t="str">
        <f t="shared" si="0"/>
        <v/>
      </c>
      <c r="Q4" t="str">
        <f t="shared" si="5"/>
        <v/>
      </c>
      <c r="R4" t="str">
        <f t="shared" si="6"/>
        <v/>
      </c>
      <c r="S4">
        <f t="shared" si="7"/>
        <v>0</v>
      </c>
      <c r="T4">
        <f t="shared" si="8"/>
        <v>0</v>
      </c>
      <c r="U4" t="str">
        <f t="shared" ref="U4:U67" si="23">IF(R3="",IF(R4="SHORT",-1,""),IF(R3="SHORT",IF(R4="SHORT","",0)))</f>
        <v/>
      </c>
      <c r="V4" t="str">
        <f t="shared" ref="V4:V67" si="24">IF(Q3="",IF(Q4="LONG",1,""),IF(Q3="LONG",IF(Q4="LONG","",0)))</f>
        <v/>
      </c>
      <c r="W4" t="str">
        <f t="shared" si="9"/>
        <v/>
      </c>
      <c r="X4">
        <f t="shared" si="10"/>
        <v>0</v>
      </c>
      <c r="Y4" t="str">
        <f t="shared" si="11"/>
        <v/>
      </c>
      <c r="Z4" t="str">
        <f>IF(V4="","",IF(V4=1,"LONG"&amp;COUNTIF($V$2:V4,1),"SELL"&amp;COUNTIF($V$2:V4,0)))</f>
        <v/>
      </c>
      <c r="AA4" t="str">
        <f>IF(U4="","",IF(U4=-1,"SHORT"&amp;COUNTIF($U$2:U4,-1),"COVER"&amp;COUNTIF($U$2:U4,0)))</f>
        <v/>
      </c>
      <c r="AB4" t="str">
        <f t="shared" si="12"/>
        <v/>
      </c>
      <c r="AC4" t="str">
        <f t="shared" si="13"/>
        <v/>
      </c>
      <c r="AD4" t="str">
        <f t="shared" si="14"/>
        <v/>
      </c>
      <c r="AE4" t="str">
        <f t="shared" si="15"/>
        <v/>
      </c>
      <c r="AF4" t="str">
        <f t="shared" si="16"/>
        <v/>
      </c>
      <c r="AG4" t="str">
        <f t="shared" si="17"/>
        <v/>
      </c>
      <c r="AH4" t="str">
        <f>IF(AF4="","",COUNTIF($AJ$2:AJ4,1))</f>
        <v/>
      </c>
      <c r="AI4" t="str">
        <f>IF(AG4="","",COUNTIF($AK$2:AK4,1))</f>
        <v/>
      </c>
      <c r="AJ4">
        <f t="shared" si="18"/>
        <v>0</v>
      </c>
      <c r="AK4">
        <f t="shared" si="19"/>
        <v>0</v>
      </c>
      <c r="AL4" t="str">
        <f t="shared" ref="AL4:AL67" si="25">IF(U4=-1,"SHORT",(IF(V4=1,"LONG","")))</f>
        <v/>
      </c>
      <c r="AM4" t="str">
        <f t="shared" si="20"/>
        <v/>
      </c>
    </row>
    <row r="5" spans="1:45" x14ac:dyDescent="0.3">
      <c r="A5" t="str">
        <f>IF(Y5="","",Y5&amp;"-"&amp;COUNTIF($Y$2:Y5,Y5))</f>
        <v/>
      </c>
      <c r="B5" t="str">
        <f>IF(V5="","",V5&amp;"-"&amp;COUNTIF($V$2:V5,V5))</f>
        <v/>
      </c>
      <c r="C5" t="str">
        <f>IF(U5="","",U5&amp;"-"&amp;COUNTIF($U$2:U5,U5))</f>
        <v/>
      </c>
      <c r="D5" t="str">
        <f>IF(AF5="","",COUNTIF($AJ$2:AJ5,1))</f>
        <v/>
      </c>
      <c r="E5" t="str">
        <f>IF(AG5="","",COUNTIF($AK$2:AK5,1))</f>
        <v/>
      </c>
      <c r="F5">
        <f t="shared" si="21"/>
        <v>4</v>
      </c>
      <c r="G5" s="11">
        <f>HDFCBANK!C5</f>
        <v>41278</v>
      </c>
      <c r="H5">
        <f>HDFCBANK!I5</f>
        <v>679.35</v>
      </c>
      <c r="I5">
        <f>HDFC!I5</f>
        <v>837.7</v>
      </c>
      <c r="J5" s="7">
        <f t="shared" si="1"/>
        <v>0.81097051450399904</v>
      </c>
      <c r="K5" s="7" t="str">
        <f t="shared" ca="1" si="22"/>
        <v/>
      </c>
      <c r="L5" s="7" t="str">
        <f t="shared" ca="1" si="2"/>
        <v/>
      </c>
      <c r="M5" s="36" t="str">
        <f t="shared" ca="1" si="3"/>
        <v/>
      </c>
      <c r="N5" s="37" t="str">
        <f t="shared" ca="1" si="4"/>
        <v/>
      </c>
      <c r="O5" t="str">
        <f t="shared" si="0"/>
        <v/>
      </c>
      <c r="Q5" t="str">
        <f t="shared" si="5"/>
        <v/>
      </c>
      <c r="R5" t="str">
        <f t="shared" si="6"/>
        <v/>
      </c>
      <c r="S5">
        <f t="shared" si="7"/>
        <v>0</v>
      </c>
      <c r="T5">
        <f t="shared" si="8"/>
        <v>0</v>
      </c>
      <c r="U5" t="str">
        <f t="shared" si="23"/>
        <v/>
      </c>
      <c r="V5" t="str">
        <f t="shared" si="24"/>
        <v/>
      </c>
      <c r="W5" t="str">
        <f t="shared" si="9"/>
        <v/>
      </c>
      <c r="X5">
        <f t="shared" si="10"/>
        <v>0</v>
      </c>
      <c r="Y5" t="str">
        <f t="shared" si="11"/>
        <v/>
      </c>
      <c r="Z5" t="str">
        <f>IF(V5="","",IF(V5=1,"LONG"&amp;COUNTIF($V$2:V5,1),"SELL"&amp;COUNTIF($V$2:V5,0)))</f>
        <v/>
      </c>
      <c r="AA5" t="str">
        <f>IF(U5="","",IF(U5=-1,"SHORT"&amp;COUNTIF($U$2:U5,-1),"COVER"&amp;COUNTIF($U$2:U5,0)))</f>
        <v/>
      </c>
      <c r="AB5" t="str">
        <f t="shared" si="12"/>
        <v/>
      </c>
      <c r="AC5" t="str">
        <f t="shared" si="13"/>
        <v/>
      </c>
      <c r="AD5" t="str">
        <f t="shared" si="14"/>
        <v/>
      </c>
      <c r="AE5" t="str">
        <f t="shared" si="15"/>
        <v/>
      </c>
      <c r="AF5" t="str">
        <f t="shared" si="16"/>
        <v/>
      </c>
      <c r="AG5" t="str">
        <f t="shared" si="17"/>
        <v/>
      </c>
      <c r="AH5" t="str">
        <f>IF(AF5="","",COUNTIF($AJ$2:AJ5,1))</f>
        <v/>
      </c>
      <c r="AI5" t="str">
        <f>IF(AG5="","",COUNTIF($AK$2:AK5,1))</f>
        <v/>
      </c>
      <c r="AJ5">
        <f t="shared" si="18"/>
        <v>0</v>
      </c>
      <c r="AK5">
        <f t="shared" si="19"/>
        <v>0</v>
      </c>
      <c r="AL5" t="str">
        <f t="shared" si="25"/>
        <v/>
      </c>
      <c r="AM5" t="str">
        <f t="shared" si="20"/>
        <v/>
      </c>
    </row>
    <row r="6" spans="1:45" x14ac:dyDescent="0.3">
      <c r="A6" t="str">
        <f>IF(Y6="","",Y6&amp;"-"&amp;COUNTIF($Y$2:Y6,Y6))</f>
        <v/>
      </c>
      <c r="B6" t="str">
        <f>IF(V6="","",V6&amp;"-"&amp;COUNTIF($V$2:V6,V6))</f>
        <v/>
      </c>
      <c r="C6" t="str">
        <f>IF(U6="","",U6&amp;"-"&amp;COUNTIF($U$2:U6,U6))</f>
        <v/>
      </c>
      <c r="D6" t="str">
        <f>IF(AF6="","",COUNTIF($AJ$2:AJ6,1))</f>
        <v/>
      </c>
      <c r="E6" t="str">
        <f>IF(AG6="","",COUNTIF($AK$2:AK6,1))</f>
        <v/>
      </c>
      <c r="F6">
        <f t="shared" si="21"/>
        <v>5</v>
      </c>
      <c r="G6" s="11">
        <f>HDFCBANK!C6</f>
        <v>41281</v>
      </c>
      <c r="H6">
        <f>HDFCBANK!I6</f>
        <v>668.2</v>
      </c>
      <c r="I6">
        <f>HDFC!I6</f>
        <v>822.95</v>
      </c>
      <c r="J6" s="7">
        <f t="shared" si="1"/>
        <v>0.81195698402090044</v>
      </c>
      <c r="K6" s="7" t="str">
        <f t="shared" ca="1" si="22"/>
        <v/>
      </c>
      <c r="L6" s="7" t="str">
        <f t="shared" ca="1" si="2"/>
        <v/>
      </c>
      <c r="M6" s="36" t="str">
        <f t="shared" ca="1" si="3"/>
        <v/>
      </c>
      <c r="N6" s="37" t="str">
        <f t="shared" ca="1" si="4"/>
        <v/>
      </c>
      <c r="O6" t="str">
        <f t="shared" si="0"/>
        <v/>
      </c>
      <c r="Q6" t="str">
        <f t="shared" si="5"/>
        <v/>
      </c>
      <c r="R6" t="str">
        <f t="shared" si="6"/>
        <v/>
      </c>
      <c r="S6">
        <f t="shared" si="7"/>
        <v>0</v>
      </c>
      <c r="T6">
        <f t="shared" si="8"/>
        <v>0</v>
      </c>
      <c r="U6" t="str">
        <f t="shared" si="23"/>
        <v/>
      </c>
      <c r="V6" t="str">
        <f t="shared" si="24"/>
        <v/>
      </c>
      <c r="W6" t="str">
        <f t="shared" si="9"/>
        <v/>
      </c>
      <c r="X6">
        <f t="shared" si="10"/>
        <v>0</v>
      </c>
      <c r="Y6" t="str">
        <f t="shared" si="11"/>
        <v/>
      </c>
      <c r="Z6" t="str">
        <f>IF(V6="","",IF(V6=1,"LONG"&amp;COUNTIF($V$2:V6,1),"SELL"&amp;COUNTIF($V$2:V6,0)))</f>
        <v/>
      </c>
      <c r="AA6" t="str">
        <f>IF(U6="","",IF(U6=-1,"SHORT"&amp;COUNTIF($U$2:U6,-1),"COVER"&amp;COUNTIF($U$2:U6,0)))</f>
        <v/>
      </c>
      <c r="AB6" t="str">
        <f t="shared" si="12"/>
        <v/>
      </c>
      <c r="AC6" t="str">
        <f t="shared" si="13"/>
        <v/>
      </c>
      <c r="AD6" t="str">
        <f t="shared" si="14"/>
        <v/>
      </c>
      <c r="AE6" t="str">
        <f t="shared" si="15"/>
        <v/>
      </c>
      <c r="AF6" t="str">
        <f t="shared" si="16"/>
        <v/>
      </c>
      <c r="AG6" t="str">
        <f t="shared" si="17"/>
        <v/>
      </c>
      <c r="AH6" t="str">
        <f>IF(AF6="","",COUNTIF($AJ$2:AJ6,1))</f>
        <v/>
      </c>
      <c r="AI6" t="str">
        <f>IF(AG6="","",COUNTIF($AK$2:AK6,1))</f>
        <v/>
      </c>
      <c r="AJ6">
        <f t="shared" si="18"/>
        <v>0</v>
      </c>
      <c r="AK6">
        <f t="shared" si="19"/>
        <v>0</v>
      </c>
      <c r="AL6" t="str">
        <f t="shared" si="25"/>
        <v/>
      </c>
      <c r="AM6" t="str">
        <f t="shared" si="20"/>
        <v/>
      </c>
    </row>
    <row r="7" spans="1:45" x14ac:dyDescent="0.3">
      <c r="A7" t="str">
        <f>IF(Y7="","",Y7&amp;"-"&amp;COUNTIF($Y$2:Y7,Y7))</f>
        <v/>
      </c>
      <c r="B7" t="str">
        <f>IF(V7="","",V7&amp;"-"&amp;COUNTIF($V$2:V7,V7))</f>
        <v/>
      </c>
      <c r="C7" t="str">
        <f>IF(U7="","",U7&amp;"-"&amp;COUNTIF($U$2:U7,U7))</f>
        <v/>
      </c>
      <c r="D7" t="str">
        <f>IF(AF7="","",COUNTIF($AJ$2:AJ7,1))</f>
        <v/>
      </c>
      <c r="E7" t="str">
        <f>IF(AG7="","",COUNTIF($AK$2:AK7,1))</f>
        <v/>
      </c>
      <c r="F7">
        <f t="shared" si="21"/>
        <v>6</v>
      </c>
      <c r="G7" s="11">
        <f>HDFCBANK!C7</f>
        <v>41282</v>
      </c>
      <c r="H7">
        <f>HDFCBANK!I7</f>
        <v>670.25</v>
      </c>
      <c r="I7">
        <f>HDFC!I7</f>
        <v>840.3</v>
      </c>
      <c r="J7" s="7">
        <f t="shared" si="1"/>
        <v>0.79763179816732122</v>
      </c>
      <c r="K7" s="7" t="str">
        <f t="shared" ca="1" si="22"/>
        <v/>
      </c>
      <c r="L7" s="7" t="str">
        <f t="shared" ca="1" si="2"/>
        <v/>
      </c>
      <c r="M7" s="36" t="str">
        <f t="shared" ca="1" si="3"/>
        <v/>
      </c>
      <c r="N7" s="37" t="str">
        <f t="shared" ca="1" si="4"/>
        <v/>
      </c>
      <c r="O7" t="str">
        <f t="shared" si="0"/>
        <v/>
      </c>
      <c r="Q7" t="str">
        <f t="shared" si="5"/>
        <v/>
      </c>
      <c r="R7" t="str">
        <f t="shared" si="6"/>
        <v/>
      </c>
      <c r="S7">
        <f t="shared" si="7"/>
        <v>0</v>
      </c>
      <c r="T7">
        <f t="shared" si="8"/>
        <v>0</v>
      </c>
      <c r="U7" t="str">
        <f t="shared" si="23"/>
        <v/>
      </c>
      <c r="V7" t="str">
        <f t="shared" si="24"/>
        <v/>
      </c>
      <c r="W7" t="str">
        <f t="shared" si="9"/>
        <v/>
      </c>
      <c r="X7">
        <f t="shared" si="10"/>
        <v>0</v>
      </c>
      <c r="Y7" t="str">
        <f t="shared" si="11"/>
        <v/>
      </c>
      <c r="Z7" t="str">
        <f>IF(V7="","",IF(V7=1,"LONG"&amp;COUNTIF($V$2:V7,1),"SELL"&amp;COUNTIF($V$2:V7,0)))</f>
        <v/>
      </c>
      <c r="AA7" t="str">
        <f>IF(U7="","",IF(U7=-1,"SHORT"&amp;COUNTIF($U$2:U7,-1),"COVER"&amp;COUNTIF($U$2:U7,0)))</f>
        <v/>
      </c>
      <c r="AB7" t="str">
        <f t="shared" si="12"/>
        <v/>
      </c>
      <c r="AC7" t="str">
        <f t="shared" si="13"/>
        <v/>
      </c>
      <c r="AD7" t="str">
        <f t="shared" si="14"/>
        <v/>
      </c>
      <c r="AE7" t="str">
        <f t="shared" si="15"/>
        <v/>
      </c>
      <c r="AF7" t="str">
        <f t="shared" si="16"/>
        <v/>
      </c>
      <c r="AG7" t="str">
        <f t="shared" si="17"/>
        <v/>
      </c>
      <c r="AH7" t="str">
        <f>IF(AF7="","",COUNTIF($AJ$2:AJ7,1))</f>
        <v/>
      </c>
      <c r="AI7" t="str">
        <f>IF(AG7="","",COUNTIF($AK$2:AK7,1))</f>
        <v/>
      </c>
      <c r="AJ7">
        <f t="shared" si="18"/>
        <v>0</v>
      </c>
      <c r="AK7">
        <f t="shared" si="19"/>
        <v>0</v>
      </c>
      <c r="AL7" t="str">
        <f t="shared" si="25"/>
        <v/>
      </c>
      <c r="AM7" t="str">
        <f t="shared" si="20"/>
        <v/>
      </c>
    </row>
    <row r="8" spans="1:45" x14ac:dyDescent="0.3">
      <c r="A8" t="str">
        <f>IF(Y8="","",Y8&amp;"-"&amp;COUNTIF($Y$2:Y8,Y8))</f>
        <v/>
      </c>
      <c r="B8" t="str">
        <f>IF(V8="","",V8&amp;"-"&amp;COUNTIF($V$2:V8,V8))</f>
        <v/>
      </c>
      <c r="C8" t="str">
        <f>IF(U8="","",U8&amp;"-"&amp;COUNTIF($U$2:U8,U8))</f>
        <v/>
      </c>
      <c r="D8" t="str">
        <f>IF(AF8="","",COUNTIF($AJ$2:AJ8,1))</f>
        <v/>
      </c>
      <c r="E8" t="str">
        <f>IF(AG8="","",COUNTIF($AK$2:AK8,1))</f>
        <v/>
      </c>
      <c r="F8">
        <f t="shared" si="21"/>
        <v>7</v>
      </c>
      <c r="G8" s="11">
        <f>HDFCBANK!C8</f>
        <v>41283</v>
      </c>
      <c r="H8">
        <f>HDFCBANK!I8</f>
        <v>667.5</v>
      </c>
      <c r="I8">
        <f>HDFC!I8</f>
        <v>830</v>
      </c>
      <c r="J8" s="7">
        <f t="shared" si="1"/>
        <v>0.80421686746987953</v>
      </c>
      <c r="K8" s="7" t="str">
        <f t="shared" ca="1" si="22"/>
        <v/>
      </c>
      <c r="L8" s="7" t="str">
        <f t="shared" ca="1" si="2"/>
        <v/>
      </c>
      <c r="M8" s="36" t="str">
        <f t="shared" ca="1" si="3"/>
        <v/>
      </c>
      <c r="N8" s="37" t="str">
        <f t="shared" ca="1" si="4"/>
        <v/>
      </c>
      <c r="O8" t="str">
        <f t="shared" si="0"/>
        <v/>
      </c>
      <c r="Q8" t="str">
        <f t="shared" si="5"/>
        <v/>
      </c>
      <c r="R8" t="str">
        <f t="shared" si="6"/>
        <v/>
      </c>
      <c r="S8">
        <f t="shared" si="7"/>
        <v>0</v>
      </c>
      <c r="T8">
        <f t="shared" si="8"/>
        <v>0</v>
      </c>
      <c r="U8" t="str">
        <f t="shared" si="23"/>
        <v/>
      </c>
      <c r="V8" t="str">
        <f t="shared" si="24"/>
        <v/>
      </c>
      <c r="W8" t="str">
        <f t="shared" si="9"/>
        <v/>
      </c>
      <c r="X8">
        <f t="shared" si="10"/>
        <v>0</v>
      </c>
      <c r="Y8" t="str">
        <f t="shared" si="11"/>
        <v/>
      </c>
      <c r="Z8" t="str">
        <f>IF(V8="","",IF(V8=1,"LONG"&amp;COUNTIF($V$2:V8,1),"SELL"&amp;COUNTIF($V$2:V8,0)))</f>
        <v/>
      </c>
      <c r="AA8" t="str">
        <f>IF(U8="","",IF(U8=-1,"SHORT"&amp;COUNTIF($U$2:U8,-1),"COVER"&amp;COUNTIF($U$2:U8,0)))</f>
        <v/>
      </c>
      <c r="AB8" t="str">
        <f t="shared" si="12"/>
        <v/>
      </c>
      <c r="AC8" t="str">
        <f t="shared" si="13"/>
        <v/>
      </c>
      <c r="AD8" t="str">
        <f t="shared" si="14"/>
        <v/>
      </c>
      <c r="AE8" t="str">
        <f t="shared" si="15"/>
        <v/>
      </c>
      <c r="AF8" t="str">
        <f t="shared" si="16"/>
        <v/>
      </c>
      <c r="AG8" t="str">
        <f t="shared" si="17"/>
        <v/>
      </c>
      <c r="AH8" t="str">
        <f>IF(AF8="","",COUNTIF($AJ$2:AJ8,1))</f>
        <v/>
      </c>
      <c r="AI8" t="str">
        <f>IF(AG8="","",COUNTIF($AK$2:AK8,1))</f>
        <v/>
      </c>
      <c r="AJ8">
        <f t="shared" si="18"/>
        <v>0</v>
      </c>
      <c r="AK8">
        <f t="shared" si="19"/>
        <v>0</v>
      </c>
      <c r="AL8" t="str">
        <f t="shared" si="25"/>
        <v/>
      </c>
      <c r="AM8" t="str">
        <f t="shared" si="20"/>
        <v/>
      </c>
    </row>
    <row r="9" spans="1:45" x14ac:dyDescent="0.3">
      <c r="A9" t="str">
        <f>IF(Y9="","",Y9&amp;"-"&amp;COUNTIF($Y$2:Y9,Y9))</f>
        <v/>
      </c>
      <c r="B9" t="str">
        <f>IF(V9="","",V9&amp;"-"&amp;COUNTIF($V$2:V9,V9))</f>
        <v/>
      </c>
      <c r="C9" t="str">
        <f>IF(U9="","",U9&amp;"-"&amp;COUNTIF($U$2:U9,U9))</f>
        <v/>
      </c>
      <c r="D9" t="str">
        <f>IF(AF9="","",COUNTIF($AJ$2:AJ9,1))</f>
        <v/>
      </c>
      <c r="E9" t="str">
        <f>IF(AG9="","",COUNTIF($AK$2:AK9,1))</f>
        <v/>
      </c>
      <c r="F9">
        <f t="shared" si="21"/>
        <v>8</v>
      </c>
      <c r="G9" s="11">
        <f>HDFCBANK!C9</f>
        <v>41284</v>
      </c>
      <c r="H9">
        <f>HDFCBANK!I9</f>
        <v>675.8</v>
      </c>
      <c r="I9">
        <f>HDFC!I9</f>
        <v>825.5</v>
      </c>
      <c r="J9" s="7">
        <f t="shared" si="1"/>
        <v>0.81865536038764375</v>
      </c>
      <c r="K9" s="7" t="str">
        <f t="shared" ca="1" si="22"/>
        <v/>
      </c>
      <c r="L9" s="7" t="str">
        <f t="shared" ca="1" si="2"/>
        <v/>
      </c>
      <c r="M9" s="36" t="str">
        <f t="shared" ca="1" si="3"/>
        <v/>
      </c>
      <c r="N9" s="37" t="str">
        <f t="shared" ca="1" si="4"/>
        <v/>
      </c>
      <c r="O9" t="str">
        <f t="shared" si="0"/>
        <v/>
      </c>
      <c r="Q9" t="str">
        <f t="shared" si="5"/>
        <v/>
      </c>
      <c r="R9" t="str">
        <f t="shared" si="6"/>
        <v/>
      </c>
      <c r="S9">
        <f t="shared" si="7"/>
        <v>0</v>
      </c>
      <c r="T9">
        <f t="shared" si="8"/>
        <v>0</v>
      </c>
      <c r="U9" t="str">
        <f t="shared" si="23"/>
        <v/>
      </c>
      <c r="V9" t="str">
        <f t="shared" si="24"/>
        <v/>
      </c>
      <c r="W9" t="str">
        <f t="shared" si="9"/>
        <v/>
      </c>
      <c r="X9">
        <f t="shared" si="10"/>
        <v>0</v>
      </c>
      <c r="Y9" t="str">
        <f t="shared" si="11"/>
        <v/>
      </c>
      <c r="Z9" t="str">
        <f>IF(V9="","",IF(V9=1,"LONG"&amp;COUNTIF($V$2:V9,1),"SELL"&amp;COUNTIF($V$2:V9,0)))</f>
        <v/>
      </c>
      <c r="AA9" t="str">
        <f>IF(U9="","",IF(U9=-1,"SHORT"&amp;COUNTIF($U$2:U9,-1),"COVER"&amp;COUNTIF($U$2:U9,0)))</f>
        <v/>
      </c>
      <c r="AB9" t="str">
        <f t="shared" si="12"/>
        <v/>
      </c>
      <c r="AC9" t="str">
        <f t="shared" si="13"/>
        <v/>
      </c>
      <c r="AD9" t="str">
        <f t="shared" si="14"/>
        <v/>
      </c>
      <c r="AE9" t="str">
        <f t="shared" si="15"/>
        <v/>
      </c>
      <c r="AF9" t="str">
        <f t="shared" si="16"/>
        <v/>
      </c>
      <c r="AG9" t="str">
        <f t="shared" si="17"/>
        <v/>
      </c>
      <c r="AH9" t="str">
        <f>IF(AF9="","",COUNTIF($AJ$2:AJ9,1))</f>
        <v/>
      </c>
      <c r="AI9" t="str">
        <f>IF(AG9="","",COUNTIF($AK$2:AK9,1))</f>
        <v/>
      </c>
      <c r="AJ9">
        <f t="shared" si="18"/>
        <v>0</v>
      </c>
      <c r="AK9">
        <f t="shared" si="19"/>
        <v>0</v>
      </c>
      <c r="AL9" t="str">
        <f t="shared" si="25"/>
        <v/>
      </c>
      <c r="AM9" t="str">
        <f t="shared" si="20"/>
        <v/>
      </c>
    </row>
    <row r="10" spans="1:45" x14ac:dyDescent="0.3">
      <c r="A10" t="str">
        <f>IF(Y10="","",Y10&amp;"-"&amp;COUNTIF($Y$2:Y10,Y10))</f>
        <v/>
      </c>
      <c r="B10" t="str">
        <f>IF(V10="","",V10&amp;"-"&amp;COUNTIF($V$2:V10,V10))</f>
        <v/>
      </c>
      <c r="C10" t="str">
        <f>IF(U10="","",U10&amp;"-"&amp;COUNTIF($U$2:U10,U10))</f>
        <v/>
      </c>
      <c r="D10" t="str">
        <f>IF(AF10="","",COUNTIF($AJ$2:AJ10,1))</f>
        <v/>
      </c>
      <c r="E10" t="str">
        <f>IF(AG10="","",COUNTIF($AK$2:AK10,1))</f>
        <v/>
      </c>
      <c r="F10">
        <f t="shared" si="21"/>
        <v>9</v>
      </c>
      <c r="G10" s="11">
        <f>HDFCBANK!C10</f>
        <v>41285</v>
      </c>
      <c r="H10">
        <f>HDFCBANK!I10</f>
        <v>669.3</v>
      </c>
      <c r="I10">
        <f>HDFC!I10</f>
        <v>809.5</v>
      </c>
      <c r="J10" s="7">
        <f t="shared" si="1"/>
        <v>0.82680667078443482</v>
      </c>
      <c r="K10" s="7" t="str">
        <f t="shared" ca="1" si="22"/>
        <v/>
      </c>
      <c r="L10" s="7" t="str">
        <f t="shared" ca="1" si="2"/>
        <v/>
      </c>
      <c r="M10" s="36" t="str">
        <f t="shared" ca="1" si="3"/>
        <v/>
      </c>
      <c r="N10" s="37" t="str">
        <f t="shared" ca="1" si="4"/>
        <v/>
      </c>
      <c r="O10" t="str">
        <f t="shared" si="0"/>
        <v/>
      </c>
      <c r="Q10" t="str">
        <f t="shared" si="5"/>
        <v/>
      </c>
      <c r="R10" t="str">
        <f t="shared" si="6"/>
        <v/>
      </c>
      <c r="S10">
        <f t="shared" si="7"/>
        <v>0</v>
      </c>
      <c r="T10">
        <f t="shared" si="8"/>
        <v>0</v>
      </c>
      <c r="U10" t="str">
        <f t="shared" si="23"/>
        <v/>
      </c>
      <c r="V10" t="str">
        <f t="shared" si="24"/>
        <v/>
      </c>
      <c r="W10" t="str">
        <f t="shared" si="9"/>
        <v/>
      </c>
      <c r="X10">
        <f t="shared" si="10"/>
        <v>0</v>
      </c>
      <c r="Y10" t="str">
        <f t="shared" si="11"/>
        <v/>
      </c>
      <c r="Z10" t="str">
        <f>IF(V10="","",IF(V10=1,"LONG"&amp;COUNTIF($V$2:V10,1),"SELL"&amp;COUNTIF($V$2:V10,0)))</f>
        <v/>
      </c>
      <c r="AA10" t="str">
        <f>IF(U10="","",IF(U10=-1,"SHORT"&amp;COUNTIF($U$2:U10,-1),"COVER"&amp;COUNTIF($U$2:U10,0)))</f>
        <v/>
      </c>
      <c r="AB10" t="str">
        <f t="shared" si="12"/>
        <v/>
      </c>
      <c r="AC10" t="str">
        <f t="shared" si="13"/>
        <v/>
      </c>
      <c r="AD10" t="str">
        <f t="shared" si="14"/>
        <v/>
      </c>
      <c r="AE10" t="str">
        <f t="shared" si="15"/>
        <v/>
      </c>
      <c r="AF10" t="str">
        <f t="shared" si="16"/>
        <v/>
      </c>
      <c r="AG10" t="str">
        <f t="shared" si="17"/>
        <v/>
      </c>
      <c r="AH10" t="str">
        <f>IF(AF10="","",COUNTIF($AJ$2:AJ10,1))</f>
        <v/>
      </c>
      <c r="AI10" t="str">
        <f>IF(AG10="","",COUNTIF($AK$2:AK10,1))</f>
        <v/>
      </c>
      <c r="AJ10">
        <f t="shared" si="18"/>
        <v>0</v>
      </c>
      <c r="AK10">
        <f t="shared" si="19"/>
        <v>0</v>
      </c>
      <c r="AL10" t="str">
        <f t="shared" si="25"/>
        <v/>
      </c>
      <c r="AM10" t="str">
        <f t="shared" si="20"/>
        <v/>
      </c>
    </row>
    <row r="11" spans="1:45" x14ac:dyDescent="0.3">
      <c r="A11" t="str">
        <f>IF(Y11="","",Y11&amp;"-"&amp;COUNTIF($Y$2:Y11,Y11))</f>
        <v/>
      </c>
      <c r="B11" t="str">
        <f>IF(V11="","",V11&amp;"-"&amp;COUNTIF($V$2:V11,V11))</f>
        <v/>
      </c>
      <c r="C11" t="str">
        <f>IF(U11="","",U11&amp;"-"&amp;COUNTIF($U$2:U11,U11))</f>
        <v/>
      </c>
      <c r="D11" t="str">
        <f>IF(AF11="","",COUNTIF($AJ$2:AJ11,1))</f>
        <v/>
      </c>
      <c r="E11" t="str">
        <f>IF(AG11="","",COUNTIF($AK$2:AK11,1))</f>
        <v/>
      </c>
      <c r="F11">
        <f t="shared" si="21"/>
        <v>10</v>
      </c>
      <c r="G11" s="11">
        <f>HDFCBANK!C11</f>
        <v>41288</v>
      </c>
      <c r="H11">
        <f>HDFCBANK!I11</f>
        <v>669.3</v>
      </c>
      <c r="I11">
        <f>HDFC!I11</f>
        <v>827.05</v>
      </c>
      <c r="J11" s="7">
        <f t="shared" si="1"/>
        <v>0.8092618342300949</v>
      </c>
      <c r="K11" s="7">
        <f t="shared" ca="1" si="22"/>
        <v>0.81213926729982033</v>
      </c>
      <c r="L11" s="7">
        <f t="shared" ref="L11:L74" ca="1" si="26">IFERROR(IF(F11&gt;=$AQ$1,STDEV(OFFSET(J11,0,0,-$AQ$1,1)),""),"")</f>
        <v>8.4907021745413945E-3</v>
      </c>
      <c r="M11" s="36">
        <f t="shared" ref="M11:M74" ca="1" si="27">IFERROR(K11+(L11*$AS$1),"")</f>
        <v>0.82062996947436173</v>
      </c>
      <c r="N11" s="37">
        <f t="shared" ref="N11:N74" ca="1" si="28">IFERROR(K11-(L11*$AS$1),"")</f>
        <v>0.80364856512527894</v>
      </c>
      <c r="O11" t="str">
        <f t="shared" si="0"/>
        <v/>
      </c>
      <c r="Q11" t="str">
        <f t="shared" si="5"/>
        <v/>
      </c>
      <c r="R11" t="str">
        <f t="shared" si="6"/>
        <v/>
      </c>
      <c r="S11">
        <f t="shared" si="7"/>
        <v>0</v>
      </c>
      <c r="T11">
        <f t="shared" si="8"/>
        <v>0</v>
      </c>
      <c r="U11" t="str">
        <f t="shared" si="23"/>
        <v/>
      </c>
      <c r="V11" t="str">
        <f t="shared" si="24"/>
        <v/>
      </c>
      <c r="W11" t="str">
        <f t="shared" si="9"/>
        <v/>
      </c>
      <c r="X11">
        <f t="shared" si="10"/>
        <v>0</v>
      </c>
      <c r="Y11" t="str">
        <f t="shared" si="11"/>
        <v/>
      </c>
      <c r="Z11" t="str">
        <f>IF(V11="","",IF(V11=1,"LONG"&amp;COUNTIF($V$2:V11,1),"SELL"&amp;COUNTIF($V$2:V11,0)))</f>
        <v/>
      </c>
      <c r="AA11" t="str">
        <f>IF(U11="","",IF(U11=-1,"SHORT"&amp;COUNTIF($U$2:U11,-1),"COVER"&amp;COUNTIF($U$2:U11,0)))</f>
        <v/>
      </c>
      <c r="AB11" t="str">
        <f t="shared" si="12"/>
        <v/>
      </c>
      <c r="AC11" t="str">
        <f t="shared" si="13"/>
        <v/>
      </c>
      <c r="AD11" t="str">
        <f t="shared" si="14"/>
        <v/>
      </c>
      <c r="AE11" t="str">
        <f t="shared" si="15"/>
        <v/>
      </c>
      <c r="AF11" t="str">
        <f t="shared" si="16"/>
        <v/>
      </c>
      <c r="AG11" t="str">
        <f t="shared" si="17"/>
        <v/>
      </c>
      <c r="AH11" t="str">
        <f>IF(AF11="","",COUNTIF($AJ$2:AJ11,1))</f>
        <v/>
      </c>
      <c r="AI11" t="str">
        <f>IF(AG11="","",COUNTIF($AK$2:AK11,1))</f>
        <v/>
      </c>
      <c r="AJ11">
        <f t="shared" si="18"/>
        <v>0</v>
      </c>
      <c r="AK11">
        <f t="shared" si="19"/>
        <v>0</v>
      </c>
      <c r="AL11" t="str">
        <f t="shared" si="25"/>
        <v/>
      </c>
      <c r="AM11" t="str">
        <f t="shared" si="20"/>
        <v/>
      </c>
    </row>
    <row r="12" spans="1:45" x14ac:dyDescent="0.3">
      <c r="A12" t="str">
        <f ca="1">IF(Y12="","",Y12&amp;"-"&amp;COUNTIF($Y$2:Y12,Y12))</f>
        <v/>
      </c>
      <c r="B12" t="str">
        <f ca="1">IF(V12="","",V12&amp;"-"&amp;COUNTIF($V$2:V12,V12))</f>
        <v/>
      </c>
      <c r="C12" t="str">
        <f ca="1">IF(U12="","",U12&amp;"-"&amp;COUNTIF($U$2:U12,U12))</f>
        <v/>
      </c>
      <c r="D12" t="str">
        <f ca="1">IF(AF12="","",COUNTIF($AJ$2:AJ12,1))</f>
        <v/>
      </c>
      <c r="E12" t="str">
        <f ca="1">IF(AG12="","",COUNTIF($AK$2:AK12,1))</f>
        <v/>
      </c>
      <c r="F12">
        <f t="shared" si="21"/>
        <v>11</v>
      </c>
      <c r="G12" s="11">
        <f>HDFCBANK!C12</f>
        <v>41289</v>
      </c>
      <c r="H12">
        <f>HDFCBANK!I12</f>
        <v>668.3</v>
      </c>
      <c r="I12">
        <f>HDFC!I12</f>
        <v>825.5</v>
      </c>
      <c r="J12" s="7">
        <f t="shared" si="1"/>
        <v>0.80956995760145356</v>
      </c>
      <c r="K12" s="7">
        <f t="shared" ca="1" si="22"/>
        <v>0.81091846127114275</v>
      </c>
      <c r="L12" s="7">
        <f t="shared" ca="1" si="26"/>
        <v>7.8004300207309375E-3</v>
      </c>
      <c r="M12" s="36">
        <f t="shared" ca="1" si="27"/>
        <v>0.8187188912918737</v>
      </c>
      <c r="N12" s="37">
        <f t="shared" ca="1" si="28"/>
        <v>0.80311803125041181</v>
      </c>
      <c r="O12" t="str">
        <f t="shared" ca="1" si="0"/>
        <v/>
      </c>
      <c r="Q12" t="str">
        <f t="shared" ca="1" si="5"/>
        <v/>
      </c>
      <c r="R12" t="str">
        <f t="shared" ca="1" si="6"/>
        <v/>
      </c>
      <c r="S12">
        <f t="shared" ca="1" si="7"/>
        <v>0</v>
      </c>
      <c r="T12">
        <f t="shared" ca="1" si="8"/>
        <v>0</v>
      </c>
      <c r="U12" t="str">
        <f t="shared" ca="1" si="23"/>
        <v/>
      </c>
      <c r="V12" t="str">
        <f t="shared" ca="1" si="24"/>
        <v/>
      </c>
      <c r="W12" t="str">
        <f t="shared" ca="1" si="9"/>
        <v/>
      </c>
      <c r="X12">
        <f t="shared" ca="1" si="10"/>
        <v>0</v>
      </c>
      <c r="Y12" t="str">
        <f t="shared" ca="1" si="11"/>
        <v/>
      </c>
      <c r="Z12" t="str">
        <f ca="1">IF(V12="","",IF(V12=1,"LONG"&amp;COUNTIF($V$2:V12,1),"SELL"&amp;COUNTIF($V$2:V12,0)))</f>
        <v/>
      </c>
      <c r="AA12" t="str">
        <f ca="1">IF(U12="","",IF(U12=-1,"SHORT"&amp;COUNTIF($U$2:U12,-1),"COVER"&amp;COUNTIF($U$2:U12,0)))</f>
        <v/>
      </c>
      <c r="AB12" t="str">
        <f t="shared" ca="1" si="12"/>
        <v/>
      </c>
      <c r="AC12" t="str">
        <f t="shared" ca="1" si="13"/>
        <v/>
      </c>
      <c r="AD12" t="str">
        <f t="shared" ca="1" si="14"/>
        <v/>
      </c>
      <c r="AE12" t="str">
        <f t="shared" ca="1" si="15"/>
        <v/>
      </c>
      <c r="AF12" t="str">
        <f t="shared" ca="1" si="16"/>
        <v/>
      </c>
      <c r="AG12" t="str">
        <f t="shared" ca="1" si="17"/>
        <v/>
      </c>
      <c r="AH12" t="str">
        <f ca="1">IF(AF12="","",COUNTIF($AJ$2:AJ12,1))</f>
        <v/>
      </c>
      <c r="AI12" t="str">
        <f ca="1">IF(AG12="","",COUNTIF($AK$2:AK12,1))</f>
        <v/>
      </c>
      <c r="AJ12">
        <f t="shared" ca="1" si="18"/>
        <v>0</v>
      </c>
      <c r="AK12">
        <f t="shared" ca="1" si="19"/>
        <v>0</v>
      </c>
      <c r="AL12" t="str">
        <f t="shared" ca="1" si="25"/>
        <v/>
      </c>
      <c r="AM12" t="str">
        <f t="shared" ca="1" si="20"/>
        <v/>
      </c>
    </row>
    <row r="13" spans="1:45" x14ac:dyDescent="0.3">
      <c r="A13" t="str">
        <f ca="1">IF(Y13="","",Y13&amp;"-"&amp;COUNTIF($Y$2:Y13,Y13))</f>
        <v/>
      </c>
      <c r="B13" t="str">
        <f ca="1">IF(V13="","",V13&amp;"-"&amp;COUNTIF($V$2:V13,V13))</f>
        <v/>
      </c>
      <c r="C13" t="str">
        <f ca="1">IF(U13="","",U13&amp;"-"&amp;COUNTIF($U$2:U13,U13))</f>
        <v/>
      </c>
      <c r="D13" t="str">
        <f ca="1">IF(AF13="","",COUNTIF($AJ$2:AJ13,1))</f>
        <v/>
      </c>
      <c r="E13" t="str">
        <f ca="1">IF(AG13="","",COUNTIF($AK$2:AK13,1))</f>
        <v/>
      </c>
      <c r="F13">
        <f t="shared" si="21"/>
        <v>12</v>
      </c>
      <c r="G13" s="11">
        <f>HDFCBANK!C13</f>
        <v>41290</v>
      </c>
      <c r="H13">
        <f>HDFCBANK!I13</f>
        <v>660.5</v>
      </c>
      <c r="I13">
        <f>HDFC!I13</f>
        <v>818.85</v>
      </c>
      <c r="J13" s="7">
        <f t="shared" si="1"/>
        <v>0.80661903889601272</v>
      </c>
      <c r="K13" s="7">
        <f t="shared" ca="1" si="22"/>
        <v>0.81039090142344195</v>
      </c>
      <c r="L13" s="7">
        <f t="shared" ca="1" si="26"/>
        <v>7.9047756003269021E-3</v>
      </c>
      <c r="M13" s="36">
        <f t="shared" ca="1" si="27"/>
        <v>0.81829567702376882</v>
      </c>
      <c r="N13" s="37">
        <f t="shared" ca="1" si="28"/>
        <v>0.80248612582311507</v>
      </c>
      <c r="O13" t="str">
        <f t="shared" ca="1" si="0"/>
        <v/>
      </c>
      <c r="Q13" t="str">
        <f t="shared" ca="1" si="5"/>
        <v/>
      </c>
      <c r="R13" t="str">
        <f t="shared" ca="1" si="6"/>
        <v/>
      </c>
      <c r="S13">
        <f t="shared" ca="1" si="7"/>
        <v>0</v>
      </c>
      <c r="T13">
        <f t="shared" ca="1" si="8"/>
        <v>0</v>
      </c>
      <c r="U13" t="str">
        <f t="shared" ca="1" si="23"/>
        <v/>
      </c>
      <c r="V13" t="str">
        <f t="shared" ca="1" si="24"/>
        <v/>
      </c>
      <c r="W13" t="str">
        <f t="shared" ca="1" si="9"/>
        <v/>
      </c>
      <c r="X13">
        <f t="shared" ca="1" si="10"/>
        <v>0</v>
      </c>
      <c r="Y13" t="str">
        <f t="shared" ca="1" si="11"/>
        <v/>
      </c>
      <c r="Z13" t="str">
        <f ca="1">IF(V13="","",IF(V13=1,"LONG"&amp;COUNTIF($V$2:V13,1),"SELL"&amp;COUNTIF($V$2:V13,0)))</f>
        <v/>
      </c>
      <c r="AA13" t="str">
        <f ca="1">IF(U13="","",IF(U13=-1,"SHORT"&amp;COUNTIF($U$2:U13,-1),"COVER"&amp;COUNTIF($U$2:U13,0)))</f>
        <v/>
      </c>
      <c r="AB13" t="str">
        <f t="shared" ca="1" si="12"/>
        <v/>
      </c>
      <c r="AC13" t="str">
        <f t="shared" ca="1" si="13"/>
        <v/>
      </c>
      <c r="AD13" t="str">
        <f t="shared" ca="1" si="14"/>
        <v/>
      </c>
      <c r="AE13" t="str">
        <f t="shared" ca="1" si="15"/>
        <v/>
      </c>
      <c r="AF13" t="str">
        <f t="shared" ca="1" si="16"/>
        <v/>
      </c>
      <c r="AG13" t="str">
        <f t="shared" ca="1" si="17"/>
        <v/>
      </c>
      <c r="AH13" t="str">
        <f ca="1">IF(AF13="","",COUNTIF($AJ$2:AJ13,1))</f>
        <v/>
      </c>
      <c r="AI13" t="str">
        <f ca="1">IF(AG13="","",COUNTIF($AK$2:AK13,1))</f>
        <v/>
      </c>
      <c r="AJ13">
        <f t="shared" ca="1" si="18"/>
        <v>0</v>
      </c>
      <c r="AK13">
        <f t="shared" ca="1" si="19"/>
        <v>0</v>
      </c>
      <c r="AL13" t="str">
        <f t="shared" ca="1" si="25"/>
        <v/>
      </c>
      <c r="AM13" t="str">
        <f t="shared" ca="1" si="20"/>
        <v/>
      </c>
    </row>
    <row r="14" spans="1:45" x14ac:dyDescent="0.3">
      <c r="A14" t="str">
        <f ca="1">IF(Y14="","",Y14&amp;"-"&amp;COUNTIF($Y$2:Y14,Y14))</f>
        <v>1-1</v>
      </c>
      <c r="B14" t="str">
        <f ca="1">IF(V14="","",V14&amp;"-"&amp;COUNTIF($V$2:V14,V14))</f>
        <v/>
      </c>
      <c r="C14" t="str">
        <f ca="1">IF(U14="","",U14&amp;"-"&amp;COUNTIF($U$2:U14,U14))</f>
        <v>-1-1</v>
      </c>
      <c r="D14">
        <f ca="1">IF(AF14="","",COUNTIF($AJ$2:AJ14,1))</f>
        <v>1</v>
      </c>
      <c r="E14" t="str">
        <f ca="1">IF(AG14="","",COUNTIF($AK$2:AK14,1))</f>
        <v/>
      </c>
      <c r="F14">
        <f t="shared" si="21"/>
        <v>13</v>
      </c>
      <c r="G14" s="11">
        <f>HDFCBANK!C14</f>
        <v>41291</v>
      </c>
      <c r="H14">
        <f>HDFCBANK!I14</f>
        <v>666.8</v>
      </c>
      <c r="I14">
        <f>HDFC!I14</f>
        <v>807.6</v>
      </c>
      <c r="J14" s="7">
        <f t="shared" si="1"/>
        <v>0.82565626547795934</v>
      </c>
      <c r="K14" s="7">
        <f t="shared" ca="1" si="22"/>
        <v>0.81213452915397011</v>
      </c>
      <c r="L14" s="7">
        <f t="shared" ca="1" si="26"/>
        <v>9.1910910630993558E-3</v>
      </c>
      <c r="M14" s="36">
        <f t="shared" ca="1" si="27"/>
        <v>0.82132562021706945</v>
      </c>
      <c r="N14" s="37">
        <f t="shared" ca="1" si="28"/>
        <v>0.80294343809087076</v>
      </c>
      <c r="O14" t="str">
        <f t="shared" ca="1" si="0"/>
        <v>SHORT</v>
      </c>
      <c r="Q14" t="str">
        <f t="shared" ca="1" si="5"/>
        <v/>
      </c>
      <c r="R14" t="str">
        <f t="shared" ca="1" si="6"/>
        <v>SHORT</v>
      </c>
      <c r="S14">
        <f t="shared" ca="1" si="7"/>
        <v>-1</v>
      </c>
      <c r="T14">
        <f t="shared" ca="1" si="8"/>
        <v>0</v>
      </c>
      <c r="U14">
        <f t="shared" ca="1" si="23"/>
        <v>-1</v>
      </c>
      <c r="V14" t="str">
        <f t="shared" ca="1" si="24"/>
        <v/>
      </c>
      <c r="W14" t="str">
        <f t="shared" ca="1" si="9"/>
        <v>SHORT</v>
      </c>
      <c r="X14">
        <f t="shared" ca="1" si="10"/>
        <v>-1</v>
      </c>
      <c r="Y14">
        <f t="shared" ca="1" si="11"/>
        <v>1</v>
      </c>
      <c r="Z14" t="str">
        <f ca="1">IF(V14="","",IF(V14=1,"LONG"&amp;COUNTIF($V$2:V14,1),"SELL"&amp;COUNTIF($V$2:V14,0)))</f>
        <v/>
      </c>
      <c r="AA14" t="str">
        <f ca="1">IF(U14="","",IF(U14=-1,"SHORT"&amp;COUNTIF($U$2:U14,-1),"COVER"&amp;COUNTIF($U$2:U14,0)))</f>
        <v>SHORT1</v>
      </c>
      <c r="AB14" t="str">
        <f t="shared" ca="1" si="12"/>
        <v/>
      </c>
      <c r="AC14" t="str">
        <f t="shared" ca="1" si="13"/>
        <v/>
      </c>
      <c r="AD14" t="str">
        <f t="shared" ca="1" si="14"/>
        <v>SHORT</v>
      </c>
      <c r="AE14" t="str">
        <f t="shared" ca="1" si="15"/>
        <v/>
      </c>
      <c r="AF14" t="str">
        <f t="shared" ca="1" si="16"/>
        <v>SHORT</v>
      </c>
      <c r="AG14" t="str">
        <f t="shared" ca="1" si="17"/>
        <v/>
      </c>
      <c r="AH14">
        <f ca="1">IF(AF14="","",COUNTIF($AJ$2:AJ14,1))</f>
        <v>1</v>
      </c>
      <c r="AI14" t="str">
        <f ca="1">IF(AG14="","",COUNTIF($AK$2:AK14,1))</f>
        <v/>
      </c>
      <c r="AJ14">
        <f t="shared" ca="1" si="18"/>
        <v>1</v>
      </c>
      <c r="AK14">
        <f t="shared" ca="1" si="19"/>
        <v>0</v>
      </c>
      <c r="AL14" t="str">
        <f t="shared" ca="1" si="25"/>
        <v>SHORT</v>
      </c>
      <c r="AM14" t="str">
        <f t="shared" ca="1" si="20"/>
        <v/>
      </c>
    </row>
    <row r="15" spans="1:45" x14ac:dyDescent="0.3">
      <c r="A15" t="str">
        <f ca="1">IF(Y15="","",Y15&amp;"-"&amp;COUNTIF($Y$2:Y15,Y15))</f>
        <v>0-1</v>
      </c>
      <c r="B15" t="str">
        <f ca="1">IF(V15="","",V15&amp;"-"&amp;COUNTIF($V$2:V15,V15))</f>
        <v/>
      </c>
      <c r="C15" t="str">
        <f ca="1">IF(U15="","",U15&amp;"-"&amp;COUNTIF($U$2:U15,U15))</f>
        <v>0-1</v>
      </c>
      <c r="D15" t="str">
        <f ca="1">IF(AF15="","",COUNTIF($AJ$2:AJ15,1))</f>
        <v/>
      </c>
      <c r="E15">
        <f ca="1">IF(AG15="","",COUNTIF($AK$2:AK15,1))</f>
        <v>1</v>
      </c>
      <c r="F15">
        <f t="shared" si="21"/>
        <v>14</v>
      </c>
      <c r="G15" s="11">
        <f>HDFCBANK!C15</f>
        <v>41292</v>
      </c>
      <c r="H15">
        <f>HDFCBANK!I15</f>
        <v>662.85</v>
      </c>
      <c r="I15">
        <f>HDFC!I15</f>
        <v>822.7</v>
      </c>
      <c r="J15" s="7">
        <f t="shared" si="1"/>
        <v>0.80570074146104287</v>
      </c>
      <c r="K15" s="7">
        <f t="shared" ca="1" si="22"/>
        <v>0.81160755184967448</v>
      </c>
      <c r="L15" s="7">
        <f t="shared" ca="1" si="26"/>
        <v>9.4136250990640019E-3</v>
      </c>
      <c r="M15" s="36">
        <f t="shared" ca="1" si="27"/>
        <v>0.82102117694873844</v>
      </c>
      <c r="N15" s="37">
        <f t="shared" ca="1" si="28"/>
        <v>0.80219392675061052</v>
      </c>
      <c r="O15" t="str">
        <f t="shared" ca="1" si="0"/>
        <v/>
      </c>
      <c r="Q15" t="str">
        <f t="shared" ca="1" si="5"/>
        <v/>
      </c>
      <c r="R15" t="str">
        <f t="shared" ca="1" si="6"/>
        <v/>
      </c>
      <c r="S15">
        <f t="shared" ca="1" si="7"/>
        <v>0</v>
      </c>
      <c r="T15">
        <f t="shared" ca="1" si="8"/>
        <v>0</v>
      </c>
      <c r="U15">
        <f t="shared" ca="1" si="23"/>
        <v>0</v>
      </c>
      <c r="V15" t="str">
        <f t="shared" ca="1" si="24"/>
        <v/>
      </c>
      <c r="W15" t="str">
        <f t="shared" ca="1" si="9"/>
        <v/>
      </c>
      <c r="X15">
        <f t="shared" ca="1" si="10"/>
        <v>0</v>
      </c>
      <c r="Y15">
        <f t="shared" ca="1" si="11"/>
        <v>0</v>
      </c>
      <c r="Z15" t="str">
        <f ca="1">IF(V15="","",IF(V15=1,"LONG"&amp;COUNTIF($V$2:V15,1),"SELL"&amp;COUNTIF($V$2:V15,0)))</f>
        <v/>
      </c>
      <c r="AA15" t="str">
        <f ca="1">IF(U15="","",IF(U15=-1,"SHORT"&amp;COUNTIF($U$2:U15,-1),"COVER"&amp;COUNTIF($U$2:U15,0)))</f>
        <v>COVER1</v>
      </c>
      <c r="AB15" t="str">
        <f t="shared" ca="1" si="12"/>
        <v/>
      </c>
      <c r="AC15" t="str">
        <f t="shared" ca="1" si="13"/>
        <v/>
      </c>
      <c r="AD15" t="str">
        <f t="shared" ca="1" si="14"/>
        <v/>
      </c>
      <c r="AE15" t="str">
        <f t="shared" ca="1" si="15"/>
        <v>COVER</v>
      </c>
      <c r="AF15" t="str">
        <f t="shared" ca="1" si="16"/>
        <v/>
      </c>
      <c r="AG15" t="str">
        <f t="shared" ca="1" si="17"/>
        <v>COVER</v>
      </c>
      <c r="AH15" t="str">
        <f ca="1">IF(AF15="","",COUNTIF($AJ$2:AJ15,1))</f>
        <v/>
      </c>
      <c r="AI15">
        <f ca="1">IF(AG15="","",COUNTIF($AK$2:AK15,1))</f>
        <v>1</v>
      </c>
      <c r="AJ15">
        <f t="shared" ca="1" si="18"/>
        <v>0</v>
      </c>
      <c r="AK15">
        <f t="shared" ca="1" si="19"/>
        <v>1</v>
      </c>
      <c r="AL15" t="str">
        <f t="shared" ca="1" si="25"/>
        <v/>
      </c>
      <c r="AM15" t="str">
        <f t="shared" ca="1" si="20"/>
        <v>SHORT</v>
      </c>
    </row>
    <row r="16" spans="1:45" x14ac:dyDescent="0.3">
      <c r="A16" t="str">
        <f ca="1">IF(Y16="","",Y16&amp;"-"&amp;COUNTIF($Y$2:Y16,Y16))</f>
        <v/>
      </c>
      <c r="B16" t="str">
        <f ca="1">IF(V16="","",V16&amp;"-"&amp;COUNTIF($V$2:V16,V16))</f>
        <v/>
      </c>
      <c r="C16" t="str">
        <f ca="1">IF(U16="","",U16&amp;"-"&amp;COUNTIF($U$2:U16,U16))</f>
        <v/>
      </c>
      <c r="D16" t="str">
        <f ca="1">IF(AF16="","",COUNTIF($AJ$2:AJ16,1))</f>
        <v/>
      </c>
      <c r="E16" t="str">
        <f ca="1">IF(AG16="","",COUNTIF($AK$2:AK16,1))</f>
        <v/>
      </c>
      <c r="F16">
        <f t="shared" si="21"/>
        <v>15</v>
      </c>
      <c r="G16" s="11">
        <f>HDFCBANK!C16</f>
        <v>41295</v>
      </c>
      <c r="H16">
        <f>HDFCBANK!I16</f>
        <v>658.55</v>
      </c>
      <c r="I16">
        <f>HDFC!I16</f>
        <v>812.5</v>
      </c>
      <c r="J16" s="7">
        <f t="shared" si="1"/>
        <v>0.8105230769230769</v>
      </c>
      <c r="K16" s="7">
        <f t="shared" ca="1" si="22"/>
        <v>0.81146416113989195</v>
      </c>
      <c r="L16" s="7">
        <f t="shared" ca="1" si="26"/>
        <v>9.4186305422294773E-3</v>
      </c>
      <c r="M16" s="36">
        <f t="shared" ca="1" si="27"/>
        <v>0.82088279168212142</v>
      </c>
      <c r="N16" s="37">
        <f t="shared" ca="1" si="28"/>
        <v>0.80204553059766248</v>
      </c>
      <c r="O16" t="str">
        <f t="shared" ca="1" si="0"/>
        <v/>
      </c>
      <c r="Q16" t="str">
        <f t="shared" ca="1" si="5"/>
        <v/>
      </c>
      <c r="R16" t="str">
        <f t="shared" ca="1" si="6"/>
        <v/>
      </c>
      <c r="S16">
        <f t="shared" ca="1" si="7"/>
        <v>0</v>
      </c>
      <c r="T16">
        <f t="shared" ca="1" si="8"/>
        <v>0</v>
      </c>
      <c r="U16" t="str">
        <f t="shared" ca="1" si="23"/>
        <v/>
      </c>
      <c r="V16" t="str">
        <f t="shared" ca="1" si="24"/>
        <v/>
      </c>
      <c r="W16" t="str">
        <f t="shared" ca="1" si="9"/>
        <v/>
      </c>
      <c r="X16">
        <f t="shared" ca="1" si="10"/>
        <v>0</v>
      </c>
      <c r="Y16" t="str">
        <f t="shared" ca="1" si="11"/>
        <v/>
      </c>
      <c r="Z16" t="str">
        <f ca="1">IF(V16="","",IF(V16=1,"LONG"&amp;COUNTIF($V$2:V16,1),"SELL"&amp;COUNTIF($V$2:V16,0)))</f>
        <v/>
      </c>
      <c r="AA16" t="str">
        <f ca="1">IF(U16="","",IF(U16=-1,"SHORT"&amp;COUNTIF($U$2:U16,-1),"COVER"&amp;COUNTIF($U$2:U16,0)))</f>
        <v/>
      </c>
      <c r="AB16" t="str">
        <f t="shared" ca="1" si="12"/>
        <v/>
      </c>
      <c r="AC16" t="str">
        <f t="shared" ca="1" si="13"/>
        <v/>
      </c>
      <c r="AD16" t="str">
        <f t="shared" ca="1" si="14"/>
        <v/>
      </c>
      <c r="AE16" t="str">
        <f t="shared" ca="1" si="15"/>
        <v/>
      </c>
      <c r="AF16" t="str">
        <f t="shared" ca="1" si="16"/>
        <v/>
      </c>
      <c r="AG16" t="str">
        <f t="shared" ca="1" si="17"/>
        <v/>
      </c>
      <c r="AH16" t="str">
        <f ca="1">IF(AF16="","",COUNTIF($AJ$2:AJ16,1))</f>
        <v/>
      </c>
      <c r="AI16" t="str">
        <f ca="1">IF(AG16="","",COUNTIF($AK$2:AK16,1))</f>
        <v/>
      </c>
      <c r="AJ16">
        <f t="shared" ca="1" si="18"/>
        <v>0</v>
      </c>
      <c r="AK16">
        <f t="shared" ca="1" si="19"/>
        <v>0</v>
      </c>
      <c r="AL16" t="str">
        <f t="shared" ca="1" si="25"/>
        <v/>
      </c>
      <c r="AM16" t="str">
        <f t="shared" ca="1" si="20"/>
        <v/>
      </c>
    </row>
    <row r="17" spans="1:39" x14ac:dyDescent="0.3">
      <c r="A17" t="str">
        <f ca="1">IF(Y17="","",Y17&amp;"-"&amp;COUNTIF($Y$2:Y17,Y17))</f>
        <v/>
      </c>
      <c r="B17" t="str">
        <f ca="1">IF(V17="","",V17&amp;"-"&amp;COUNTIF($V$2:V17,V17))</f>
        <v/>
      </c>
      <c r="C17" t="str">
        <f ca="1">IF(U17="","",U17&amp;"-"&amp;COUNTIF($U$2:U17,U17))</f>
        <v/>
      </c>
      <c r="D17" t="str">
        <f ca="1">IF(AF17="","",COUNTIF($AJ$2:AJ17,1))</f>
        <v/>
      </c>
      <c r="E17" t="str">
        <f ca="1">IF(AG17="","",COUNTIF($AK$2:AK17,1))</f>
        <v/>
      </c>
      <c r="F17">
        <f t="shared" si="21"/>
        <v>16</v>
      </c>
      <c r="G17" s="11">
        <f>HDFCBANK!C17</f>
        <v>41296</v>
      </c>
      <c r="H17">
        <f>HDFCBANK!I17</f>
        <v>653.75</v>
      </c>
      <c r="I17">
        <f>HDFC!I17</f>
        <v>813.35</v>
      </c>
      <c r="J17" s="7">
        <f t="shared" si="1"/>
        <v>0.80377451281736023</v>
      </c>
      <c r="K17" s="7">
        <f t="shared" ca="1" si="22"/>
        <v>0.81207843260489587</v>
      </c>
      <c r="L17" s="7">
        <f t="shared" ca="1" si="26"/>
        <v>8.5791643157597554E-3</v>
      </c>
      <c r="M17" s="36">
        <f t="shared" ca="1" si="27"/>
        <v>0.82065759692065565</v>
      </c>
      <c r="N17" s="37">
        <f t="shared" ca="1" si="28"/>
        <v>0.80349926828913609</v>
      </c>
      <c r="O17" t="str">
        <f t="shared" ca="1" si="0"/>
        <v/>
      </c>
      <c r="Q17" t="str">
        <f t="shared" ca="1" si="5"/>
        <v/>
      </c>
      <c r="R17" t="str">
        <f t="shared" ca="1" si="6"/>
        <v/>
      </c>
      <c r="S17">
        <f t="shared" ca="1" si="7"/>
        <v>0</v>
      </c>
      <c r="T17">
        <f t="shared" ca="1" si="8"/>
        <v>0</v>
      </c>
      <c r="U17" t="str">
        <f t="shared" ca="1" si="23"/>
        <v/>
      </c>
      <c r="V17" t="str">
        <f t="shared" ca="1" si="24"/>
        <v/>
      </c>
      <c r="W17" t="str">
        <f t="shared" ca="1" si="9"/>
        <v/>
      </c>
      <c r="X17">
        <f t="shared" ca="1" si="10"/>
        <v>0</v>
      </c>
      <c r="Y17" t="str">
        <f t="shared" ca="1" si="11"/>
        <v/>
      </c>
      <c r="Z17" t="str">
        <f ca="1">IF(V17="","",IF(V17=1,"LONG"&amp;COUNTIF($V$2:V17,1),"SELL"&amp;COUNTIF($V$2:V17,0)))</f>
        <v/>
      </c>
      <c r="AA17" t="str">
        <f ca="1">IF(U17="","",IF(U17=-1,"SHORT"&amp;COUNTIF($U$2:U17,-1),"COVER"&amp;COUNTIF($U$2:U17,0)))</f>
        <v/>
      </c>
      <c r="AB17" t="str">
        <f t="shared" ca="1" si="12"/>
        <v/>
      </c>
      <c r="AC17" t="str">
        <f t="shared" ca="1" si="13"/>
        <v/>
      </c>
      <c r="AD17" t="str">
        <f t="shared" ca="1" si="14"/>
        <v/>
      </c>
      <c r="AE17" t="str">
        <f t="shared" ca="1" si="15"/>
        <v/>
      </c>
      <c r="AF17" t="str">
        <f t="shared" ca="1" si="16"/>
        <v/>
      </c>
      <c r="AG17" t="str">
        <f t="shared" ca="1" si="17"/>
        <v/>
      </c>
      <c r="AH17" t="str">
        <f ca="1">IF(AF17="","",COUNTIF($AJ$2:AJ17,1))</f>
        <v/>
      </c>
      <c r="AI17" t="str">
        <f ca="1">IF(AG17="","",COUNTIF($AK$2:AK17,1))</f>
        <v/>
      </c>
      <c r="AJ17">
        <f t="shared" ca="1" si="18"/>
        <v>0</v>
      </c>
      <c r="AK17">
        <f t="shared" ca="1" si="19"/>
        <v>0</v>
      </c>
      <c r="AL17" t="str">
        <f t="shared" ca="1" si="25"/>
        <v/>
      </c>
      <c r="AM17" t="str">
        <f t="shared" ca="1" si="20"/>
        <v/>
      </c>
    </row>
    <row r="18" spans="1:39" x14ac:dyDescent="0.3">
      <c r="A18" t="str">
        <f ca="1">IF(Y18="","",Y18&amp;"-"&amp;COUNTIF($Y$2:Y18,Y18))</f>
        <v>1-2</v>
      </c>
      <c r="B18" t="str">
        <f ca="1">IF(V18="","",V18&amp;"-"&amp;COUNTIF($V$2:V18,V18))</f>
        <v>1-1</v>
      </c>
      <c r="C18" t="str">
        <f ca="1">IF(U18="","",U18&amp;"-"&amp;COUNTIF($U$2:U18,U18))</f>
        <v/>
      </c>
      <c r="D18">
        <f ca="1">IF(AF18="","",COUNTIF($AJ$2:AJ18,1))</f>
        <v>2</v>
      </c>
      <c r="E18" t="str">
        <f ca="1">IF(AG18="","",COUNTIF($AK$2:AK18,1))</f>
        <v/>
      </c>
      <c r="F18">
        <f t="shared" si="21"/>
        <v>17</v>
      </c>
      <c r="G18" s="11">
        <f>HDFCBANK!C18</f>
        <v>41297</v>
      </c>
      <c r="H18">
        <f>HDFCBANK!I18</f>
        <v>656.6</v>
      </c>
      <c r="I18">
        <f>HDFC!I18</f>
        <v>820.85</v>
      </c>
      <c r="J18" s="7">
        <f t="shared" si="1"/>
        <v>0.79990254004994821</v>
      </c>
      <c r="K18" s="7">
        <f t="shared" ca="1" si="22"/>
        <v>0.81164699986290256</v>
      </c>
      <c r="L18" s="7">
        <f t="shared" ca="1" si="26"/>
        <v>9.1104662293194916E-3</v>
      </c>
      <c r="M18" s="36">
        <f t="shared" ca="1" si="27"/>
        <v>0.82075746609222211</v>
      </c>
      <c r="N18" s="37">
        <f t="shared" ca="1" si="28"/>
        <v>0.80253653363358302</v>
      </c>
      <c r="O18" t="str">
        <f t="shared" ca="1" si="0"/>
        <v>LONG</v>
      </c>
      <c r="Q18" t="str">
        <f t="shared" ca="1" si="5"/>
        <v>LONG</v>
      </c>
      <c r="R18" t="str">
        <f t="shared" ca="1" si="6"/>
        <v/>
      </c>
      <c r="S18">
        <f t="shared" ca="1" si="7"/>
        <v>0</v>
      </c>
      <c r="T18">
        <f t="shared" ca="1" si="8"/>
        <v>1</v>
      </c>
      <c r="U18" t="str">
        <f t="shared" ca="1" si="23"/>
        <v/>
      </c>
      <c r="V18">
        <f t="shared" ca="1" si="24"/>
        <v>1</v>
      </c>
      <c r="W18" t="str">
        <f t="shared" ca="1" si="9"/>
        <v>LONG</v>
      </c>
      <c r="X18">
        <f t="shared" ca="1" si="10"/>
        <v>1</v>
      </c>
      <c r="Y18">
        <f t="shared" ca="1" si="11"/>
        <v>1</v>
      </c>
      <c r="Z18" t="str">
        <f ca="1">IF(V18="","",IF(V18=1,"LONG"&amp;COUNTIF($V$2:V18,1),"SELL"&amp;COUNTIF($V$2:V18,0)))</f>
        <v>LONG1</v>
      </c>
      <c r="AA18" t="str">
        <f ca="1">IF(U18="","",IF(U18=-1,"SHORT"&amp;COUNTIF($U$2:U18,-1),"COVER"&amp;COUNTIF($U$2:U18,0)))</f>
        <v/>
      </c>
      <c r="AB18" t="str">
        <f t="shared" ca="1" si="12"/>
        <v>BUY</v>
      </c>
      <c r="AC18" t="str">
        <f t="shared" ca="1" si="13"/>
        <v/>
      </c>
      <c r="AD18" t="str">
        <f t="shared" ca="1" si="14"/>
        <v/>
      </c>
      <c r="AE18" t="str">
        <f t="shared" ca="1" si="15"/>
        <v/>
      </c>
      <c r="AF18" t="str">
        <f t="shared" ca="1" si="16"/>
        <v>BUY</v>
      </c>
      <c r="AG18" t="str">
        <f t="shared" ca="1" si="17"/>
        <v/>
      </c>
      <c r="AH18">
        <f ca="1">IF(AF18="","",COUNTIF($AJ$2:AJ18,1))</f>
        <v>2</v>
      </c>
      <c r="AI18" t="str">
        <f ca="1">IF(AG18="","",COUNTIF($AK$2:AK18,1))</f>
        <v/>
      </c>
      <c r="AJ18">
        <f t="shared" ca="1" si="18"/>
        <v>1</v>
      </c>
      <c r="AK18">
        <f t="shared" ca="1" si="19"/>
        <v>0</v>
      </c>
      <c r="AL18" t="str">
        <f t="shared" ca="1" si="25"/>
        <v>LONG</v>
      </c>
      <c r="AM18" t="str">
        <f t="shared" ca="1" si="20"/>
        <v/>
      </c>
    </row>
    <row r="19" spans="1:39" x14ac:dyDescent="0.3">
      <c r="A19" t="str">
        <f ca="1">IF(Y19="","",Y19&amp;"-"&amp;COUNTIF($Y$2:Y19,Y19))</f>
        <v>0-2</v>
      </c>
      <c r="B19" t="str">
        <f ca="1">IF(V19="","",V19&amp;"-"&amp;COUNTIF($V$2:V19,V19))</f>
        <v>0-1</v>
      </c>
      <c r="C19" t="str">
        <f ca="1">IF(U19="","",U19&amp;"-"&amp;COUNTIF($U$2:U19,U19))</f>
        <v/>
      </c>
      <c r="D19" t="str">
        <f ca="1">IF(AF19="","",COUNTIF($AJ$2:AJ19,1))</f>
        <v/>
      </c>
      <c r="E19">
        <f ca="1">IF(AG19="","",COUNTIF($AK$2:AK19,1))</f>
        <v>2</v>
      </c>
      <c r="F19">
        <f t="shared" si="21"/>
        <v>18</v>
      </c>
      <c r="G19" s="11">
        <f>HDFCBANK!C19</f>
        <v>41298</v>
      </c>
      <c r="H19">
        <f>HDFCBANK!I19</f>
        <v>660.3</v>
      </c>
      <c r="I19">
        <f>HDFC!I19</f>
        <v>807.65</v>
      </c>
      <c r="J19" s="7">
        <f t="shared" si="1"/>
        <v>0.81755711013434029</v>
      </c>
      <c r="K19" s="7">
        <f t="shared" ca="1" si="22"/>
        <v>0.81153717483757215</v>
      </c>
      <c r="L19" s="7">
        <f t="shared" ca="1" si="26"/>
        <v>9.0227922818582867E-3</v>
      </c>
      <c r="M19" s="36">
        <f t="shared" ca="1" si="27"/>
        <v>0.82055996711943047</v>
      </c>
      <c r="N19" s="37">
        <f t="shared" ca="1" si="28"/>
        <v>0.80251438255571383</v>
      </c>
      <c r="O19" t="str">
        <f t="shared" ca="1" si="0"/>
        <v/>
      </c>
      <c r="Q19" t="str">
        <f t="shared" ca="1" si="5"/>
        <v/>
      </c>
      <c r="R19" t="str">
        <f t="shared" ca="1" si="6"/>
        <v/>
      </c>
      <c r="S19">
        <f t="shared" ca="1" si="7"/>
        <v>0</v>
      </c>
      <c r="T19">
        <f t="shared" ca="1" si="8"/>
        <v>0</v>
      </c>
      <c r="U19" t="str">
        <f t="shared" ca="1" si="23"/>
        <v/>
      </c>
      <c r="V19">
        <f t="shared" ca="1" si="24"/>
        <v>0</v>
      </c>
      <c r="W19" t="str">
        <f t="shared" ca="1" si="9"/>
        <v/>
      </c>
      <c r="X19">
        <f t="shared" ca="1" si="10"/>
        <v>0</v>
      </c>
      <c r="Y19">
        <f t="shared" ca="1" si="11"/>
        <v>0</v>
      </c>
      <c r="Z19" t="str">
        <f ca="1">IF(V19="","",IF(V19=1,"LONG"&amp;COUNTIF($V$2:V19,1),"SELL"&amp;COUNTIF($V$2:V19,0)))</f>
        <v>SELL1</v>
      </c>
      <c r="AA19" t="str">
        <f ca="1">IF(U19="","",IF(U19=-1,"SHORT"&amp;COUNTIF($U$2:U19,-1),"COVER"&amp;COUNTIF($U$2:U19,0)))</f>
        <v/>
      </c>
      <c r="AB19" t="str">
        <f t="shared" ca="1" si="12"/>
        <v/>
      </c>
      <c r="AC19" t="str">
        <f t="shared" ca="1" si="13"/>
        <v>SELL</v>
      </c>
      <c r="AD19" t="str">
        <f t="shared" ca="1" si="14"/>
        <v/>
      </c>
      <c r="AE19" t="str">
        <f t="shared" ca="1" si="15"/>
        <v/>
      </c>
      <c r="AF19" t="str">
        <f t="shared" ca="1" si="16"/>
        <v/>
      </c>
      <c r="AG19" t="str">
        <f t="shared" ca="1" si="17"/>
        <v>SELL</v>
      </c>
      <c r="AH19" t="str">
        <f ca="1">IF(AF19="","",COUNTIF($AJ$2:AJ19,1))</f>
        <v/>
      </c>
      <c r="AI19">
        <f ca="1">IF(AG19="","",COUNTIF($AK$2:AK19,1))</f>
        <v>2</v>
      </c>
      <c r="AJ19">
        <f t="shared" ca="1" si="18"/>
        <v>0</v>
      </c>
      <c r="AK19">
        <f t="shared" ca="1" si="19"/>
        <v>1</v>
      </c>
      <c r="AL19" t="str">
        <f t="shared" ca="1" si="25"/>
        <v/>
      </c>
      <c r="AM19" t="str">
        <f t="shared" ca="1" si="20"/>
        <v>LONG</v>
      </c>
    </row>
    <row r="20" spans="1:39" x14ac:dyDescent="0.3">
      <c r="A20" t="str">
        <f ca="1">IF(Y20="","",Y20&amp;"-"&amp;COUNTIF($Y$2:Y20,Y20))</f>
        <v>1-3</v>
      </c>
      <c r="B20" t="str">
        <f ca="1">IF(V20="","",V20&amp;"-"&amp;COUNTIF($V$2:V20,V20))</f>
        <v/>
      </c>
      <c r="C20" t="str">
        <f ca="1">IF(U20="","",U20&amp;"-"&amp;COUNTIF($U$2:U20,U20))</f>
        <v>-1-2</v>
      </c>
      <c r="D20">
        <f ca="1">IF(AF20="","",COUNTIF($AJ$2:AJ20,1))</f>
        <v>3</v>
      </c>
      <c r="E20" t="str">
        <f ca="1">IF(AG20="","",COUNTIF($AK$2:AK20,1))</f>
        <v/>
      </c>
      <c r="F20">
        <f t="shared" si="21"/>
        <v>19</v>
      </c>
      <c r="G20" s="11">
        <f>HDFCBANK!C20</f>
        <v>41299</v>
      </c>
      <c r="H20">
        <f>HDFCBANK!I20</f>
        <v>665.05</v>
      </c>
      <c r="I20">
        <f>HDFC!I20</f>
        <v>805.85</v>
      </c>
      <c r="J20" s="7">
        <f t="shared" si="1"/>
        <v>0.82527765713222057</v>
      </c>
      <c r="K20" s="7">
        <f t="shared" ca="1" si="22"/>
        <v>0.81138427347235087</v>
      </c>
      <c r="L20" s="7">
        <f t="shared" ca="1" si="26"/>
        <v>8.7439285856433582E-3</v>
      </c>
      <c r="M20" s="36">
        <f t="shared" ca="1" si="27"/>
        <v>0.82012820205799419</v>
      </c>
      <c r="N20" s="37">
        <f t="shared" ca="1" si="28"/>
        <v>0.80264034488670755</v>
      </c>
      <c r="O20" t="str">
        <f t="shared" ca="1" si="0"/>
        <v>SHORT</v>
      </c>
      <c r="Q20" t="str">
        <f t="shared" ca="1" si="5"/>
        <v/>
      </c>
      <c r="R20" t="str">
        <f t="shared" ca="1" si="6"/>
        <v>SHORT</v>
      </c>
      <c r="S20">
        <f t="shared" ca="1" si="7"/>
        <v>-1</v>
      </c>
      <c r="T20">
        <f t="shared" ca="1" si="8"/>
        <v>0</v>
      </c>
      <c r="U20">
        <f t="shared" ca="1" si="23"/>
        <v>-1</v>
      </c>
      <c r="V20" t="str">
        <f t="shared" ca="1" si="24"/>
        <v/>
      </c>
      <c r="W20" t="str">
        <f t="shared" ca="1" si="9"/>
        <v>SHORT</v>
      </c>
      <c r="X20">
        <f t="shared" ca="1" si="10"/>
        <v>-1</v>
      </c>
      <c r="Y20">
        <f t="shared" ca="1" si="11"/>
        <v>1</v>
      </c>
      <c r="Z20" t="str">
        <f ca="1">IF(V20="","",IF(V20=1,"LONG"&amp;COUNTIF($V$2:V20,1),"SELL"&amp;COUNTIF($V$2:V20,0)))</f>
        <v/>
      </c>
      <c r="AA20" t="str">
        <f ca="1">IF(U20="","",IF(U20=-1,"SHORT"&amp;COUNTIF($U$2:U20,-1),"COVER"&amp;COUNTIF($U$2:U20,0)))</f>
        <v>SHORT2</v>
      </c>
      <c r="AB20" t="str">
        <f t="shared" ca="1" si="12"/>
        <v/>
      </c>
      <c r="AC20" t="str">
        <f t="shared" ca="1" si="13"/>
        <v/>
      </c>
      <c r="AD20" t="str">
        <f t="shared" ca="1" si="14"/>
        <v>SHORT</v>
      </c>
      <c r="AE20" t="str">
        <f t="shared" ca="1" si="15"/>
        <v/>
      </c>
      <c r="AF20" t="str">
        <f t="shared" ca="1" si="16"/>
        <v>SHORT</v>
      </c>
      <c r="AG20" t="str">
        <f t="shared" ca="1" si="17"/>
        <v/>
      </c>
      <c r="AH20">
        <f ca="1">IF(AF20="","",COUNTIF($AJ$2:AJ20,1))</f>
        <v>3</v>
      </c>
      <c r="AI20" t="str">
        <f ca="1">IF(AG20="","",COUNTIF($AK$2:AK20,1))</f>
        <v/>
      </c>
      <c r="AJ20">
        <f t="shared" ca="1" si="18"/>
        <v>1</v>
      </c>
      <c r="AK20">
        <f t="shared" ca="1" si="19"/>
        <v>0</v>
      </c>
      <c r="AL20" t="str">
        <f t="shared" ca="1" si="25"/>
        <v>SHORT</v>
      </c>
      <c r="AM20" t="str">
        <f t="shared" ca="1" si="20"/>
        <v/>
      </c>
    </row>
    <row r="21" spans="1:39" x14ac:dyDescent="0.3">
      <c r="A21" t="str">
        <f ca="1">IF(Y21="","",Y21&amp;"-"&amp;COUNTIF($Y$2:Y21,Y21))</f>
        <v/>
      </c>
      <c r="B21" t="str">
        <f ca="1">IF(V21="","",V21&amp;"-"&amp;COUNTIF($V$2:V21,V21))</f>
        <v/>
      </c>
      <c r="C21" t="str">
        <f ca="1">IF(U21="","",U21&amp;"-"&amp;COUNTIF($U$2:U21,U21))</f>
        <v/>
      </c>
      <c r="D21" t="str">
        <f ca="1">IF(AF21="","",COUNTIF($AJ$2:AJ21,1))</f>
        <v/>
      </c>
      <c r="E21" t="str">
        <f ca="1">IF(AG21="","",COUNTIF($AK$2:AK21,1))</f>
        <v/>
      </c>
      <c r="F21">
        <f t="shared" si="21"/>
        <v>20</v>
      </c>
      <c r="G21" s="11">
        <f>HDFCBANK!C21</f>
        <v>41302</v>
      </c>
      <c r="H21">
        <f>HDFCBANK!I21</f>
        <v>670.35</v>
      </c>
      <c r="I21">
        <f>HDFC!I21</f>
        <v>801.7</v>
      </c>
      <c r="J21" s="7">
        <f t="shared" si="1"/>
        <v>0.83616065860047395</v>
      </c>
      <c r="K21" s="7">
        <f t="shared" ca="1" si="22"/>
        <v>0.81407415590938881</v>
      </c>
      <c r="L21" s="7">
        <f t="shared" ca="1" si="26"/>
        <v>1.1667221036479535E-2</v>
      </c>
      <c r="M21" s="36">
        <f t="shared" ca="1" si="27"/>
        <v>0.82574137694586836</v>
      </c>
      <c r="N21" s="37">
        <f t="shared" ca="1" si="28"/>
        <v>0.80240693487290926</v>
      </c>
      <c r="O21" t="str">
        <f t="shared" ca="1" si="0"/>
        <v>SHORT</v>
      </c>
      <c r="Q21" t="str">
        <f t="shared" ca="1" si="5"/>
        <v/>
      </c>
      <c r="R21" t="str">
        <f t="shared" ca="1" si="6"/>
        <v>SHORT</v>
      </c>
      <c r="S21">
        <f t="shared" ca="1" si="7"/>
        <v>-1</v>
      </c>
      <c r="T21">
        <f t="shared" ca="1" si="8"/>
        <v>0</v>
      </c>
      <c r="U21" t="str">
        <f t="shared" ca="1" si="23"/>
        <v/>
      </c>
      <c r="V21" t="str">
        <f t="shared" ca="1" si="24"/>
        <v/>
      </c>
      <c r="W21" t="str">
        <f t="shared" ca="1" si="9"/>
        <v/>
      </c>
      <c r="X21">
        <f t="shared" ca="1" si="10"/>
        <v>0</v>
      </c>
      <c r="Y21" t="str">
        <f t="shared" ca="1" si="11"/>
        <v/>
      </c>
      <c r="Z21" t="str">
        <f ca="1">IF(V21="","",IF(V21=1,"LONG"&amp;COUNTIF($V$2:V21,1),"SELL"&amp;COUNTIF($V$2:V21,0)))</f>
        <v/>
      </c>
      <c r="AA21" t="str">
        <f ca="1">IF(U21="","",IF(U21=-1,"SHORT"&amp;COUNTIF($U$2:U21,-1),"COVER"&amp;COUNTIF($U$2:U21,0)))</f>
        <v/>
      </c>
      <c r="AB21" t="str">
        <f t="shared" ca="1" si="12"/>
        <v/>
      </c>
      <c r="AC21" t="str">
        <f t="shared" ca="1" si="13"/>
        <v/>
      </c>
      <c r="AD21" t="str">
        <f t="shared" ca="1" si="14"/>
        <v/>
      </c>
      <c r="AE21" t="str">
        <f t="shared" ca="1" si="15"/>
        <v/>
      </c>
      <c r="AF21" t="str">
        <f t="shared" ca="1" si="16"/>
        <v/>
      </c>
      <c r="AG21" t="str">
        <f t="shared" ca="1" si="17"/>
        <v/>
      </c>
      <c r="AH21" t="str">
        <f ca="1">IF(AF21="","",COUNTIF($AJ$2:AJ21,1))</f>
        <v/>
      </c>
      <c r="AI21" t="str">
        <f ca="1">IF(AG21="","",COUNTIF($AK$2:AK21,1))</f>
        <v/>
      </c>
      <c r="AJ21">
        <f t="shared" ca="1" si="18"/>
        <v>0</v>
      </c>
      <c r="AK21">
        <f t="shared" ca="1" si="19"/>
        <v>0</v>
      </c>
      <c r="AL21" t="str">
        <f t="shared" ca="1" si="25"/>
        <v/>
      </c>
      <c r="AM21" t="str">
        <f t="shared" ca="1" si="20"/>
        <v/>
      </c>
    </row>
    <row r="22" spans="1:39" x14ac:dyDescent="0.3">
      <c r="A22" t="str">
        <f ca="1">IF(Y22="","",Y22&amp;"-"&amp;COUNTIF($Y$2:Y22,Y22))</f>
        <v>0-3</v>
      </c>
      <c r="B22" t="str">
        <f ca="1">IF(V22="","",V22&amp;"-"&amp;COUNTIF($V$2:V22,V22))</f>
        <v/>
      </c>
      <c r="C22" t="str">
        <f ca="1">IF(U22="","",U22&amp;"-"&amp;COUNTIF($U$2:U22,U22))</f>
        <v>0-2</v>
      </c>
      <c r="D22" t="str">
        <f ca="1">IF(AF22="","",COUNTIF($AJ$2:AJ22,1))</f>
        <v/>
      </c>
      <c r="E22">
        <f ca="1">IF(AG22="","",COUNTIF($AK$2:AK22,1))</f>
        <v>3</v>
      </c>
      <c r="F22">
        <f t="shared" si="21"/>
        <v>21</v>
      </c>
      <c r="G22" s="11">
        <f>HDFCBANK!C22</f>
        <v>41303</v>
      </c>
      <c r="H22">
        <f>HDFCBANK!I22</f>
        <v>652.45000000000005</v>
      </c>
      <c r="I22">
        <f>HDFC!I22</f>
        <v>802.5</v>
      </c>
      <c r="J22" s="7">
        <f t="shared" si="1"/>
        <v>0.81302180685358261</v>
      </c>
      <c r="K22" s="7">
        <f t="shared" ca="1" si="22"/>
        <v>0.81441934083460177</v>
      </c>
      <c r="L22" s="7">
        <f t="shared" ca="1" si="26"/>
        <v>1.1569809996705229E-2</v>
      </c>
      <c r="M22" s="36">
        <f t="shared" ca="1" si="27"/>
        <v>0.82598915083130697</v>
      </c>
      <c r="N22" s="37">
        <f t="shared" ca="1" si="28"/>
        <v>0.80284953083789656</v>
      </c>
      <c r="O22" t="str">
        <f t="shared" ca="1" si="0"/>
        <v/>
      </c>
      <c r="Q22" t="str">
        <f t="shared" ca="1" si="5"/>
        <v/>
      </c>
      <c r="R22" t="str">
        <f t="shared" ca="1" si="6"/>
        <v/>
      </c>
      <c r="S22">
        <f t="shared" ca="1" si="7"/>
        <v>0</v>
      </c>
      <c r="T22">
        <f t="shared" ca="1" si="8"/>
        <v>0</v>
      </c>
      <c r="U22">
        <f t="shared" ca="1" si="23"/>
        <v>0</v>
      </c>
      <c r="V22" t="str">
        <f t="shared" ca="1" si="24"/>
        <v/>
      </c>
      <c r="W22" t="str">
        <f t="shared" ca="1" si="9"/>
        <v/>
      </c>
      <c r="X22">
        <f t="shared" ca="1" si="10"/>
        <v>0</v>
      </c>
      <c r="Y22">
        <f t="shared" ca="1" si="11"/>
        <v>0</v>
      </c>
      <c r="Z22" t="str">
        <f ca="1">IF(V22="","",IF(V22=1,"LONG"&amp;COUNTIF($V$2:V22,1),"SELL"&amp;COUNTIF($V$2:V22,0)))</f>
        <v/>
      </c>
      <c r="AA22" t="str">
        <f ca="1">IF(U22="","",IF(U22=-1,"SHORT"&amp;COUNTIF($U$2:U22,-1),"COVER"&amp;COUNTIF($U$2:U22,0)))</f>
        <v>COVER2</v>
      </c>
      <c r="AB22" t="str">
        <f t="shared" ca="1" si="12"/>
        <v/>
      </c>
      <c r="AC22" t="str">
        <f t="shared" ca="1" si="13"/>
        <v/>
      </c>
      <c r="AD22" t="str">
        <f t="shared" ca="1" si="14"/>
        <v/>
      </c>
      <c r="AE22" t="str">
        <f t="shared" ca="1" si="15"/>
        <v>COVER</v>
      </c>
      <c r="AF22" t="str">
        <f t="shared" ca="1" si="16"/>
        <v/>
      </c>
      <c r="AG22" t="str">
        <f t="shared" ca="1" si="17"/>
        <v>COVER</v>
      </c>
      <c r="AH22" t="str">
        <f ca="1">IF(AF22="","",COUNTIF($AJ$2:AJ22,1))</f>
        <v/>
      </c>
      <c r="AI22">
        <f ca="1">IF(AG22="","",COUNTIF($AK$2:AK22,1))</f>
        <v>3</v>
      </c>
      <c r="AJ22">
        <f t="shared" ca="1" si="18"/>
        <v>0</v>
      </c>
      <c r="AK22">
        <f t="shared" ca="1" si="19"/>
        <v>1</v>
      </c>
      <c r="AL22" t="str">
        <f t="shared" ca="1" si="25"/>
        <v/>
      </c>
      <c r="AM22" t="str">
        <f t="shared" ca="1" si="20"/>
        <v>SHORT</v>
      </c>
    </row>
    <row r="23" spans="1:39" x14ac:dyDescent="0.3">
      <c r="A23" t="str">
        <f ca="1">IF(Y23="","",Y23&amp;"-"&amp;COUNTIF($Y$2:Y23,Y23))</f>
        <v/>
      </c>
      <c r="B23" t="str">
        <f ca="1">IF(V23="","",V23&amp;"-"&amp;COUNTIF($V$2:V23,V23))</f>
        <v/>
      </c>
      <c r="C23" t="str">
        <f ca="1">IF(U23="","",U23&amp;"-"&amp;COUNTIF($U$2:U23,U23))</f>
        <v/>
      </c>
      <c r="D23" t="str">
        <f ca="1">IF(AF23="","",COUNTIF($AJ$2:AJ23,1))</f>
        <v/>
      </c>
      <c r="E23" t="str">
        <f ca="1">IF(AG23="","",COUNTIF($AK$2:AK23,1))</f>
        <v/>
      </c>
      <c r="F23">
        <f t="shared" si="21"/>
        <v>22</v>
      </c>
      <c r="G23" s="11">
        <f>HDFCBANK!C23</f>
        <v>41304</v>
      </c>
      <c r="H23">
        <f>HDFCBANK!I23</f>
        <v>656.65</v>
      </c>
      <c r="I23">
        <f>HDFC!I23</f>
        <v>797.15</v>
      </c>
      <c r="J23" s="7">
        <f t="shared" si="1"/>
        <v>0.82374709904033117</v>
      </c>
      <c r="K23" s="7">
        <f t="shared" ca="1" si="22"/>
        <v>0.81613214684903357</v>
      </c>
      <c r="L23" s="7">
        <f t="shared" ca="1" si="26"/>
        <v>1.155455585289677E-2</v>
      </c>
      <c r="M23" s="36">
        <f t="shared" ca="1" si="27"/>
        <v>0.82768670270193034</v>
      </c>
      <c r="N23" s="37">
        <f t="shared" ca="1" si="28"/>
        <v>0.80457759099613679</v>
      </c>
      <c r="O23" t="str">
        <f t="shared" ca="1" si="0"/>
        <v/>
      </c>
      <c r="Q23" t="str">
        <f t="shared" ca="1" si="5"/>
        <v/>
      </c>
      <c r="R23" t="str">
        <f t="shared" ca="1" si="6"/>
        <v/>
      </c>
      <c r="S23">
        <f t="shared" ca="1" si="7"/>
        <v>0</v>
      </c>
      <c r="T23">
        <f t="shared" ca="1" si="8"/>
        <v>0</v>
      </c>
      <c r="U23" t="str">
        <f t="shared" ca="1" si="23"/>
        <v/>
      </c>
      <c r="V23" t="str">
        <f t="shared" ca="1" si="24"/>
        <v/>
      </c>
      <c r="W23" t="str">
        <f t="shared" ca="1" si="9"/>
        <v/>
      </c>
      <c r="X23">
        <f t="shared" ca="1" si="10"/>
        <v>0</v>
      </c>
      <c r="Y23" t="str">
        <f t="shared" ca="1" si="11"/>
        <v/>
      </c>
      <c r="Z23" t="str">
        <f ca="1">IF(V23="","",IF(V23=1,"LONG"&amp;COUNTIF($V$2:V23,1),"SELL"&amp;COUNTIF($V$2:V23,0)))</f>
        <v/>
      </c>
      <c r="AA23" t="str">
        <f ca="1">IF(U23="","",IF(U23=-1,"SHORT"&amp;COUNTIF($U$2:U23,-1),"COVER"&amp;COUNTIF($U$2:U23,0)))</f>
        <v/>
      </c>
      <c r="AB23" t="str">
        <f t="shared" ca="1" si="12"/>
        <v/>
      </c>
      <c r="AC23" t="str">
        <f t="shared" ca="1" si="13"/>
        <v/>
      </c>
      <c r="AD23" t="str">
        <f t="shared" ca="1" si="14"/>
        <v/>
      </c>
      <c r="AE23" t="str">
        <f t="shared" ca="1" si="15"/>
        <v/>
      </c>
      <c r="AF23" t="str">
        <f t="shared" ca="1" si="16"/>
        <v/>
      </c>
      <c r="AG23" t="str">
        <f t="shared" ca="1" si="17"/>
        <v/>
      </c>
      <c r="AH23" t="str">
        <f ca="1">IF(AF23="","",COUNTIF($AJ$2:AJ23,1))</f>
        <v/>
      </c>
      <c r="AI23" t="str">
        <f ca="1">IF(AG23="","",COUNTIF($AK$2:AK23,1))</f>
        <v/>
      </c>
      <c r="AJ23">
        <f t="shared" ca="1" si="18"/>
        <v>0</v>
      </c>
      <c r="AK23">
        <f t="shared" ca="1" si="19"/>
        <v>0</v>
      </c>
      <c r="AL23" t="str">
        <f t="shared" ca="1" si="25"/>
        <v/>
      </c>
      <c r="AM23" t="str">
        <f t="shared" ca="1" si="20"/>
        <v/>
      </c>
    </row>
    <row r="24" spans="1:39" x14ac:dyDescent="0.3">
      <c r="A24" t="str">
        <f ca="1">IF(Y24="","",Y24&amp;"-"&amp;COUNTIF($Y$2:Y24,Y24))</f>
        <v/>
      </c>
      <c r="B24" t="str">
        <f ca="1">IF(V24="","",V24&amp;"-"&amp;COUNTIF($V$2:V24,V24))</f>
        <v/>
      </c>
      <c r="C24" t="str">
        <f ca="1">IF(U24="","",U24&amp;"-"&amp;COUNTIF($U$2:U24,U24))</f>
        <v/>
      </c>
      <c r="D24" t="str">
        <f ca="1">IF(AF24="","",COUNTIF($AJ$2:AJ24,1))</f>
        <v/>
      </c>
      <c r="E24" t="str">
        <f ca="1">IF(AG24="","",COUNTIF($AK$2:AK24,1))</f>
        <v/>
      </c>
      <c r="F24">
        <f t="shared" si="21"/>
        <v>23</v>
      </c>
      <c r="G24" s="11">
        <f>HDFCBANK!C24</f>
        <v>41305</v>
      </c>
      <c r="H24">
        <f>HDFCBANK!I24</f>
        <v>643.04999999999995</v>
      </c>
      <c r="I24">
        <f>HDFC!I24</f>
        <v>786.55</v>
      </c>
      <c r="J24" s="7">
        <f t="shared" si="1"/>
        <v>0.81755768864026446</v>
      </c>
      <c r="K24" s="7">
        <f t="shared" ca="1" si="22"/>
        <v>0.81532228916526428</v>
      </c>
      <c r="L24" s="7">
        <f t="shared" ca="1" si="26"/>
        <v>1.108720227048831E-2</v>
      </c>
      <c r="M24" s="36">
        <f t="shared" ca="1" si="27"/>
        <v>0.8264094914357526</v>
      </c>
      <c r="N24" s="37">
        <f t="shared" ca="1" si="28"/>
        <v>0.80423508689477596</v>
      </c>
      <c r="O24" t="str">
        <f t="shared" ca="1" si="0"/>
        <v/>
      </c>
      <c r="Q24" t="str">
        <f t="shared" ca="1" si="5"/>
        <v/>
      </c>
      <c r="R24" t="str">
        <f t="shared" ca="1" si="6"/>
        <v/>
      </c>
      <c r="S24">
        <f t="shared" ca="1" si="7"/>
        <v>0</v>
      </c>
      <c r="T24">
        <f t="shared" ca="1" si="8"/>
        <v>0</v>
      </c>
      <c r="U24" t="str">
        <f t="shared" ca="1" si="23"/>
        <v/>
      </c>
      <c r="V24" t="str">
        <f t="shared" ca="1" si="24"/>
        <v/>
      </c>
      <c r="W24" t="str">
        <f t="shared" ca="1" si="9"/>
        <v/>
      </c>
      <c r="X24">
        <f t="shared" ca="1" si="10"/>
        <v>0</v>
      </c>
      <c r="Y24" t="str">
        <f t="shared" ca="1" si="11"/>
        <v/>
      </c>
      <c r="Z24" t="str">
        <f ca="1">IF(V24="","",IF(V24=1,"LONG"&amp;COUNTIF($V$2:V24,1),"SELL"&amp;COUNTIF($V$2:V24,0)))</f>
        <v/>
      </c>
      <c r="AA24" t="str">
        <f ca="1">IF(U24="","",IF(U24=-1,"SHORT"&amp;COUNTIF($U$2:U24,-1),"COVER"&amp;COUNTIF($U$2:U24,0)))</f>
        <v/>
      </c>
      <c r="AB24" t="str">
        <f t="shared" ca="1" si="12"/>
        <v/>
      </c>
      <c r="AC24" t="str">
        <f t="shared" ca="1" si="13"/>
        <v/>
      </c>
      <c r="AD24" t="str">
        <f t="shared" ca="1" si="14"/>
        <v/>
      </c>
      <c r="AE24" t="str">
        <f t="shared" ca="1" si="15"/>
        <v/>
      </c>
      <c r="AF24" t="str">
        <f t="shared" ca="1" si="16"/>
        <v/>
      </c>
      <c r="AG24" t="str">
        <f t="shared" ca="1" si="17"/>
        <v/>
      </c>
      <c r="AH24" t="str">
        <f ca="1">IF(AF24="","",COUNTIF($AJ$2:AJ24,1))</f>
        <v/>
      </c>
      <c r="AI24" t="str">
        <f ca="1">IF(AG24="","",COUNTIF($AK$2:AK24,1))</f>
        <v/>
      </c>
      <c r="AJ24">
        <f t="shared" ca="1" si="18"/>
        <v>0</v>
      </c>
      <c r="AK24">
        <f t="shared" ca="1" si="19"/>
        <v>0</v>
      </c>
      <c r="AL24" t="str">
        <f t="shared" ca="1" si="25"/>
        <v/>
      </c>
      <c r="AM24" t="str">
        <f t="shared" ca="1" si="20"/>
        <v/>
      </c>
    </row>
    <row r="25" spans="1:39" x14ac:dyDescent="0.3">
      <c r="A25" t="str">
        <f ca="1">IF(Y25="","",Y25&amp;"-"&amp;COUNTIF($Y$2:Y25,Y25))</f>
        <v/>
      </c>
      <c r="B25" t="str">
        <f ca="1">IF(V25="","",V25&amp;"-"&amp;COUNTIF($V$2:V25,V25))</f>
        <v/>
      </c>
      <c r="C25" t="str">
        <f ca="1">IF(U25="","",U25&amp;"-"&amp;COUNTIF($U$2:U25,U25))</f>
        <v/>
      </c>
      <c r="D25" t="str">
        <f ca="1">IF(AF25="","",COUNTIF($AJ$2:AJ25,1))</f>
        <v/>
      </c>
      <c r="E25" t="str">
        <f ca="1">IF(AG25="","",COUNTIF($AK$2:AK25,1))</f>
        <v/>
      </c>
      <c r="F25">
        <f t="shared" si="21"/>
        <v>24</v>
      </c>
      <c r="G25" s="11">
        <f>HDFCBANK!C25</f>
        <v>41306</v>
      </c>
      <c r="H25">
        <f>HDFCBANK!I25</f>
        <v>640.15</v>
      </c>
      <c r="I25">
        <f>HDFC!I25</f>
        <v>777.95</v>
      </c>
      <c r="J25" s="7">
        <f t="shared" si="1"/>
        <v>0.8228677935599974</v>
      </c>
      <c r="K25" s="7">
        <f t="shared" ca="1" si="22"/>
        <v>0.81703899437515959</v>
      </c>
      <c r="L25" s="7">
        <f t="shared" ca="1" si="26"/>
        <v>1.0756001819397813E-2</v>
      </c>
      <c r="M25" s="36">
        <f t="shared" ca="1" si="27"/>
        <v>0.82779499619455743</v>
      </c>
      <c r="N25" s="37">
        <f t="shared" ca="1" si="28"/>
        <v>0.80628299255576175</v>
      </c>
      <c r="O25" t="str">
        <f t="shared" ca="1" si="0"/>
        <v/>
      </c>
      <c r="Q25" t="str">
        <f t="shared" ca="1" si="5"/>
        <v/>
      </c>
      <c r="R25" t="str">
        <f t="shared" ca="1" si="6"/>
        <v/>
      </c>
      <c r="S25">
        <f t="shared" ca="1" si="7"/>
        <v>0</v>
      </c>
      <c r="T25">
        <f t="shared" ca="1" si="8"/>
        <v>0</v>
      </c>
      <c r="U25" t="str">
        <f t="shared" ca="1" si="23"/>
        <v/>
      </c>
      <c r="V25" t="str">
        <f t="shared" ca="1" si="24"/>
        <v/>
      </c>
      <c r="W25" t="str">
        <f t="shared" ca="1" si="9"/>
        <v/>
      </c>
      <c r="X25">
        <f t="shared" ca="1" si="10"/>
        <v>0</v>
      </c>
      <c r="Y25" t="str">
        <f t="shared" ca="1" si="11"/>
        <v/>
      </c>
      <c r="Z25" t="str">
        <f ca="1">IF(V25="","",IF(V25=1,"LONG"&amp;COUNTIF($V$2:V25,1),"SELL"&amp;COUNTIF($V$2:V25,0)))</f>
        <v/>
      </c>
      <c r="AA25" t="str">
        <f ca="1">IF(U25="","",IF(U25=-1,"SHORT"&amp;COUNTIF($U$2:U25,-1),"COVER"&amp;COUNTIF($U$2:U25,0)))</f>
        <v/>
      </c>
      <c r="AB25" t="str">
        <f t="shared" ca="1" si="12"/>
        <v/>
      </c>
      <c r="AC25" t="str">
        <f t="shared" ca="1" si="13"/>
        <v/>
      </c>
      <c r="AD25" t="str">
        <f t="shared" ca="1" si="14"/>
        <v/>
      </c>
      <c r="AE25" t="str">
        <f t="shared" ca="1" si="15"/>
        <v/>
      </c>
      <c r="AF25" t="str">
        <f t="shared" ca="1" si="16"/>
        <v/>
      </c>
      <c r="AG25" t="str">
        <f t="shared" ca="1" si="17"/>
        <v/>
      </c>
      <c r="AH25" t="str">
        <f ca="1">IF(AF25="","",COUNTIF($AJ$2:AJ25,1))</f>
        <v/>
      </c>
      <c r="AI25" t="str">
        <f ca="1">IF(AG25="","",COUNTIF($AK$2:AK25,1))</f>
        <v/>
      </c>
      <c r="AJ25">
        <f t="shared" ca="1" si="18"/>
        <v>0</v>
      </c>
      <c r="AK25">
        <f t="shared" ca="1" si="19"/>
        <v>0</v>
      </c>
      <c r="AL25" t="str">
        <f t="shared" ca="1" si="25"/>
        <v/>
      </c>
      <c r="AM25" t="str">
        <f t="shared" ca="1" si="20"/>
        <v/>
      </c>
    </row>
    <row r="26" spans="1:39" x14ac:dyDescent="0.3">
      <c r="A26" t="str">
        <f ca="1">IF(Y26="","",Y26&amp;"-"&amp;COUNTIF($Y$2:Y26,Y26))</f>
        <v/>
      </c>
      <c r="B26" t="str">
        <f ca="1">IF(V26="","",V26&amp;"-"&amp;COUNTIF($V$2:V26,V26))</f>
        <v/>
      </c>
      <c r="C26" t="str">
        <f ca="1">IF(U26="","",U26&amp;"-"&amp;COUNTIF($U$2:U26,U26))</f>
        <v/>
      </c>
      <c r="D26" t="str">
        <f ca="1">IF(AF26="","",COUNTIF($AJ$2:AJ26,1))</f>
        <v/>
      </c>
      <c r="E26" t="str">
        <f ca="1">IF(AG26="","",COUNTIF($AK$2:AK26,1))</f>
        <v/>
      </c>
      <c r="F26">
        <f t="shared" si="21"/>
        <v>25</v>
      </c>
      <c r="G26" s="11">
        <f>HDFCBANK!C26</f>
        <v>41309</v>
      </c>
      <c r="H26">
        <f>HDFCBANK!I26</f>
        <v>646.9</v>
      </c>
      <c r="I26">
        <f>HDFC!I26</f>
        <v>798.25</v>
      </c>
      <c r="J26" s="7">
        <f t="shared" si="1"/>
        <v>0.81039774506733475</v>
      </c>
      <c r="K26" s="7">
        <f t="shared" ca="1" si="22"/>
        <v>0.81702646118958544</v>
      </c>
      <c r="L26" s="7">
        <f t="shared" ca="1" si="26"/>
        <v>1.0764507614114306E-2</v>
      </c>
      <c r="M26" s="36">
        <f t="shared" ca="1" si="27"/>
        <v>0.82779096880369973</v>
      </c>
      <c r="N26" s="37">
        <f t="shared" ca="1" si="28"/>
        <v>0.80626195357547115</v>
      </c>
      <c r="O26" t="str">
        <f t="shared" ca="1" si="0"/>
        <v/>
      </c>
      <c r="Q26" t="str">
        <f t="shared" ca="1" si="5"/>
        <v/>
      </c>
      <c r="R26" t="str">
        <f t="shared" ca="1" si="6"/>
        <v/>
      </c>
      <c r="S26">
        <f t="shared" ca="1" si="7"/>
        <v>0</v>
      </c>
      <c r="T26">
        <f t="shared" ca="1" si="8"/>
        <v>0</v>
      </c>
      <c r="U26" t="str">
        <f t="shared" ca="1" si="23"/>
        <v/>
      </c>
      <c r="V26" t="str">
        <f t="shared" ca="1" si="24"/>
        <v/>
      </c>
      <c r="W26" t="str">
        <f t="shared" ca="1" si="9"/>
        <v/>
      </c>
      <c r="X26">
        <f t="shared" ca="1" si="10"/>
        <v>0</v>
      </c>
      <c r="Y26" t="str">
        <f t="shared" ca="1" si="11"/>
        <v/>
      </c>
      <c r="Z26" t="str">
        <f ca="1">IF(V26="","",IF(V26=1,"LONG"&amp;COUNTIF($V$2:V26,1),"SELL"&amp;COUNTIF($V$2:V26,0)))</f>
        <v/>
      </c>
      <c r="AA26" t="str">
        <f ca="1">IF(U26="","",IF(U26=-1,"SHORT"&amp;COUNTIF($U$2:U26,-1),"COVER"&amp;COUNTIF($U$2:U26,0)))</f>
        <v/>
      </c>
      <c r="AB26" t="str">
        <f t="shared" ca="1" si="12"/>
        <v/>
      </c>
      <c r="AC26" t="str">
        <f t="shared" ca="1" si="13"/>
        <v/>
      </c>
      <c r="AD26" t="str">
        <f t="shared" ca="1" si="14"/>
        <v/>
      </c>
      <c r="AE26" t="str">
        <f t="shared" ca="1" si="15"/>
        <v/>
      </c>
      <c r="AF26" t="str">
        <f t="shared" ca="1" si="16"/>
        <v/>
      </c>
      <c r="AG26" t="str">
        <f t="shared" ca="1" si="17"/>
        <v/>
      </c>
      <c r="AH26" t="str">
        <f ca="1">IF(AF26="","",COUNTIF($AJ$2:AJ26,1))</f>
        <v/>
      </c>
      <c r="AI26" t="str">
        <f ca="1">IF(AG26="","",COUNTIF($AK$2:AK26,1))</f>
        <v/>
      </c>
      <c r="AJ26">
        <f t="shared" ca="1" si="18"/>
        <v>0</v>
      </c>
      <c r="AK26">
        <f t="shared" ca="1" si="19"/>
        <v>0</v>
      </c>
      <c r="AL26" t="str">
        <f t="shared" ca="1" si="25"/>
        <v/>
      </c>
      <c r="AM26" t="str">
        <f t="shared" ca="1" si="20"/>
        <v/>
      </c>
    </row>
    <row r="27" spans="1:39" x14ac:dyDescent="0.3">
      <c r="A27" t="str">
        <f ca="1">IF(Y27="","",Y27&amp;"-"&amp;COUNTIF($Y$2:Y27,Y27))</f>
        <v/>
      </c>
      <c r="B27" t="str">
        <f ca="1">IF(V27="","",V27&amp;"-"&amp;COUNTIF($V$2:V27,V27))</f>
        <v/>
      </c>
      <c r="C27" t="str">
        <f ca="1">IF(U27="","",U27&amp;"-"&amp;COUNTIF($U$2:U27,U27))</f>
        <v/>
      </c>
      <c r="D27" t="str">
        <f ca="1">IF(AF27="","",COUNTIF($AJ$2:AJ27,1))</f>
        <v/>
      </c>
      <c r="E27" t="str">
        <f ca="1">IF(AG27="","",COUNTIF($AK$2:AK27,1))</f>
        <v/>
      </c>
      <c r="F27">
        <f t="shared" si="21"/>
        <v>26</v>
      </c>
      <c r="G27" s="11">
        <f>HDFCBANK!C27</f>
        <v>41310</v>
      </c>
      <c r="H27">
        <f>HDFCBANK!I27</f>
        <v>644.15</v>
      </c>
      <c r="I27">
        <f>HDFC!I27</f>
        <v>797.4</v>
      </c>
      <c r="J27" s="7">
        <f t="shared" si="1"/>
        <v>0.80781289189867067</v>
      </c>
      <c r="K27" s="7">
        <f t="shared" ca="1" si="22"/>
        <v>0.81743029909771647</v>
      </c>
      <c r="L27" s="7">
        <f t="shared" ca="1" si="26"/>
        <v>1.0276815819151448E-2</v>
      </c>
      <c r="M27" s="36">
        <f t="shared" ca="1" si="27"/>
        <v>0.82770711491686788</v>
      </c>
      <c r="N27" s="37">
        <f t="shared" ca="1" si="28"/>
        <v>0.80715348327856506</v>
      </c>
      <c r="O27" t="str">
        <f t="shared" ca="1" si="0"/>
        <v/>
      </c>
      <c r="Q27" t="str">
        <f t="shared" ca="1" si="5"/>
        <v/>
      </c>
      <c r="R27" t="str">
        <f t="shared" ca="1" si="6"/>
        <v/>
      </c>
      <c r="S27">
        <f t="shared" ca="1" si="7"/>
        <v>0</v>
      </c>
      <c r="T27">
        <f t="shared" ca="1" si="8"/>
        <v>0</v>
      </c>
      <c r="U27" t="str">
        <f t="shared" ca="1" si="23"/>
        <v/>
      </c>
      <c r="V27" t="str">
        <f t="shared" ca="1" si="24"/>
        <v/>
      </c>
      <c r="W27" t="str">
        <f t="shared" ca="1" si="9"/>
        <v/>
      </c>
      <c r="X27">
        <f t="shared" ca="1" si="10"/>
        <v>0</v>
      </c>
      <c r="Y27" t="str">
        <f t="shared" ca="1" si="11"/>
        <v/>
      </c>
      <c r="Z27" t="str">
        <f ca="1">IF(V27="","",IF(V27=1,"LONG"&amp;COUNTIF($V$2:V27,1),"SELL"&amp;COUNTIF($V$2:V27,0)))</f>
        <v/>
      </c>
      <c r="AA27" t="str">
        <f ca="1">IF(U27="","",IF(U27=-1,"SHORT"&amp;COUNTIF($U$2:U27,-1),"COVER"&amp;COUNTIF($U$2:U27,0)))</f>
        <v/>
      </c>
      <c r="AB27" t="str">
        <f t="shared" ca="1" si="12"/>
        <v/>
      </c>
      <c r="AC27" t="str">
        <f t="shared" ca="1" si="13"/>
        <v/>
      </c>
      <c r="AD27" t="str">
        <f t="shared" ca="1" si="14"/>
        <v/>
      </c>
      <c r="AE27" t="str">
        <f t="shared" ca="1" si="15"/>
        <v/>
      </c>
      <c r="AF27" t="str">
        <f t="shared" ca="1" si="16"/>
        <v/>
      </c>
      <c r="AG27" t="str">
        <f t="shared" ca="1" si="17"/>
        <v/>
      </c>
      <c r="AH27" t="str">
        <f ca="1">IF(AF27="","",COUNTIF($AJ$2:AJ27,1))</f>
        <v/>
      </c>
      <c r="AI27" t="str">
        <f ca="1">IF(AG27="","",COUNTIF($AK$2:AK27,1))</f>
        <v/>
      </c>
      <c r="AJ27">
        <f t="shared" ca="1" si="18"/>
        <v>0</v>
      </c>
      <c r="AK27">
        <f t="shared" ca="1" si="19"/>
        <v>0</v>
      </c>
      <c r="AL27" t="str">
        <f t="shared" ca="1" si="25"/>
        <v/>
      </c>
      <c r="AM27" t="str">
        <f t="shared" ca="1" si="20"/>
        <v/>
      </c>
    </row>
    <row r="28" spans="1:39" x14ac:dyDescent="0.3">
      <c r="A28" t="str">
        <f ca="1">IF(Y28="","",Y28&amp;"-"&amp;COUNTIF($Y$2:Y28,Y28))</f>
        <v>1-4</v>
      </c>
      <c r="B28" t="str">
        <f ca="1">IF(V28="","",V28&amp;"-"&amp;COUNTIF($V$2:V28,V28))</f>
        <v>1-2</v>
      </c>
      <c r="C28" t="str">
        <f ca="1">IF(U28="","",U28&amp;"-"&amp;COUNTIF($U$2:U28,U28))</f>
        <v/>
      </c>
      <c r="D28">
        <f ca="1">IF(AF28="","",COUNTIF($AJ$2:AJ28,1))</f>
        <v>4</v>
      </c>
      <c r="E28" t="str">
        <f ca="1">IF(AG28="","",COUNTIF($AK$2:AK28,1))</f>
        <v/>
      </c>
      <c r="F28">
        <f t="shared" si="21"/>
        <v>27</v>
      </c>
      <c r="G28" s="11">
        <f>HDFCBANK!C28</f>
        <v>41311</v>
      </c>
      <c r="H28">
        <f>HDFCBANK!I28</f>
        <v>639.5</v>
      </c>
      <c r="I28">
        <f>HDFC!I28</f>
        <v>807.75</v>
      </c>
      <c r="J28" s="7">
        <f t="shared" si="1"/>
        <v>0.79170535437944911</v>
      </c>
      <c r="K28" s="7">
        <f t="shared" ca="1" si="22"/>
        <v>0.8166105805306666</v>
      </c>
      <c r="L28" s="7">
        <f t="shared" ca="1" si="26"/>
        <v>1.2010863363622478E-2</v>
      </c>
      <c r="M28" s="36">
        <f t="shared" ca="1" si="27"/>
        <v>0.82862144389428904</v>
      </c>
      <c r="N28" s="37">
        <f t="shared" ca="1" si="28"/>
        <v>0.80459971716704415</v>
      </c>
      <c r="O28" t="str">
        <f t="shared" ca="1" si="0"/>
        <v>LONG</v>
      </c>
      <c r="Q28" t="str">
        <f t="shared" ca="1" si="5"/>
        <v>LONG</v>
      </c>
      <c r="R28" t="str">
        <f t="shared" ca="1" si="6"/>
        <v/>
      </c>
      <c r="S28">
        <f t="shared" ca="1" si="7"/>
        <v>0</v>
      </c>
      <c r="T28">
        <f t="shared" ca="1" si="8"/>
        <v>1</v>
      </c>
      <c r="U28" t="str">
        <f t="shared" ca="1" si="23"/>
        <v/>
      </c>
      <c r="V28">
        <f t="shared" ca="1" si="24"/>
        <v>1</v>
      </c>
      <c r="W28" t="str">
        <f t="shared" ca="1" si="9"/>
        <v>LONG</v>
      </c>
      <c r="X28">
        <f t="shared" ca="1" si="10"/>
        <v>1</v>
      </c>
      <c r="Y28">
        <f t="shared" ca="1" si="11"/>
        <v>1</v>
      </c>
      <c r="Z28" t="str">
        <f ca="1">IF(V28="","",IF(V28=1,"LONG"&amp;COUNTIF($V$2:V28,1),"SELL"&amp;COUNTIF($V$2:V28,0)))</f>
        <v>LONG2</v>
      </c>
      <c r="AA28" t="str">
        <f ca="1">IF(U28="","",IF(U28=-1,"SHORT"&amp;COUNTIF($U$2:U28,-1),"COVER"&amp;COUNTIF($U$2:U28,0)))</f>
        <v/>
      </c>
      <c r="AB28" t="str">
        <f t="shared" ca="1" si="12"/>
        <v>BUY</v>
      </c>
      <c r="AC28" t="str">
        <f t="shared" ca="1" si="13"/>
        <v/>
      </c>
      <c r="AD28" t="str">
        <f t="shared" ca="1" si="14"/>
        <v/>
      </c>
      <c r="AE28" t="str">
        <f t="shared" ca="1" si="15"/>
        <v/>
      </c>
      <c r="AF28" t="str">
        <f t="shared" ca="1" si="16"/>
        <v>BUY</v>
      </c>
      <c r="AG28" t="str">
        <f t="shared" ca="1" si="17"/>
        <v/>
      </c>
      <c r="AH28">
        <f ca="1">IF(AF28="","",COUNTIF($AJ$2:AJ28,1))</f>
        <v>4</v>
      </c>
      <c r="AI28" t="str">
        <f ca="1">IF(AG28="","",COUNTIF($AK$2:AK28,1))</f>
        <v/>
      </c>
      <c r="AJ28">
        <f t="shared" ca="1" si="18"/>
        <v>1</v>
      </c>
      <c r="AK28">
        <f t="shared" ca="1" si="19"/>
        <v>0</v>
      </c>
      <c r="AL28" t="str">
        <f t="shared" ca="1" si="25"/>
        <v>LONG</v>
      </c>
      <c r="AM28" t="str">
        <f t="shared" ca="1" si="20"/>
        <v/>
      </c>
    </row>
    <row r="29" spans="1:39" x14ac:dyDescent="0.3">
      <c r="A29" t="str">
        <f ca="1">IF(Y29="","",Y29&amp;"-"&amp;COUNTIF($Y$2:Y29,Y29))</f>
        <v/>
      </c>
      <c r="B29" t="str">
        <f ca="1">IF(V29="","",V29&amp;"-"&amp;COUNTIF($V$2:V29,V29))</f>
        <v/>
      </c>
      <c r="C29" t="str">
        <f ca="1">IF(U29="","",U29&amp;"-"&amp;COUNTIF($U$2:U29,U29))</f>
        <v/>
      </c>
      <c r="D29" t="str">
        <f ca="1">IF(AF29="","",COUNTIF($AJ$2:AJ29,1))</f>
        <v/>
      </c>
      <c r="E29" t="str">
        <f ca="1">IF(AG29="","",COUNTIF($AK$2:AK29,1))</f>
        <v/>
      </c>
      <c r="F29">
        <f t="shared" si="21"/>
        <v>28</v>
      </c>
      <c r="G29" s="11">
        <f>HDFCBANK!C29</f>
        <v>41312</v>
      </c>
      <c r="H29">
        <f>HDFCBANK!I29</f>
        <v>641.5</v>
      </c>
      <c r="I29">
        <f>HDFC!I29</f>
        <v>810.65</v>
      </c>
      <c r="J29" s="7">
        <f t="shared" si="1"/>
        <v>0.79134028248936039</v>
      </c>
      <c r="K29" s="7">
        <f t="shared" ca="1" si="22"/>
        <v>0.81398889776616856</v>
      </c>
      <c r="L29" s="7">
        <f t="shared" ca="1" si="26"/>
        <v>1.4404117421709777E-2</v>
      </c>
      <c r="M29" s="36">
        <f t="shared" ca="1" si="27"/>
        <v>0.82839301518787833</v>
      </c>
      <c r="N29" s="37">
        <f t="shared" ca="1" si="28"/>
        <v>0.79958478034445879</v>
      </c>
      <c r="O29" t="str">
        <f t="shared" ca="1" si="0"/>
        <v>LONG</v>
      </c>
      <c r="Q29" t="str">
        <f t="shared" ca="1" si="5"/>
        <v>LONG</v>
      </c>
      <c r="R29" t="str">
        <f t="shared" ca="1" si="6"/>
        <v/>
      </c>
      <c r="S29">
        <f t="shared" ca="1" si="7"/>
        <v>0</v>
      </c>
      <c r="T29">
        <f t="shared" ca="1" si="8"/>
        <v>1</v>
      </c>
      <c r="U29" t="str">
        <f t="shared" ca="1" si="23"/>
        <v/>
      </c>
      <c r="V29" t="str">
        <f t="shared" ca="1" si="24"/>
        <v/>
      </c>
      <c r="W29" t="str">
        <f t="shared" ca="1" si="9"/>
        <v/>
      </c>
      <c r="X29">
        <f t="shared" ca="1" si="10"/>
        <v>0</v>
      </c>
      <c r="Y29" t="str">
        <f t="shared" ca="1" si="11"/>
        <v/>
      </c>
      <c r="Z29" t="str">
        <f ca="1">IF(V29="","",IF(V29=1,"LONG"&amp;COUNTIF($V$2:V29,1),"SELL"&amp;COUNTIF($V$2:V29,0)))</f>
        <v/>
      </c>
      <c r="AA29" t="str">
        <f ca="1">IF(U29="","",IF(U29=-1,"SHORT"&amp;COUNTIF($U$2:U29,-1),"COVER"&amp;COUNTIF($U$2:U29,0)))</f>
        <v/>
      </c>
      <c r="AB29" t="str">
        <f t="shared" ca="1" si="12"/>
        <v/>
      </c>
      <c r="AC29" t="str">
        <f t="shared" ca="1" si="13"/>
        <v/>
      </c>
      <c r="AD29" t="str">
        <f t="shared" ca="1" si="14"/>
        <v/>
      </c>
      <c r="AE29" t="str">
        <f t="shared" ca="1" si="15"/>
        <v/>
      </c>
      <c r="AF29" t="str">
        <f t="shared" ca="1" si="16"/>
        <v/>
      </c>
      <c r="AG29" t="str">
        <f t="shared" ca="1" si="17"/>
        <v/>
      </c>
      <c r="AH29" t="str">
        <f ca="1">IF(AF29="","",COUNTIF($AJ$2:AJ29,1))</f>
        <v/>
      </c>
      <c r="AI29" t="str">
        <f ca="1">IF(AG29="","",COUNTIF($AK$2:AK29,1))</f>
        <v/>
      </c>
      <c r="AJ29">
        <f t="shared" ca="1" si="18"/>
        <v>0</v>
      </c>
      <c r="AK29">
        <f t="shared" ca="1" si="19"/>
        <v>0</v>
      </c>
      <c r="AL29" t="str">
        <f t="shared" ca="1" si="25"/>
        <v/>
      </c>
      <c r="AM29" t="str">
        <f t="shared" ca="1" si="20"/>
        <v/>
      </c>
    </row>
    <row r="30" spans="1:39" x14ac:dyDescent="0.3">
      <c r="A30" t="str">
        <f ca="1">IF(Y30="","",Y30&amp;"-"&amp;COUNTIF($Y$2:Y30,Y30))</f>
        <v/>
      </c>
      <c r="B30" t="str">
        <f ca="1">IF(V30="","",V30&amp;"-"&amp;COUNTIF($V$2:V30,V30))</f>
        <v/>
      </c>
      <c r="C30" t="str">
        <f ca="1">IF(U30="","",U30&amp;"-"&amp;COUNTIF($U$2:U30,U30))</f>
        <v/>
      </c>
      <c r="D30" t="str">
        <f ca="1">IF(AF30="","",COUNTIF($AJ$2:AJ30,1))</f>
        <v/>
      </c>
      <c r="E30" t="str">
        <f ca="1">IF(AG30="","",COUNTIF($AK$2:AK30,1))</f>
        <v/>
      </c>
      <c r="F30">
        <f t="shared" si="21"/>
        <v>29</v>
      </c>
      <c r="G30" s="11">
        <f>HDFCBANK!C30</f>
        <v>41313</v>
      </c>
      <c r="H30">
        <f>HDFCBANK!I30</f>
        <v>650.04999999999995</v>
      </c>
      <c r="I30">
        <f>HDFC!I30</f>
        <v>808.8</v>
      </c>
      <c r="J30" s="7">
        <f t="shared" si="1"/>
        <v>0.8037215628090999</v>
      </c>
      <c r="K30" s="7">
        <f t="shared" ca="1" si="22"/>
        <v>0.8118332883338566</v>
      </c>
      <c r="L30" s="7">
        <f t="shared" ca="1" si="26"/>
        <v>1.4137510967222057E-2</v>
      </c>
      <c r="M30" s="36">
        <f t="shared" ca="1" si="27"/>
        <v>0.82597079930107864</v>
      </c>
      <c r="N30" s="37">
        <f t="shared" ca="1" si="28"/>
        <v>0.79769577736663455</v>
      </c>
      <c r="O30" t="str">
        <f t="shared" ca="1" si="0"/>
        <v>LONG</v>
      </c>
      <c r="Q30" t="str">
        <f t="shared" ca="1" si="5"/>
        <v>LONG</v>
      </c>
      <c r="R30" t="str">
        <f t="shared" ca="1" si="6"/>
        <v/>
      </c>
      <c r="S30">
        <f t="shared" ca="1" si="7"/>
        <v>0</v>
      </c>
      <c r="T30">
        <f t="shared" ca="1" si="8"/>
        <v>1</v>
      </c>
      <c r="U30" t="str">
        <f t="shared" ca="1" si="23"/>
        <v/>
      </c>
      <c r="V30" t="str">
        <f t="shared" ca="1" si="24"/>
        <v/>
      </c>
      <c r="W30" t="str">
        <f t="shared" ca="1" si="9"/>
        <v/>
      </c>
      <c r="X30">
        <f t="shared" ca="1" si="10"/>
        <v>0</v>
      </c>
      <c r="Y30" t="str">
        <f t="shared" ca="1" si="11"/>
        <v/>
      </c>
      <c r="Z30" t="str">
        <f ca="1">IF(V30="","",IF(V30=1,"LONG"&amp;COUNTIF($V$2:V30,1),"SELL"&amp;COUNTIF($V$2:V30,0)))</f>
        <v/>
      </c>
      <c r="AA30" t="str">
        <f ca="1">IF(U30="","",IF(U30=-1,"SHORT"&amp;COUNTIF($U$2:U30,-1),"COVER"&amp;COUNTIF($U$2:U30,0)))</f>
        <v/>
      </c>
      <c r="AB30" t="str">
        <f t="shared" ca="1" si="12"/>
        <v/>
      </c>
      <c r="AC30" t="str">
        <f t="shared" ca="1" si="13"/>
        <v/>
      </c>
      <c r="AD30" t="str">
        <f t="shared" ca="1" si="14"/>
        <v/>
      </c>
      <c r="AE30" t="str">
        <f t="shared" ca="1" si="15"/>
        <v/>
      </c>
      <c r="AF30" t="str">
        <f t="shared" ca="1" si="16"/>
        <v/>
      </c>
      <c r="AG30" t="str">
        <f t="shared" ca="1" si="17"/>
        <v/>
      </c>
      <c r="AH30" t="str">
        <f ca="1">IF(AF30="","",COUNTIF($AJ$2:AJ30,1))</f>
        <v/>
      </c>
      <c r="AI30" t="str">
        <f ca="1">IF(AG30="","",COUNTIF($AK$2:AK30,1))</f>
        <v/>
      </c>
      <c r="AJ30">
        <f t="shared" ca="1" si="18"/>
        <v>0</v>
      </c>
      <c r="AK30">
        <f t="shared" ca="1" si="19"/>
        <v>0</v>
      </c>
      <c r="AL30" t="str">
        <f t="shared" ca="1" si="25"/>
        <v/>
      </c>
      <c r="AM30" t="str">
        <f t="shared" ca="1" si="20"/>
        <v/>
      </c>
    </row>
    <row r="31" spans="1:39" x14ac:dyDescent="0.3">
      <c r="A31" t="str">
        <f ca="1">IF(Y31="","",Y31&amp;"-"&amp;COUNTIF($Y$2:Y31,Y31))</f>
        <v>0-4</v>
      </c>
      <c r="B31" t="str">
        <f ca="1">IF(V31="","",V31&amp;"-"&amp;COUNTIF($V$2:V31,V31))</f>
        <v>0-2</v>
      </c>
      <c r="C31" t="str">
        <f ca="1">IF(U31="","",U31&amp;"-"&amp;COUNTIF($U$2:U31,U31))</f>
        <v/>
      </c>
      <c r="D31" t="str">
        <f ca="1">IF(AF31="","",COUNTIF($AJ$2:AJ31,1))</f>
        <v/>
      </c>
      <c r="E31">
        <f ca="1">IF(AG31="","",COUNTIF($AK$2:AK31,1))</f>
        <v>4</v>
      </c>
      <c r="F31">
        <f t="shared" si="21"/>
        <v>30</v>
      </c>
      <c r="G31" s="11">
        <f>HDFCBANK!C31</f>
        <v>41316</v>
      </c>
      <c r="H31">
        <f>HDFCBANK!I31</f>
        <v>656.95</v>
      </c>
      <c r="I31">
        <f>HDFC!I31</f>
        <v>800.2</v>
      </c>
      <c r="J31" s="7">
        <f t="shared" si="1"/>
        <v>0.82098225443639095</v>
      </c>
      <c r="K31" s="7">
        <f t="shared" ca="1" si="22"/>
        <v>0.81031544791744814</v>
      </c>
      <c r="L31" s="7">
        <f t="shared" ca="1" si="26"/>
        <v>1.1868104727912587E-2</v>
      </c>
      <c r="M31" s="36">
        <f t="shared" ca="1" si="27"/>
        <v>0.82218355264536069</v>
      </c>
      <c r="N31" s="37">
        <f t="shared" ca="1" si="28"/>
        <v>0.79844734318953559</v>
      </c>
      <c r="O31" t="str">
        <f t="shared" ca="1" si="0"/>
        <v/>
      </c>
      <c r="Q31" t="str">
        <f t="shared" ca="1" si="5"/>
        <v/>
      </c>
      <c r="R31" t="str">
        <f t="shared" ca="1" si="6"/>
        <v/>
      </c>
      <c r="S31">
        <f t="shared" ca="1" si="7"/>
        <v>0</v>
      </c>
      <c r="T31">
        <f t="shared" ca="1" si="8"/>
        <v>0</v>
      </c>
      <c r="U31" t="str">
        <f t="shared" ca="1" si="23"/>
        <v/>
      </c>
      <c r="V31">
        <f t="shared" ca="1" si="24"/>
        <v>0</v>
      </c>
      <c r="W31" t="str">
        <f t="shared" ca="1" si="9"/>
        <v/>
      </c>
      <c r="X31">
        <f t="shared" ca="1" si="10"/>
        <v>0</v>
      </c>
      <c r="Y31">
        <f t="shared" ca="1" si="11"/>
        <v>0</v>
      </c>
      <c r="Z31" t="str">
        <f ca="1">IF(V31="","",IF(V31=1,"LONG"&amp;COUNTIF($V$2:V31,1),"SELL"&amp;COUNTIF($V$2:V31,0)))</f>
        <v>SELL2</v>
      </c>
      <c r="AA31" t="str">
        <f ca="1">IF(U31="","",IF(U31=-1,"SHORT"&amp;COUNTIF($U$2:U31,-1),"COVER"&amp;COUNTIF($U$2:U31,0)))</f>
        <v/>
      </c>
      <c r="AB31" t="str">
        <f t="shared" ca="1" si="12"/>
        <v/>
      </c>
      <c r="AC31" t="str">
        <f t="shared" ca="1" si="13"/>
        <v>SELL</v>
      </c>
      <c r="AD31" t="str">
        <f t="shared" ca="1" si="14"/>
        <v/>
      </c>
      <c r="AE31" t="str">
        <f t="shared" ca="1" si="15"/>
        <v/>
      </c>
      <c r="AF31" t="str">
        <f t="shared" ca="1" si="16"/>
        <v/>
      </c>
      <c r="AG31" t="str">
        <f t="shared" ca="1" si="17"/>
        <v>SELL</v>
      </c>
      <c r="AH31" t="str">
        <f ca="1">IF(AF31="","",COUNTIF($AJ$2:AJ31,1))</f>
        <v/>
      </c>
      <c r="AI31">
        <f ca="1">IF(AG31="","",COUNTIF($AK$2:AK31,1))</f>
        <v>4</v>
      </c>
      <c r="AJ31">
        <f t="shared" ca="1" si="18"/>
        <v>0</v>
      </c>
      <c r="AK31">
        <f t="shared" ca="1" si="19"/>
        <v>1</v>
      </c>
      <c r="AL31" t="str">
        <f t="shared" ca="1" si="25"/>
        <v/>
      </c>
      <c r="AM31" t="str">
        <f t="shared" ca="1" si="20"/>
        <v>LONG</v>
      </c>
    </row>
    <row r="32" spans="1:39" x14ac:dyDescent="0.3">
      <c r="A32" t="str">
        <f ca="1">IF(Y32="","",Y32&amp;"-"&amp;COUNTIF($Y$2:Y32,Y32))</f>
        <v>1-5</v>
      </c>
      <c r="B32" t="str">
        <f ca="1">IF(V32="","",V32&amp;"-"&amp;COUNTIF($V$2:V32,V32))</f>
        <v/>
      </c>
      <c r="C32" t="str">
        <f ca="1">IF(U32="","",U32&amp;"-"&amp;COUNTIF($U$2:U32,U32))</f>
        <v>-1-3</v>
      </c>
      <c r="D32">
        <f ca="1">IF(AF32="","",COUNTIF($AJ$2:AJ32,1))</f>
        <v>5</v>
      </c>
      <c r="E32" t="str">
        <f ca="1">IF(AG32="","",COUNTIF($AK$2:AK32,1))</f>
        <v/>
      </c>
      <c r="F32">
        <f t="shared" si="21"/>
        <v>31</v>
      </c>
      <c r="G32" s="11">
        <f>HDFCBANK!C32</f>
        <v>41317</v>
      </c>
      <c r="H32">
        <f>HDFCBANK!I32</f>
        <v>665.2</v>
      </c>
      <c r="I32">
        <f>HDFC!I32</f>
        <v>800.4</v>
      </c>
      <c r="J32" s="7">
        <f t="shared" si="1"/>
        <v>0.8310844577711145</v>
      </c>
      <c r="K32" s="7">
        <f t="shared" ca="1" si="22"/>
        <v>0.81212171300920133</v>
      </c>
      <c r="L32" s="7">
        <f t="shared" ca="1" si="26"/>
        <v>1.3577222119286339E-2</v>
      </c>
      <c r="M32" s="36">
        <f t="shared" ca="1" si="27"/>
        <v>0.82569893512848769</v>
      </c>
      <c r="N32" s="37">
        <f t="shared" ca="1" si="28"/>
        <v>0.79854449088991497</v>
      </c>
      <c r="O32" t="str">
        <f t="shared" ca="1" si="0"/>
        <v>SHORT</v>
      </c>
      <c r="Q32" t="str">
        <f t="shared" ca="1" si="5"/>
        <v/>
      </c>
      <c r="R32" t="str">
        <f t="shared" ca="1" si="6"/>
        <v>SHORT</v>
      </c>
      <c r="S32">
        <f t="shared" ca="1" si="7"/>
        <v>-1</v>
      </c>
      <c r="T32">
        <f t="shared" ca="1" si="8"/>
        <v>0</v>
      </c>
      <c r="U32">
        <f t="shared" ca="1" si="23"/>
        <v>-1</v>
      </c>
      <c r="V32" t="str">
        <f t="shared" ca="1" si="24"/>
        <v/>
      </c>
      <c r="W32" t="str">
        <f t="shared" ca="1" si="9"/>
        <v>SHORT</v>
      </c>
      <c r="X32">
        <f t="shared" ca="1" si="10"/>
        <v>-1</v>
      </c>
      <c r="Y32">
        <f t="shared" ca="1" si="11"/>
        <v>1</v>
      </c>
      <c r="Z32" t="str">
        <f ca="1">IF(V32="","",IF(V32=1,"LONG"&amp;COUNTIF($V$2:V32,1),"SELL"&amp;COUNTIF($V$2:V32,0)))</f>
        <v/>
      </c>
      <c r="AA32" t="str">
        <f ca="1">IF(U32="","",IF(U32=-1,"SHORT"&amp;COUNTIF($U$2:U32,-1),"COVER"&amp;COUNTIF($U$2:U32,0)))</f>
        <v>SHORT3</v>
      </c>
      <c r="AB32" t="str">
        <f t="shared" ca="1" si="12"/>
        <v/>
      </c>
      <c r="AC32" t="str">
        <f t="shared" ca="1" si="13"/>
        <v/>
      </c>
      <c r="AD32" t="str">
        <f t="shared" ca="1" si="14"/>
        <v>SHORT</v>
      </c>
      <c r="AE32" t="str">
        <f t="shared" ca="1" si="15"/>
        <v/>
      </c>
      <c r="AF32" t="str">
        <f t="shared" ca="1" si="16"/>
        <v>SHORT</v>
      </c>
      <c r="AG32" t="str">
        <f t="shared" ca="1" si="17"/>
        <v/>
      </c>
      <c r="AH32">
        <f ca="1">IF(AF32="","",COUNTIF($AJ$2:AJ32,1))</f>
        <v>5</v>
      </c>
      <c r="AI32" t="str">
        <f ca="1">IF(AG32="","",COUNTIF($AK$2:AK32,1))</f>
        <v/>
      </c>
      <c r="AJ32">
        <f t="shared" ca="1" si="18"/>
        <v>1</v>
      </c>
      <c r="AK32">
        <f t="shared" ca="1" si="19"/>
        <v>0</v>
      </c>
      <c r="AL32" t="str">
        <f t="shared" ca="1" si="25"/>
        <v>SHORT</v>
      </c>
      <c r="AM32" t="str">
        <f t="shared" ca="1" si="20"/>
        <v/>
      </c>
    </row>
    <row r="33" spans="1:39" x14ac:dyDescent="0.3">
      <c r="A33" t="str">
        <f ca="1">IF(Y33="","",Y33&amp;"-"&amp;COUNTIF($Y$2:Y33,Y33))</f>
        <v/>
      </c>
      <c r="B33" t="str">
        <f ca="1">IF(V33="","",V33&amp;"-"&amp;COUNTIF($V$2:V33,V33))</f>
        <v/>
      </c>
      <c r="C33" t="str">
        <f ca="1">IF(U33="","",U33&amp;"-"&amp;COUNTIF($U$2:U33,U33))</f>
        <v/>
      </c>
      <c r="D33" t="str">
        <f ca="1">IF(AF33="","",COUNTIF($AJ$2:AJ33,1))</f>
        <v/>
      </c>
      <c r="E33" t="str">
        <f ca="1">IF(AG33="","",COUNTIF($AK$2:AK33,1))</f>
        <v/>
      </c>
      <c r="F33">
        <f t="shared" si="21"/>
        <v>32</v>
      </c>
      <c r="G33" s="11">
        <f>HDFCBANK!C33</f>
        <v>41318</v>
      </c>
      <c r="H33">
        <f>HDFCBANK!I33</f>
        <v>664.2</v>
      </c>
      <c r="I33">
        <f>HDFC!I33</f>
        <v>815</v>
      </c>
      <c r="J33" s="7">
        <f t="shared" si="1"/>
        <v>0.81496932515337428</v>
      </c>
      <c r="K33" s="7">
        <f t="shared" ca="1" si="22"/>
        <v>0.81124393562050567</v>
      </c>
      <c r="L33" s="7">
        <f t="shared" ca="1" si="26"/>
        <v>1.3014193138423665E-2</v>
      </c>
      <c r="M33" s="36">
        <f t="shared" ca="1" si="27"/>
        <v>0.82425812875892934</v>
      </c>
      <c r="N33" s="37">
        <f t="shared" ca="1" si="28"/>
        <v>0.79822974248208201</v>
      </c>
      <c r="O33" t="str">
        <f t="shared" ca="1" si="0"/>
        <v>SHORT</v>
      </c>
      <c r="Q33" t="str">
        <f t="shared" ca="1" si="5"/>
        <v/>
      </c>
      <c r="R33" t="str">
        <f t="shared" ca="1" si="6"/>
        <v>SHORT</v>
      </c>
      <c r="S33">
        <f t="shared" ca="1" si="7"/>
        <v>-1</v>
      </c>
      <c r="T33">
        <f t="shared" ca="1" si="8"/>
        <v>0</v>
      </c>
      <c r="U33" t="str">
        <f t="shared" ca="1" si="23"/>
        <v/>
      </c>
      <c r="V33" t="str">
        <f t="shared" ca="1" si="24"/>
        <v/>
      </c>
      <c r="W33" t="str">
        <f t="shared" ca="1" si="9"/>
        <v/>
      </c>
      <c r="X33">
        <f t="shared" ca="1" si="10"/>
        <v>0</v>
      </c>
      <c r="Y33" t="str">
        <f t="shared" ca="1" si="11"/>
        <v/>
      </c>
      <c r="Z33" t="str">
        <f ca="1">IF(V33="","",IF(V33=1,"LONG"&amp;COUNTIF($V$2:V33,1),"SELL"&amp;COUNTIF($V$2:V33,0)))</f>
        <v/>
      </c>
      <c r="AA33" t="str">
        <f ca="1">IF(U33="","",IF(U33=-1,"SHORT"&amp;COUNTIF($U$2:U33,-1),"COVER"&amp;COUNTIF($U$2:U33,0)))</f>
        <v/>
      </c>
      <c r="AB33" t="str">
        <f t="shared" ca="1" si="12"/>
        <v/>
      </c>
      <c r="AC33" t="str">
        <f t="shared" ca="1" si="13"/>
        <v/>
      </c>
      <c r="AD33" t="str">
        <f t="shared" ca="1" si="14"/>
        <v/>
      </c>
      <c r="AE33" t="str">
        <f t="shared" ca="1" si="15"/>
        <v/>
      </c>
      <c r="AF33" t="str">
        <f t="shared" ca="1" si="16"/>
        <v/>
      </c>
      <c r="AG33" t="str">
        <f t="shared" ca="1" si="17"/>
        <v/>
      </c>
      <c r="AH33" t="str">
        <f ca="1">IF(AF33="","",COUNTIF($AJ$2:AJ33,1))</f>
        <v/>
      </c>
      <c r="AI33" t="str">
        <f ca="1">IF(AG33="","",COUNTIF($AK$2:AK33,1))</f>
        <v/>
      </c>
      <c r="AJ33">
        <f t="shared" ca="1" si="18"/>
        <v>0</v>
      </c>
      <c r="AK33">
        <f t="shared" ca="1" si="19"/>
        <v>0</v>
      </c>
      <c r="AL33" t="str">
        <f t="shared" ca="1" si="25"/>
        <v/>
      </c>
      <c r="AM33" t="str">
        <f t="shared" ca="1" si="20"/>
        <v/>
      </c>
    </row>
    <row r="34" spans="1:39" x14ac:dyDescent="0.3">
      <c r="A34" t="str">
        <f ca="1">IF(Y34="","",Y34&amp;"-"&amp;COUNTIF($Y$2:Y34,Y34))</f>
        <v/>
      </c>
      <c r="B34" t="str">
        <f ca="1">IF(V34="","",V34&amp;"-"&amp;COUNTIF($V$2:V34,V34))</f>
        <v/>
      </c>
      <c r="C34" t="str">
        <f ca="1">IF(U34="","",U34&amp;"-"&amp;COUNTIF($U$2:U34,U34))</f>
        <v/>
      </c>
      <c r="D34" t="str">
        <f ca="1">IF(AF34="","",COUNTIF($AJ$2:AJ34,1))</f>
        <v/>
      </c>
      <c r="E34" t="str">
        <f ca="1">IF(AG34="","",COUNTIF($AK$2:AK34,1))</f>
        <v/>
      </c>
      <c r="F34">
        <f t="shared" si="21"/>
        <v>33</v>
      </c>
      <c r="G34" s="11">
        <f>HDFCBANK!C34</f>
        <v>41319</v>
      </c>
      <c r="H34">
        <f>HDFCBANK!I34</f>
        <v>674.8</v>
      </c>
      <c r="I34">
        <f>HDFC!I34</f>
        <v>816.2</v>
      </c>
      <c r="J34" s="7">
        <f t="shared" si="1"/>
        <v>0.82675814751286436</v>
      </c>
      <c r="K34" s="7">
        <f t="shared" ca="1" si="22"/>
        <v>0.8121639815077657</v>
      </c>
      <c r="L34" s="7">
        <f t="shared" ca="1" si="26"/>
        <v>1.3810967688751306E-2</v>
      </c>
      <c r="M34" s="36">
        <f t="shared" ca="1" si="27"/>
        <v>0.82597494919651704</v>
      </c>
      <c r="N34" s="37">
        <f t="shared" ca="1" si="28"/>
        <v>0.79835301381901436</v>
      </c>
      <c r="O34" t="str">
        <f t="shared" ca="1" si="0"/>
        <v>SHORT</v>
      </c>
      <c r="Q34" t="str">
        <f t="shared" ca="1" si="5"/>
        <v/>
      </c>
      <c r="R34" t="str">
        <f t="shared" ca="1" si="6"/>
        <v>SHORT</v>
      </c>
      <c r="S34">
        <f t="shared" ca="1" si="7"/>
        <v>-1</v>
      </c>
      <c r="T34">
        <f t="shared" ca="1" si="8"/>
        <v>0</v>
      </c>
      <c r="U34" t="str">
        <f t="shared" ca="1" si="23"/>
        <v/>
      </c>
      <c r="V34" t="str">
        <f t="shared" ca="1" si="24"/>
        <v/>
      </c>
      <c r="W34" t="str">
        <f t="shared" ca="1" si="9"/>
        <v/>
      </c>
      <c r="X34">
        <f t="shared" ca="1" si="10"/>
        <v>0</v>
      </c>
      <c r="Y34" t="str">
        <f t="shared" ca="1" si="11"/>
        <v/>
      </c>
      <c r="Z34" t="str">
        <f ca="1">IF(V34="","",IF(V34=1,"LONG"&amp;COUNTIF($V$2:V34,1),"SELL"&amp;COUNTIF($V$2:V34,0)))</f>
        <v/>
      </c>
      <c r="AA34" t="str">
        <f ca="1">IF(U34="","",IF(U34=-1,"SHORT"&amp;COUNTIF($U$2:U34,-1),"COVER"&amp;COUNTIF($U$2:U34,0)))</f>
        <v/>
      </c>
      <c r="AB34" t="str">
        <f t="shared" ca="1" si="12"/>
        <v/>
      </c>
      <c r="AC34" t="str">
        <f t="shared" ca="1" si="13"/>
        <v/>
      </c>
      <c r="AD34" t="str">
        <f t="shared" ca="1" si="14"/>
        <v/>
      </c>
      <c r="AE34" t="str">
        <f t="shared" ca="1" si="15"/>
        <v/>
      </c>
      <c r="AF34" t="str">
        <f t="shared" ca="1" si="16"/>
        <v/>
      </c>
      <c r="AG34" t="str">
        <f t="shared" ca="1" si="17"/>
        <v/>
      </c>
      <c r="AH34" t="str">
        <f ca="1">IF(AF34="","",COUNTIF($AJ$2:AJ34,1))</f>
        <v/>
      </c>
      <c r="AI34" t="str">
        <f ca="1">IF(AG34="","",COUNTIF($AK$2:AK34,1))</f>
        <v/>
      </c>
      <c r="AJ34">
        <f t="shared" ca="1" si="18"/>
        <v>0</v>
      </c>
      <c r="AK34">
        <f t="shared" ca="1" si="19"/>
        <v>0</v>
      </c>
      <c r="AL34" t="str">
        <f t="shared" ca="1" si="25"/>
        <v/>
      </c>
      <c r="AM34" t="str">
        <f t="shared" ca="1" si="20"/>
        <v/>
      </c>
    </row>
    <row r="35" spans="1:39" x14ac:dyDescent="0.3">
      <c r="A35" t="str">
        <f ca="1">IF(Y35="","",Y35&amp;"-"&amp;COUNTIF($Y$2:Y35,Y35))</f>
        <v/>
      </c>
      <c r="B35" t="str">
        <f ca="1">IF(V35="","",V35&amp;"-"&amp;COUNTIF($V$2:V35,V35))</f>
        <v/>
      </c>
      <c r="C35" t="str">
        <f ca="1">IF(U35="","",U35&amp;"-"&amp;COUNTIF($U$2:U35,U35))</f>
        <v/>
      </c>
      <c r="D35" t="str">
        <f ca="1">IF(AF35="","",COUNTIF($AJ$2:AJ35,1))</f>
        <v/>
      </c>
      <c r="E35" t="str">
        <f ca="1">IF(AG35="","",COUNTIF($AK$2:AK35,1))</f>
        <v/>
      </c>
      <c r="F35">
        <f t="shared" si="21"/>
        <v>34</v>
      </c>
      <c r="G35" s="11">
        <f>HDFCBANK!C35</f>
        <v>41320</v>
      </c>
      <c r="H35">
        <f>HDFCBANK!I35</f>
        <v>676.75</v>
      </c>
      <c r="I35">
        <f>HDFC!I35</f>
        <v>812.1</v>
      </c>
      <c r="J35" s="7">
        <f t="shared" si="1"/>
        <v>0.83333333333333326</v>
      </c>
      <c r="K35" s="7">
        <f t="shared" ca="1" si="22"/>
        <v>0.81321053548509925</v>
      </c>
      <c r="L35" s="7">
        <f t="shared" ca="1" si="26"/>
        <v>1.5052879268646497E-2</v>
      </c>
      <c r="M35" s="36">
        <f t="shared" ca="1" si="27"/>
        <v>0.82826341475374576</v>
      </c>
      <c r="N35" s="37">
        <f t="shared" ca="1" si="28"/>
        <v>0.79815765621645274</v>
      </c>
      <c r="O35" t="str">
        <f t="shared" ca="1" si="0"/>
        <v>SHORT</v>
      </c>
      <c r="Q35" t="str">
        <f t="shared" ca="1" si="5"/>
        <v/>
      </c>
      <c r="R35" t="str">
        <f t="shared" ca="1" si="6"/>
        <v>SHORT</v>
      </c>
      <c r="S35">
        <f t="shared" ca="1" si="7"/>
        <v>-1</v>
      </c>
      <c r="T35">
        <f t="shared" ca="1" si="8"/>
        <v>0</v>
      </c>
      <c r="U35" t="str">
        <f t="shared" ca="1" si="23"/>
        <v/>
      </c>
      <c r="V35" t="str">
        <f t="shared" ca="1" si="24"/>
        <v/>
      </c>
      <c r="W35" t="str">
        <f t="shared" ca="1" si="9"/>
        <v/>
      </c>
      <c r="X35">
        <f t="shared" ca="1" si="10"/>
        <v>0</v>
      </c>
      <c r="Y35" t="str">
        <f t="shared" ca="1" si="11"/>
        <v/>
      </c>
      <c r="Z35" t="str">
        <f ca="1">IF(V35="","",IF(V35=1,"LONG"&amp;COUNTIF($V$2:V35,1),"SELL"&amp;COUNTIF($V$2:V35,0)))</f>
        <v/>
      </c>
      <c r="AA35" t="str">
        <f ca="1">IF(U35="","",IF(U35=-1,"SHORT"&amp;COUNTIF($U$2:U35,-1),"COVER"&amp;COUNTIF($U$2:U35,0)))</f>
        <v/>
      </c>
      <c r="AB35" t="str">
        <f t="shared" ca="1" si="12"/>
        <v/>
      </c>
      <c r="AC35" t="str">
        <f t="shared" ca="1" si="13"/>
        <v/>
      </c>
      <c r="AD35" t="str">
        <f t="shared" ca="1" si="14"/>
        <v/>
      </c>
      <c r="AE35" t="str">
        <f t="shared" ca="1" si="15"/>
        <v/>
      </c>
      <c r="AF35" t="str">
        <f t="shared" ca="1" si="16"/>
        <v/>
      </c>
      <c r="AG35" t="str">
        <f t="shared" ca="1" si="17"/>
        <v/>
      </c>
      <c r="AH35" t="str">
        <f ca="1">IF(AF35="","",COUNTIF($AJ$2:AJ35,1))</f>
        <v/>
      </c>
      <c r="AI35" t="str">
        <f ca="1">IF(AG35="","",COUNTIF($AK$2:AK35,1))</f>
        <v/>
      </c>
      <c r="AJ35">
        <f t="shared" ca="1" si="18"/>
        <v>0</v>
      </c>
      <c r="AK35">
        <f t="shared" ca="1" si="19"/>
        <v>0</v>
      </c>
      <c r="AL35" t="str">
        <f t="shared" ca="1" si="25"/>
        <v/>
      </c>
      <c r="AM35" t="str">
        <f t="shared" ca="1" si="20"/>
        <v/>
      </c>
    </row>
    <row r="36" spans="1:39" x14ac:dyDescent="0.3">
      <c r="A36" t="str">
        <f ca="1">IF(Y36="","",Y36&amp;"-"&amp;COUNTIF($Y$2:Y36,Y36))</f>
        <v/>
      </c>
      <c r="B36" t="str">
        <f ca="1">IF(V36="","",V36&amp;"-"&amp;COUNTIF($V$2:V36,V36))</f>
        <v/>
      </c>
      <c r="C36" t="str">
        <f ca="1">IF(U36="","",U36&amp;"-"&amp;COUNTIF($U$2:U36,U36))</f>
        <v/>
      </c>
      <c r="D36" t="str">
        <f ca="1">IF(AF36="","",COUNTIF($AJ$2:AJ36,1))</f>
        <v/>
      </c>
      <c r="E36" t="str">
        <f ca="1">IF(AG36="","",COUNTIF($AK$2:AK36,1))</f>
        <v/>
      </c>
      <c r="F36">
        <f t="shared" si="21"/>
        <v>35</v>
      </c>
      <c r="G36" s="11">
        <f>HDFCBANK!C36</f>
        <v>41323</v>
      </c>
      <c r="H36">
        <f>HDFCBANK!I36</f>
        <v>676</v>
      </c>
      <c r="I36">
        <f>HDFC!I36</f>
        <v>824.45</v>
      </c>
      <c r="J36" s="7">
        <f t="shared" si="1"/>
        <v>0.81994056643823154</v>
      </c>
      <c r="K36" s="7">
        <f t="shared" ca="1" si="22"/>
        <v>0.81416481762218884</v>
      </c>
      <c r="L36" s="7">
        <f t="shared" ca="1" si="26"/>
        <v>1.5156874315754458E-2</v>
      </c>
      <c r="M36" s="36">
        <f t="shared" ca="1" si="27"/>
        <v>0.82932169193794325</v>
      </c>
      <c r="N36" s="37">
        <f t="shared" ca="1" si="28"/>
        <v>0.79900794330643443</v>
      </c>
      <c r="O36" t="str">
        <f t="shared" ca="1" si="0"/>
        <v>SHORT</v>
      </c>
      <c r="Q36" t="str">
        <f t="shared" ca="1" si="5"/>
        <v/>
      </c>
      <c r="R36" t="str">
        <f t="shared" ca="1" si="6"/>
        <v>SHORT</v>
      </c>
      <c r="S36">
        <f t="shared" ca="1" si="7"/>
        <v>-1</v>
      </c>
      <c r="T36">
        <f t="shared" ca="1" si="8"/>
        <v>0</v>
      </c>
      <c r="U36" t="str">
        <f t="shared" ca="1" si="23"/>
        <v/>
      </c>
      <c r="V36" t="str">
        <f t="shared" ca="1" si="24"/>
        <v/>
      </c>
      <c r="W36" t="str">
        <f t="shared" ca="1" si="9"/>
        <v/>
      </c>
      <c r="X36">
        <f t="shared" ca="1" si="10"/>
        <v>0</v>
      </c>
      <c r="Y36" t="str">
        <f t="shared" ca="1" si="11"/>
        <v/>
      </c>
      <c r="Z36" t="str">
        <f ca="1">IF(V36="","",IF(V36=1,"LONG"&amp;COUNTIF($V$2:V36,1),"SELL"&amp;COUNTIF($V$2:V36,0)))</f>
        <v/>
      </c>
      <c r="AA36" t="str">
        <f ca="1">IF(U36="","",IF(U36=-1,"SHORT"&amp;COUNTIF($U$2:U36,-1),"COVER"&amp;COUNTIF($U$2:U36,0)))</f>
        <v/>
      </c>
      <c r="AB36" t="str">
        <f t="shared" ca="1" si="12"/>
        <v/>
      </c>
      <c r="AC36" t="str">
        <f t="shared" ca="1" si="13"/>
        <v/>
      </c>
      <c r="AD36" t="str">
        <f t="shared" ca="1" si="14"/>
        <v/>
      </c>
      <c r="AE36" t="str">
        <f t="shared" ca="1" si="15"/>
        <v/>
      </c>
      <c r="AF36" t="str">
        <f t="shared" ca="1" si="16"/>
        <v/>
      </c>
      <c r="AG36" t="str">
        <f t="shared" ca="1" si="17"/>
        <v/>
      </c>
      <c r="AH36" t="str">
        <f ca="1">IF(AF36="","",COUNTIF($AJ$2:AJ36,1))</f>
        <v/>
      </c>
      <c r="AI36" t="str">
        <f ca="1">IF(AG36="","",COUNTIF($AK$2:AK36,1))</f>
        <v/>
      </c>
      <c r="AJ36">
        <f t="shared" ca="1" si="18"/>
        <v>0</v>
      </c>
      <c r="AK36">
        <f t="shared" ca="1" si="19"/>
        <v>0</v>
      </c>
      <c r="AL36" t="str">
        <f t="shared" ca="1" si="25"/>
        <v/>
      </c>
      <c r="AM36" t="str">
        <f t="shared" ca="1" si="20"/>
        <v/>
      </c>
    </row>
    <row r="37" spans="1:39" x14ac:dyDescent="0.3">
      <c r="A37" t="str">
        <f ca="1">IF(Y37="","",Y37&amp;"-"&amp;COUNTIF($Y$2:Y37,Y37))</f>
        <v/>
      </c>
      <c r="B37" t="str">
        <f ca="1">IF(V37="","",V37&amp;"-"&amp;COUNTIF($V$2:V37,V37))</f>
        <v/>
      </c>
      <c r="C37" t="str">
        <f ca="1">IF(U37="","",U37&amp;"-"&amp;COUNTIF($U$2:U37,U37))</f>
        <v/>
      </c>
      <c r="D37" t="str">
        <f ca="1">IF(AF37="","",COUNTIF($AJ$2:AJ37,1))</f>
        <v/>
      </c>
      <c r="E37" t="str">
        <f ca="1">IF(AG37="","",COUNTIF($AK$2:AK37,1))</f>
        <v/>
      </c>
      <c r="F37">
        <f t="shared" si="21"/>
        <v>36</v>
      </c>
      <c r="G37" s="11">
        <f>HDFCBANK!C37</f>
        <v>41324</v>
      </c>
      <c r="H37">
        <f>HDFCBANK!I37</f>
        <v>674.8</v>
      </c>
      <c r="I37">
        <f>HDFC!I37</f>
        <v>823.45</v>
      </c>
      <c r="J37" s="7">
        <f t="shared" si="1"/>
        <v>0.81947902119132909</v>
      </c>
      <c r="K37" s="7">
        <f t="shared" ca="1" si="22"/>
        <v>0.81533143055145474</v>
      </c>
      <c r="L37" s="7">
        <f t="shared" ca="1" si="26"/>
        <v>1.5062320512981547E-2</v>
      </c>
      <c r="M37" s="36">
        <f t="shared" ca="1" si="27"/>
        <v>0.83039375106443625</v>
      </c>
      <c r="N37" s="37">
        <f t="shared" ca="1" si="28"/>
        <v>0.80026911003847323</v>
      </c>
      <c r="O37" t="str">
        <f t="shared" ca="1" si="0"/>
        <v>SHORT</v>
      </c>
      <c r="Q37" t="str">
        <f t="shared" ca="1" si="5"/>
        <v/>
      </c>
      <c r="R37" t="str">
        <f t="shared" ca="1" si="6"/>
        <v>SHORT</v>
      </c>
      <c r="S37">
        <f t="shared" ca="1" si="7"/>
        <v>-1</v>
      </c>
      <c r="T37">
        <f t="shared" ca="1" si="8"/>
        <v>0</v>
      </c>
      <c r="U37" t="str">
        <f t="shared" ca="1" si="23"/>
        <v/>
      </c>
      <c r="V37" t="str">
        <f t="shared" ca="1" si="24"/>
        <v/>
      </c>
      <c r="W37" t="str">
        <f t="shared" ca="1" si="9"/>
        <v/>
      </c>
      <c r="X37">
        <f t="shared" ca="1" si="10"/>
        <v>0</v>
      </c>
      <c r="Y37" t="str">
        <f t="shared" ca="1" si="11"/>
        <v/>
      </c>
      <c r="Z37" t="str">
        <f ca="1">IF(V37="","",IF(V37=1,"LONG"&amp;COUNTIF($V$2:V37,1),"SELL"&amp;COUNTIF($V$2:V37,0)))</f>
        <v/>
      </c>
      <c r="AA37" t="str">
        <f ca="1">IF(U37="","",IF(U37=-1,"SHORT"&amp;COUNTIF($U$2:U37,-1),"COVER"&amp;COUNTIF($U$2:U37,0)))</f>
        <v/>
      </c>
      <c r="AB37" t="str">
        <f t="shared" ca="1" si="12"/>
        <v/>
      </c>
      <c r="AC37" t="str">
        <f t="shared" ca="1" si="13"/>
        <v/>
      </c>
      <c r="AD37" t="str">
        <f t="shared" ca="1" si="14"/>
        <v/>
      </c>
      <c r="AE37" t="str">
        <f t="shared" ca="1" si="15"/>
        <v/>
      </c>
      <c r="AF37" t="str">
        <f t="shared" ca="1" si="16"/>
        <v/>
      </c>
      <c r="AG37" t="str">
        <f t="shared" ca="1" si="17"/>
        <v/>
      </c>
      <c r="AH37" t="str">
        <f ca="1">IF(AF37="","",COUNTIF($AJ$2:AJ37,1))</f>
        <v/>
      </c>
      <c r="AI37" t="str">
        <f ca="1">IF(AG37="","",COUNTIF($AK$2:AK37,1))</f>
        <v/>
      </c>
      <c r="AJ37">
        <f t="shared" ca="1" si="18"/>
        <v>0</v>
      </c>
      <c r="AK37">
        <f t="shared" ca="1" si="19"/>
        <v>0</v>
      </c>
      <c r="AL37" t="str">
        <f t="shared" ca="1" si="25"/>
        <v/>
      </c>
      <c r="AM37" t="str">
        <f t="shared" ca="1" si="20"/>
        <v/>
      </c>
    </row>
    <row r="38" spans="1:39" x14ac:dyDescent="0.3">
      <c r="A38" t="str">
        <f ca="1">IF(Y38="","",Y38&amp;"-"&amp;COUNTIF($Y$2:Y38,Y38))</f>
        <v/>
      </c>
      <c r="B38" t="str">
        <f ca="1">IF(V38="","",V38&amp;"-"&amp;COUNTIF($V$2:V38,V38))</f>
        <v/>
      </c>
      <c r="C38" t="str">
        <f ca="1">IF(U38="","",U38&amp;"-"&amp;COUNTIF($U$2:U38,U38))</f>
        <v/>
      </c>
      <c r="D38" t="str">
        <f ca="1">IF(AF38="","",COUNTIF($AJ$2:AJ38,1))</f>
        <v/>
      </c>
      <c r="E38" t="str">
        <f ca="1">IF(AG38="","",COUNTIF($AK$2:AK38,1))</f>
        <v/>
      </c>
      <c r="F38">
        <f t="shared" si="21"/>
        <v>37</v>
      </c>
      <c r="G38" s="11">
        <f>HDFCBANK!C38</f>
        <v>41325</v>
      </c>
      <c r="H38">
        <f>HDFCBANK!I38</f>
        <v>676.95</v>
      </c>
      <c r="I38">
        <f>HDFC!I38</f>
        <v>819.6</v>
      </c>
      <c r="J38" s="7">
        <f t="shared" si="1"/>
        <v>0.82595168374816985</v>
      </c>
      <c r="K38" s="7">
        <f t="shared" ca="1" si="22"/>
        <v>0.81875606348832675</v>
      </c>
      <c r="L38" s="7">
        <f t="shared" ca="1" si="26"/>
        <v>1.2820030717054103E-2</v>
      </c>
      <c r="M38" s="36">
        <f t="shared" ca="1" si="27"/>
        <v>0.83157609420538081</v>
      </c>
      <c r="N38" s="37">
        <f t="shared" ca="1" si="28"/>
        <v>0.80593603277127268</v>
      </c>
      <c r="O38" t="str">
        <f t="shared" ca="1" si="0"/>
        <v>SHORT</v>
      </c>
      <c r="Q38" t="str">
        <f t="shared" ca="1" si="5"/>
        <v/>
      </c>
      <c r="R38" t="str">
        <f t="shared" ca="1" si="6"/>
        <v>SHORT</v>
      </c>
      <c r="S38">
        <f t="shared" ca="1" si="7"/>
        <v>-1</v>
      </c>
      <c r="T38">
        <f t="shared" ca="1" si="8"/>
        <v>0</v>
      </c>
      <c r="U38" t="str">
        <f t="shared" ca="1" si="23"/>
        <v/>
      </c>
      <c r="V38" t="str">
        <f t="shared" ca="1" si="24"/>
        <v/>
      </c>
      <c r="W38" t="str">
        <f t="shared" ca="1" si="9"/>
        <v/>
      </c>
      <c r="X38">
        <f t="shared" ca="1" si="10"/>
        <v>0</v>
      </c>
      <c r="Y38" t="str">
        <f t="shared" ca="1" si="11"/>
        <v/>
      </c>
      <c r="Z38" t="str">
        <f ca="1">IF(V38="","",IF(V38=1,"LONG"&amp;COUNTIF($V$2:V38,1),"SELL"&amp;COUNTIF($V$2:V38,0)))</f>
        <v/>
      </c>
      <c r="AA38" t="str">
        <f ca="1">IF(U38="","",IF(U38=-1,"SHORT"&amp;COUNTIF($U$2:U38,-1),"COVER"&amp;COUNTIF($U$2:U38,0)))</f>
        <v/>
      </c>
      <c r="AB38" t="str">
        <f t="shared" ca="1" si="12"/>
        <v/>
      </c>
      <c r="AC38" t="str">
        <f t="shared" ca="1" si="13"/>
        <v/>
      </c>
      <c r="AD38" t="str">
        <f t="shared" ca="1" si="14"/>
        <v/>
      </c>
      <c r="AE38" t="str">
        <f t="shared" ca="1" si="15"/>
        <v/>
      </c>
      <c r="AF38" t="str">
        <f t="shared" ca="1" si="16"/>
        <v/>
      </c>
      <c r="AG38" t="str">
        <f t="shared" ca="1" si="17"/>
        <v/>
      </c>
      <c r="AH38" t="str">
        <f ca="1">IF(AF38="","",COUNTIF($AJ$2:AJ38,1))</f>
        <v/>
      </c>
      <c r="AI38" t="str">
        <f ca="1">IF(AG38="","",COUNTIF($AK$2:AK38,1))</f>
        <v/>
      </c>
      <c r="AJ38">
        <f t="shared" ca="1" si="18"/>
        <v>0</v>
      </c>
      <c r="AK38">
        <f t="shared" ca="1" si="19"/>
        <v>0</v>
      </c>
      <c r="AL38" t="str">
        <f t="shared" ca="1" si="25"/>
        <v/>
      </c>
      <c r="AM38" t="str">
        <f t="shared" ca="1" si="20"/>
        <v/>
      </c>
    </row>
    <row r="39" spans="1:39" x14ac:dyDescent="0.3">
      <c r="A39" t="str">
        <f ca="1">IF(Y39="","",Y39&amp;"-"&amp;COUNTIF($Y$2:Y39,Y39))</f>
        <v>0-5</v>
      </c>
      <c r="B39" t="str">
        <f ca="1">IF(V39="","",V39&amp;"-"&amp;COUNTIF($V$2:V39,V39))</f>
        <v/>
      </c>
      <c r="C39" t="str">
        <f ca="1">IF(U39="","",U39&amp;"-"&amp;COUNTIF($U$2:U39,U39))</f>
        <v>0-3</v>
      </c>
      <c r="D39" t="str">
        <f ca="1">IF(AF39="","",COUNTIF($AJ$2:AJ39,1))</f>
        <v/>
      </c>
      <c r="E39">
        <f ca="1">IF(AG39="","",COUNTIF($AK$2:AK39,1))</f>
        <v>5</v>
      </c>
      <c r="F39">
        <f t="shared" si="21"/>
        <v>38</v>
      </c>
      <c r="G39" s="11">
        <f>HDFCBANK!C39</f>
        <v>41326</v>
      </c>
      <c r="H39">
        <f>HDFCBANK!I39</f>
        <v>666.25</v>
      </c>
      <c r="I39">
        <f>HDFC!I39</f>
        <v>815.05</v>
      </c>
      <c r="J39" s="7">
        <f t="shared" si="1"/>
        <v>0.8174345132200479</v>
      </c>
      <c r="K39" s="7">
        <f t="shared" ca="1" si="22"/>
        <v>0.82136548656139541</v>
      </c>
      <c r="L39" s="7">
        <f t="shared" ca="1" si="26"/>
        <v>8.5713297805439809E-3</v>
      </c>
      <c r="M39" s="36">
        <f t="shared" ca="1" si="27"/>
        <v>0.82993681634193939</v>
      </c>
      <c r="N39" s="37">
        <f t="shared" ca="1" si="28"/>
        <v>0.81279415678085143</v>
      </c>
      <c r="O39" t="str">
        <f t="shared" ca="1" si="0"/>
        <v/>
      </c>
      <c r="Q39" t="str">
        <f t="shared" ca="1" si="5"/>
        <v/>
      </c>
      <c r="R39" t="str">
        <f t="shared" ca="1" si="6"/>
        <v/>
      </c>
      <c r="S39">
        <f t="shared" ca="1" si="7"/>
        <v>0</v>
      </c>
      <c r="T39">
        <f t="shared" ca="1" si="8"/>
        <v>0</v>
      </c>
      <c r="U39">
        <f t="shared" ca="1" si="23"/>
        <v>0</v>
      </c>
      <c r="V39" t="str">
        <f t="shared" ca="1" si="24"/>
        <v/>
      </c>
      <c r="W39" t="str">
        <f t="shared" ca="1" si="9"/>
        <v/>
      </c>
      <c r="X39">
        <f t="shared" ca="1" si="10"/>
        <v>0</v>
      </c>
      <c r="Y39">
        <f t="shared" ca="1" si="11"/>
        <v>0</v>
      </c>
      <c r="Z39" t="str">
        <f ca="1">IF(V39="","",IF(V39=1,"LONG"&amp;COUNTIF($V$2:V39,1),"SELL"&amp;COUNTIF($V$2:V39,0)))</f>
        <v/>
      </c>
      <c r="AA39" t="str">
        <f ca="1">IF(U39="","",IF(U39=-1,"SHORT"&amp;COUNTIF($U$2:U39,-1),"COVER"&amp;COUNTIF($U$2:U39,0)))</f>
        <v>COVER3</v>
      </c>
      <c r="AB39" t="str">
        <f t="shared" ca="1" si="12"/>
        <v/>
      </c>
      <c r="AC39" t="str">
        <f t="shared" ca="1" si="13"/>
        <v/>
      </c>
      <c r="AD39" t="str">
        <f t="shared" ca="1" si="14"/>
        <v/>
      </c>
      <c r="AE39" t="str">
        <f t="shared" ca="1" si="15"/>
        <v>COVER</v>
      </c>
      <c r="AF39" t="str">
        <f t="shared" ca="1" si="16"/>
        <v/>
      </c>
      <c r="AG39" t="str">
        <f t="shared" ca="1" si="17"/>
        <v>COVER</v>
      </c>
      <c r="AH39" t="str">
        <f ca="1">IF(AF39="","",COUNTIF($AJ$2:AJ39,1))</f>
        <v/>
      </c>
      <c r="AI39">
        <f ca="1">IF(AG39="","",COUNTIF($AK$2:AK39,1))</f>
        <v>5</v>
      </c>
      <c r="AJ39">
        <f t="shared" ca="1" si="18"/>
        <v>0</v>
      </c>
      <c r="AK39">
        <f t="shared" ca="1" si="19"/>
        <v>1</v>
      </c>
      <c r="AL39" t="str">
        <f t="shared" ca="1" si="25"/>
        <v/>
      </c>
      <c r="AM39" t="str">
        <f t="shared" ca="1" si="20"/>
        <v>SHORT</v>
      </c>
    </row>
    <row r="40" spans="1:39" x14ac:dyDescent="0.3">
      <c r="A40" t="str">
        <f ca="1">IF(Y40="","",Y40&amp;"-"&amp;COUNTIF($Y$2:Y40,Y40))</f>
        <v/>
      </c>
      <c r="B40" t="str">
        <f ca="1">IF(V40="","",V40&amp;"-"&amp;COUNTIF($V$2:V40,V40))</f>
        <v/>
      </c>
      <c r="C40" t="str">
        <f ca="1">IF(U40="","",U40&amp;"-"&amp;COUNTIF($U$2:U40,U40))</f>
        <v/>
      </c>
      <c r="D40" t="str">
        <f ca="1">IF(AF40="","",COUNTIF($AJ$2:AJ40,1))</f>
        <v/>
      </c>
      <c r="E40" t="str">
        <f ca="1">IF(AG40="","",COUNTIF($AK$2:AK40,1))</f>
        <v/>
      </c>
      <c r="F40">
        <f t="shared" si="21"/>
        <v>39</v>
      </c>
      <c r="G40" s="11">
        <f>HDFCBANK!C40</f>
        <v>41327</v>
      </c>
      <c r="H40">
        <f>HDFCBANK!I40</f>
        <v>659.3</v>
      </c>
      <c r="I40">
        <f>HDFC!I40</f>
        <v>799.85</v>
      </c>
      <c r="J40" s="7">
        <f t="shared" si="1"/>
        <v>0.82427955241607798</v>
      </c>
      <c r="K40" s="7">
        <f t="shared" ca="1" si="22"/>
        <v>0.82342128552209348</v>
      </c>
      <c r="L40" s="7">
        <f t="shared" ca="1" si="26"/>
        <v>5.9266806207381867E-3</v>
      </c>
      <c r="M40" s="36">
        <f t="shared" ca="1" si="27"/>
        <v>0.82934796614283168</v>
      </c>
      <c r="N40" s="37">
        <f t="shared" ca="1" si="28"/>
        <v>0.81749460490135528</v>
      </c>
      <c r="O40" t="str">
        <f t="shared" ca="1" si="0"/>
        <v/>
      </c>
      <c r="Q40" t="str">
        <f t="shared" ca="1" si="5"/>
        <v/>
      </c>
      <c r="R40" t="str">
        <f t="shared" ca="1" si="6"/>
        <v/>
      </c>
      <c r="S40">
        <f t="shared" ca="1" si="7"/>
        <v>0</v>
      </c>
      <c r="T40">
        <f t="shared" ca="1" si="8"/>
        <v>0</v>
      </c>
      <c r="U40" t="str">
        <f t="shared" ca="1" si="23"/>
        <v/>
      </c>
      <c r="V40" t="str">
        <f t="shared" ca="1" si="24"/>
        <v/>
      </c>
      <c r="W40" t="str">
        <f t="shared" ca="1" si="9"/>
        <v/>
      </c>
      <c r="X40">
        <f t="shared" ca="1" si="10"/>
        <v>0</v>
      </c>
      <c r="Y40" t="str">
        <f t="shared" ca="1" si="11"/>
        <v/>
      </c>
      <c r="Z40" t="str">
        <f ca="1">IF(V40="","",IF(V40=1,"LONG"&amp;COUNTIF($V$2:V40,1),"SELL"&amp;COUNTIF($V$2:V40,0)))</f>
        <v/>
      </c>
      <c r="AA40" t="str">
        <f ca="1">IF(U40="","",IF(U40=-1,"SHORT"&amp;COUNTIF($U$2:U40,-1),"COVER"&amp;COUNTIF($U$2:U40,0)))</f>
        <v/>
      </c>
      <c r="AB40" t="str">
        <f t="shared" ca="1" si="12"/>
        <v/>
      </c>
      <c r="AC40" t="str">
        <f t="shared" ca="1" si="13"/>
        <v/>
      </c>
      <c r="AD40" t="str">
        <f t="shared" ca="1" si="14"/>
        <v/>
      </c>
      <c r="AE40" t="str">
        <f t="shared" ca="1" si="15"/>
        <v/>
      </c>
      <c r="AF40" t="str">
        <f t="shared" ca="1" si="16"/>
        <v/>
      </c>
      <c r="AG40" t="str">
        <f t="shared" ca="1" si="17"/>
        <v/>
      </c>
      <c r="AH40" t="str">
        <f ca="1">IF(AF40="","",COUNTIF($AJ$2:AJ40,1))</f>
        <v/>
      </c>
      <c r="AI40" t="str">
        <f ca="1">IF(AG40="","",COUNTIF($AK$2:AK40,1))</f>
        <v/>
      </c>
      <c r="AJ40">
        <f t="shared" ca="1" si="18"/>
        <v>0</v>
      </c>
      <c r="AK40">
        <f t="shared" ca="1" si="19"/>
        <v>0</v>
      </c>
      <c r="AL40" t="str">
        <f t="shared" ca="1" si="25"/>
        <v/>
      </c>
      <c r="AM40" t="str">
        <f t="shared" ca="1" si="20"/>
        <v/>
      </c>
    </row>
    <row r="41" spans="1:39" x14ac:dyDescent="0.3">
      <c r="A41" t="str">
        <f ca="1">IF(Y41="","",Y41&amp;"-"&amp;COUNTIF($Y$2:Y41,Y41))</f>
        <v/>
      </c>
      <c r="B41" t="str">
        <f ca="1">IF(V41="","",V41&amp;"-"&amp;COUNTIF($V$2:V41,V41))</f>
        <v/>
      </c>
      <c r="C41" t="str">
        <f ca="1">IF(U41="","",U41&amp;"-"&amp;COUNTIF($U$2:U41,U41))</f>
        <v/>
      </c>
      <c r="D41" t="str">
        <f ca="1">IF(AF41="","",COUNTIF($AJ$2:AJ41,1))</f>
        <v/>
      </c>
      <c r="E41" t="str">
        <f ca="1">IF(AG41="","",COUNTIF($AK$2:AK41,1))</f>
        <v/>
      </c>
      <c r="F41">
        <f t="shared" si="21"/>
        <v>40</v>
      </c>
      <c r="G41" s="11">
        <f>HDFCBANK!C41</f>
        <v>41330</v>
      </c>
      <c r="H41">
        <f>HDFCBANK!I41</f>
        <v>656.45</v>
      </c>
      <c r="I41">
        <f>HDFC!I41</f>
        <v>802.05</v>
      </c>
      <c r="J41" s="7">
        <f t="shared" si="1"/>
        <v>0.8184651829686429</v>
      </c>
      <c r="K41" s="7">
        <f t="shared" ca="1" si="22"/>
        <v>0.82316957837531857</v>
      </c>
      <c r="L41" s="7">
        <f t="shared" ca="1" si="26"/>
        <v>6.0928957139353207E-3</v>
      </c>
      <c r="M41" s="36">
        <f t="shared" ca="1" si="27"/>
        <v>0.82926247408925391</v>
      </c>
      <c r="N41" s="37">
        <f t="shared" ca="1" si="28"/>
        <v>0.81707668266138322</v>
      </c>
      <c r="O41" t="str">
        <f t="shared" ca="1" si="0"/>
        <v/>
      </c>
      <c r="Q41" t="str">
        <f t="shared" ca="1" si="5"/>
        <v/>
      </c>
      <c r="R41" t="str">
        <f t="shared" ca="1" si="6"/>
        <v/>
      </c>
      <c r="S41">
        <f t="shared" ca="1" si="7"/>
        <v>0</v>
      </c>
      <c r="T41">
        <f t="shared" ca="1" si="8"/>
        <v>0</v>
      </c>
      <c r="U41" t="str">
        <f t="shared" ca="1" si="23"/>
        <v/>
      </c>
      <c r="V41" t="str">
        <f t="shared" ca="1" si="24"/>
        <v/>
      </c>
      <c r="W41" t="str">
        <f t="shared" ca="1" si="9"/>
        <v/>
      </c>
      <c r="X41">
        <f t="shared" ca="1" si="10"/>
        <v>0</v>
      </c>
      <c r="Y41" t="str">
        <f t="shared" ca="1" si="11"/>
        <v/>
      </c>
      <c r="Z41" t="str">
        <f ca="1">IF(V41="","",IF(V41=1,"LONG"&amp;COUNTIF($V$2:V41,1),"SELL"&amp;COUNTIF($V$2:V41,0)))</f>
        <v/>
      </c>
      <c r="AA41" t="str">
        <f ca="1">IF(U41="","",IF(U41=-1,"SHORT"&amp;COUNTIF($U$2:U41,-1),"COVER"&amp;COUNTIF($U$2:U41,0)))</f>
        <v/>
      </c>
      <c r="AB41" t="str">
        <f t="shared" ca="1" si="12"/>
        <v/>
      </c>
      <c r="AC41" t="str">
        <f t="shared" ca="1" si="13"/>
        <v/>
      </c>
      <c r="AD41" t="str">
        <f t="shared" ca="1" si="14"/>
        <v/>
      </c>
      <c r="AE41" t="str">
        <f t="shared" ca="1" si="15"/>
        <v/>
      </c>
      <c r="AF41" t="str">
        <f t="shared" ca="1" si="16"/>
        <v/>
      </c>
      <c r="AG41" t="str">
        <f t="shared" ca="1" si="17"/>
        <v/>
      </c>
      <c r="AH41" t="str">
        <f ca="1">IF(AF41="","",COUNTIF($AJ$2:AJ41,1))</f>
        <v/>
      </c>
      <c r="AI41" t="str">
        <f ca="1">IF(AG41="","",COUNTIF($AK$2:AK41,1))</f>
        <v/>
      </c>
      <c r="AJ41">
        <f t="shared" ca="1" si="18"/>
        <v>0</v>
      </c>
      <c r="AK41">
        <f t="shared" ca="1" si="19"/>
        <v>0</v>
      </c>
      <c r="AL41" t="str">
        <f t="shared" ca="1" si="25"/>
        <v/>
      </c>
      <c r="AM41" t="str">
        <f t="shared" ca="1" si="20"/>
        <v/>
      </c>
    </row>
    <row r="42" spans="1:39" x14ac:dyDescent="0.3">
      <c r="A42" t="str">
        <f ca="1">IF(Y42="","",Y42&amp;"-"&amp;COUNTIF($Y$2:Y42,Y42))</f>
        <v>1-6</v>
      </c>
      <c r="B42" t="str">
        <f ca="1">IF(V42="","",V42&amp;"-"&amp;COUNTIF($V$2:V42,V42))</f>
        <v/>
      </c>
      <c r="C42" t="str">
        <f ca="1">IF(U42="","",U42&amp;"-"&amp;COUNTIF($U$2:U42,U42))</f>
        <v>-1-4</v>
      </c>
      <c r="D42">
        <f ca="1">IF(AF42="","",COUNTIF($AJ$2:AJ42,1))</f>
        <v>6</v>
      </c>
      <c r="E42" t="str">
        <f ca="1">IF(AG42="","",COUNTIF($AK$2:AK42,1))</f>
        <v/>
      </c>
      <c r="F42">
        <f t="shared" si="21"/>
        <v>41</v>
      </c>
      <c r="G42" s="11">
        <f>HDFCBANK!C42</f>
        <v>41331</v>
      </c>
      <c r="H42">
        <f>HDFCBANK!I42</f>
        <v>651.25</v>
      </c>
      <c r="I42">
        <f>HDFC!I42</f>
        <v>771.55</v>
      </c>
      <c r="J42" s="7">
        <f t="shared" si="1"/>
        <v>0.84408009850301347</v>
      </c>
      <c r="K42" s="7">
        <f t="shared" ca="1" si="22"/>
        <v>0.82446914244850844</v>
      </c>
      <c r="L42" s="7">
        <f t="shared" ca="1" si="26"/>
        <v>8.7675301981896166E-3</v>
      </c>
      <c r="M42" s="36">
        <f t="shared" ca="1" si="27"/>
        <v>0.8332366726466981</v>
      </c>
      <c r="N42" s="37">
        <f t="shared" ca="1" si="28"/>
        <v>0.81570161225031879</v>
      </c>
      <c r="O42" t="str">
        <f t="shared" ca="1" si="0"/>
        <v>SHORT</v>
      </c>
      <c r="Q42" t="str">
        <f t="shared" ca="1" si="5"/>
        <v/>
      </c>
      <c r="R42" t="str">
        <f t="shared" ca="1" si="6"/>
        <v>SHORT</v>
      </c>
      <c r="S42">
        <f t="shared" ca="1" si="7"/>
        <v>-1</v>
      </c>
      <c r="T42">
        <f t="shared" ca="1" si="8"/>
        <v>0</v>
      </c>
      <c r="U42">
        <f t="shared" ca="1" si="23"/>
        <v>-1</v>
      </c>
      <c r="V42" t="str">
        <f t="shared" ca="1" si="24"/>
        <v/>
      </c>
      <c r="W42" t="str">
        <f t="shared" ca="1" si="9"/>
        <v>SHORT</v>
      </c>
      <c r="X42">
        <f t="shared" ca="1" si="10"/>
        <v>-1</v>
      </c>
      <c r="Y42">
        <f t="shared" ca="1" si="11"/>
        <v>1</v>
      </c>
      <c r="Z42" t="str">
        <f ca="1">IF(V42="","",IF(V42=1,"LONG"&amp;COUNTIF($V$2:V42,1),"SELL"&amp;COUNTIF($V$2:V42,0)))</f>
        <v/>
      </c>
      <c r="AA42" t="str">
        <f ca="1">IF(U42="","",IF(U42=-1,"SHORT"&amp;COUNTIF($U$2:U42,-1),"COVER"&amp;COUNTIF($U$2:U42,0)))</f>
        <v>SHORT4</v>
      </c>
      <c r="AB42" t="str">
        <f t="shared" ca="1" si="12"/>
        <v/>
      </c>
      <c r="AC42" t="str">
        <f t="shared" ca="1" si="13"/>
        <v/>
      </c>
      <c r="AD42" t="str">
        <f t="shared" ca="1" si="14"/>
        <v>SHORT</v>
      </c>
      <c r="AE42" t="str">
        <f t="shared" ca="1" si="15"/>
        <v/>
      </c>
      <c r="AF42" t="str">
        <f t="shared" ca="1" si="16"/>
        <v>SHORT</v>
      </c>
      <c r="AG42" t="str">
        <f t="shared" ca="1" si="17"/>
        <v/>
      </c>
      <c r="AH42">
        <f ca="1">IF(AF42="","",COUNTIF($AJ$2:AJ42,1))</f>
        <v>6</v>
      </c>
      <c r="AI42" t="str">
        <f ca="1">IF(AG42="","",COUNTIF($AK$2:AK42,1))</f>
        <v/>
      </c>
      <c r="AJ42">
        <f t="shared" ca="1" si="18"/>
        <v>1</v>
      </c>
      <c r="AK42">
        <f t="shared" ca="1" si="19"/>
        <v>0</v>
      </c>
      <c r="AL42" t="str">
        <f t="shared" ca="1" si="25"/>
        <v>SHORT</v>
      </c>
      <c r="AM42" t="str">
        <f t="shared" ca="1" si="20"/>
        <v/>
      </c>
    </row>
    <row r="43" spans="1:39" x14ac:dyDescent="0.3">
      <c r="A43" t="str">
        <f ca="1">IF(Y43="","",Y43&amp;"-"&amp;COUNTIF($Y$2:Y43,Y43))</f>
        <v>0-6</v>
      </c>
      <c r="B43" t="str">
        <f ca="1">IF(V43="","",V43&amp;"-"&amp;COUNTIF($V$2:V43,V43))</f>
        <v/>
      </c>
      <c r="C43" t="str">
        <f ca="1">IF(U43="","",U43&amp;"-"&amp;COUNTIF($U$2:U43,U43))</f>
        <v>0-4</v>
      </c>
      <c r="D43" t="str">
        <f ca="1">IF(AF43="","",COUNTIF($AJ$2:AJ43,1))</f>
        <v/>
      </c>
      <c r="E43">
        <f ca="1">IF(AG43="","",COUNTIF($AK$2:AK43,1))</f>
        <v>6</v>
      </c>
      <c r="F43">
        <f t="shared" si="21"/>
        <v>42</v>
      </c>
      <c r="G43" s="11">
        <f>HDFCBANK!C43</f>
        <v>41332</v>
      </c>
      <c r="H43">
        <f>HDFCBANK!I43</f>
        <v>642.75</v>
      </c>
      <c r="I43">
        <f>HDFC!I43</f>
        <v>779.35</v>
      </c>
      <c r="J43" s="7">
        <f t="shared" si="1"/>
        <v>0.82472573298261365</v>
      </c>
      <c r="K43" s="7">
        <f t="shared" ca="1" si="22"/>
        <v>0.82544478323143244</v>
      </c>
      <c r="L43" s="7">
        <f t="shared" ca="1" si="26"/>
        <v>8.1112187923320089E-3</v>
      </c>
      <c r="M43" s="36">
        <f t="shared" ca="1" si="27"/>
        <v>0.83355600202376445</v>
      </c>
      <c r="N43" s="37">
        <f t="shared" ca="1" si="28"/>
        <v>0.81733356443910044</v>
      </c>
      <c r="O43" t="str">
        <f t="shared" ca="1" si="0"/>
        <v/>
      </c>
      <c r="Q43" t="str">
        <f t="shared" ca="1" si="5"/>
        <v/>
      </c>
      <c r="R43" t="str">
        <f t="shared" ca="1" si="6"/>
        <v/>
      </c>
      <c r="S43">
        <f t="shared" ca="1" si="7"/>
        <v>0</v>
      </c>
      <c r="T43">
        <f t="shared" ca="1" si="8"/>
        <v>0</v>
      </c>
      <c r="U43">
        <f t="shared" ca="1" si="23"/>
        <v>0</v>
      </c>
      <c r="V43" t="str">
        <f t="shared" ca="1" si="24"/>
        <v/>
      </c>
      <c r="W43" t="str">
        <f t="shared" ca="1" si="9"/>
        <v/>
      </c>
      <c r="X43">
        <f t="shared" ca="1" si="10"/>
        <v>0</v>
      </c>
      <c r="Y43">
        <f t="shared" ca="1" si="11"/>
        <v>0</v>
      </c>
      <c r="Z43" t="str">
        <f ca="1">IF(V43="","",IF(V43=1,"LONG"&amp;COUNTIF($V$2:V43,1),"SELL"&amp;COUNTIF($V$2:V43,0)))</f>
        <v/>
      </c>
      <c r="AA43" t="str">
        <f ca="1">IF(U43="","",IF(U43=-1,"SHORT"&amp;COUNTIF($U$2:U43,-1),"COVER"&amp;COUNTIF($U$2:U43,0)))</f>
        <v>COVER4</v>
      </c>
      <c r="AB43" t="str">
        <f t="shared" ca="1" si="12"/>
        <v/>
      </c>
      <c r="AC43" t="str">
        <f t="shared" ca="1" si="13"/>
        <v/>
      </c>
      <c r="AD43" t="str">
        <f t="shared" ca="1" si="14"/>
        <v/>
      </c>
      <c r="AE43" t="str">
        <f t="shared" ca="1" si="15"/>
        <v>COVER</v>
      </c>
      <c r="AF43" t="str">
        <f t="shared" ca="1" si="16"/>
        <v/>
      </c>
      <c r="AG43" t="str">
        <f t="shared" ca="1" si="17"/>
        <v>COVER</v>
      </c>
      <c r="AH43" t="str">
        <f ca="1">IF(AF43="","",COUNTIF($AJ$2:AJ43,1))</f>
        <v/>
      </c>
      <c r="AI43">
        <f ca="1">IF(AG43="","",COUNTIF($AK$2:AK43,1))</f>
        <v>6</v>
      </c>
      <c r="AJ43">
        <f t="shared" ca="1" si="18"/>
        <v>0</v>
      </c>
      <c r="AK43">
        <f t="shared" ca="1" si="19"/>
        <v>1</v>
      </c>
      <c r="AL43" t="str">
        <f t="shared" ca="1" si="25"/>
        <v/>
      </c>
      <c r="AM43" t="str">
        <f t="shared" ca="1" si="20"/>
        <v>SHORT</v>
      </c>
    </row>
    <row r="44" spans="1:39" x14ac:dyDescent="0.3">
      <c r="A44" t="str">
        <f ca="1">IF(Y44="","",Y44&amp;"-"&amp;COUNTIF($Y$2:Y44,Y44))</f>
        <v/>
      </c>
      <c r="B44" t="str">
        <f ca="1">IF(V44="","",V44&amp;"-"&amp;COUNTIF($V$2:V44,V44))</f>
        <v/>
      </c>
      <c r="C44" t="str">
        <f ca="1">IF(U44="","",U44&amp;"-"&amp;COUNTIF($U$2:U44,U44))</f>
        <v/>
      </c>
      <c r="D44" t="str">
        <f ca="1">IF(AF44="","",COUNTIF($AJ$2:AJ44,1))</f>
        <v/>
      </c>
      <c r="E44" t="str">
        <f ca="1">IF(AG44="","",COUNTIF($AK$2:AK44,1))</f>
        <v/>
      </c>
      <c r="F44">
        <f t="shared" si="21"/>
        <v>43</v>
      </c>
      <c r="G44" s="11">
        <f>HDFCBANK!C44</f>
        <v>41333</v>
      </c>
      <c r="H44">
        <f>HDFCBANK!I44</f>
        <v>625.35</v>
      </c>
      <c r="I44">
        <f>HDFC!I44</f>
        <v>757.65</v>
      </c>
      <c r="J44" s="7">
        <f t="shared" si="1"/>
        <v>0.82538111265096026</v>
      </c>
      <c r="K44" s="7">
        <f t="shared" ca="1" si="22"/>
        <v>0.82530707974524198</v>
      </c>
      <c r="L44" s="7">
        <f t="shared" ca="1" si="26"/>
        <v>8.0981228166347695E-3</v>
      </c>
      <c r="M44" s="36">
        <f t="shared" ca="1" si="27"/>
        <v>0.83340520256187678</v>
      </c>
      <c r="N44" s="37">
        <f t="shared" ca="1" si="28"/>
        <v>0.81720895692860718</v>
      </c>
      <c r="O44" t="str">
        <f t="shared" ca="1" si="0"/>
        <v/>
      </c>
      <c r="Q44" t="str">
        <f t="shared" ca="1" si="5"/>
        <v/>
      </c>
      <c r="R44" t="str">
        <f t="shared" ca="1" si="6"/>
        <v/>
      </c>
      <c r="S44">
        <f t="shared" ca="1" si="7"/>
        <v>0</v>
      </c>
      <c r="T44">
        <f t="shared" ca="1" si="8"/>
        <v>0</v>
      </c>
      <c r="U44" t="str">
        <f t="shared" ca="1" si="23"/>
        <v/>
      </c>
      <c r="V44" t="str">
        <f t="shared" ca="1" si="24"/>
        <v/>
      </c>
      <c r="W44" t="str">
        <f t="shared" ca="1" si="9"/>
        <v/>
      </c>
      <c r="X44">
        <f t="shared" ca="1" si="10"/>
        <v>0</v>
      </c>
      <c r="Y44" t="str">
        <f t="shared" ca="1" si="11"/>
        <v/>
      </c>
      <c r="Z44" t="str">
        <f ca="1">IF(V44="","",IF(V44=1,"LONG"&amp;COUNTIF($V$2:V44,1),"SELL"&amp;COUNTIF($V$2:V44,0)))</f>
        <v/>
      </c>
      <c r="AA44" t="str">
        <f ca="1">IF(U44="","",IF(U44=-1,"SHORT"&amp;COUNTIF($U$2:U44,-1),"COVER"&amp;COUNTIF($U$2:U44,0)))</f>
        <v/>
      </c>
      <c r="AB44" t="str">
        <f t="shared" ca="1" si="12"/>
        <v/>
      </c>
      <c r="AC44" t="str">
        <f t="shared" ca="1" si="13"/>
        <v/>
      </c>
      <c r="AD44" t="str">
        <f t="shared" ca="1" si="14"/>
        <v/>
      </c>
      <c r="AE44" t="str">
        <f t="shared" ca="1" si="15"/>
        <v/>
      </c>
      <c r="AF44" t="str">
        <f t="shared" ca="1" si="16"/>
        <v/>
      </c>
      <c r="AG44" t="str">
        <f t="shared" ca="1" si="17"/>
        <v/>
      </c>
      <c r="AH44" t="str">
        <f ca="1">IF(AF44="","",COUNTIF($AJ$2:AJ44,1))</f>
        <v/>
      </c>
      <c r="AI44" t="str">
        <f ca="1">IF(AG44="","",COUNTIF($AK$2:AK44,1))</f>
        <v/>
      </c>
      <c r="AJ44">
        <f t="shared" ca="1" si="18"/>
        <v>0</v>
      </c>
      <c r="AK44">
        <f t="shared" ca="1" si="19"/>
        <v>0</v>
      </c>
      <c r="AL44" t="str">
        <f t="shared" ca="1" si="25"/>
        <v/>
      </c>
      <c r="AM44" t="str">
        <f t="shared" ca="1" si="20"/>
        <v/>
      </c>
    </row>
    <row r="45" spans="1:39" x14ac:dyDescent="0.3">
      <c r="A45" t="str">
        <f ca="1">IF(Y45="","",Y45&amp;"-"&amp;COUNTIF($Y$2:Y45,Y45))</f>
        <v>1-7</v>
      </c>
      <c r="B45" t="str">
        <f ca="1">IF(V45="","",V45&amp;"-"&amp;COUNTIF($V$2:V45,V45))</f>
        <v>1-3</v>
      </c>
      <c r="C45" t="str">
        <f ca="1">IF(U45="","",U45&amp;"-"&amp;COUNTIF($U$2:U45,U45))</f>
        <v/>
      </c>
      <c r="D45">
        <f ca="1">IF(AF45="","",COUNTIF($AJ$2:AJ45,1))</f>
        <v>7</v>
      </c>
      <c r="E45" t="str">
        <f ca="1">IF(AG45="","",COUNTIF($AK$2:AK45,1))</f>
        <v/>
      </c>
      <c r="F45">
        <f t="shared" si="21"/>
        <v>44</v>
      </c>
      <c r="G45" s="11">
        <f>HDFCBANK!C45</f>
        <v>41334</v>
      </c>
      <c r="H45">
        <f>HDFCBANK!I45</f>
        <v>622.5</v>
      </c>
      <c r="I45">
        <f>HDFC!I45</f>
        <v>777.5</v>
      </c>
      <c r="J45" s="7">
        <f t="shared" si="1"/>
        <v>0.80064308681672025</v>
      </c>
      <c r="K45" s="7">
        <f t="shared" ca="1" si="22"/>
        <v>0.82203805509358074</v>
      </c>
      <c r="L45" s="7">
        <f t="shared" ca="1" si="26"/>
        <v>1.0683543508935368E-2</v>
      </c>
      <c r="M45" s="36">
        <f t="shared" ca="1" si="27"/>
        <v>0.83272159860251616</v>
      </c>
      <c r="N45" s="37">
        <f t="shared" ca="1" si="28"/>
        <v>0.81135451158464533</v>
      </c>
      <c r="O45" t="str">
        <f t="shared" ca="1" si="0"/>
        <v>LONG</v>
      </c>
      <c r="Q45" t="str">
        <f t="shared" ca="1" si="5"/>
        <v>LONG</v>
      </c>
      <c r="R45" t="str">
        <f t="shared" ca="1" si="6"/>
        <v/>
      </c>
      <c r="S45">
        <f t="shared" ca="1" si="7"/>
        <v>0</v>
      </c>
      <c r="T45">
        <f t="shared" ca="1" si="8"/>
        <v>1</v>
      </c>
      <c r="U45" t="str">
        <f t="shared" ca="1" si="23"/>
        <v/>
      </c>
      <c r="V45">
        <f t="shared" ca="1" si="24"/>
        <v>1</v>
      </c>
      <c r="W45" t="str">
        <f t="shared" ca="1" si="9"/>
        <v>LONG</v>
      </c>
      <c r="X45">
        <f t="shared" ca="1" si="10"/>
        <v>1</v>
      </c>
      <c r="Y45">
        <f t="shared" ca="1" si="11"/>
        <v>1</v>
      </c>
      <c r="Z45" t="str">
        <f ca="1">IF(V45="","",IF(V45=1,"LONG"&amp;COUNTIF($V$2:V45,1),"SELL"&amp;COUNTIF($V$2:V45,0)))</f>
        <v>LONG3</v>
      </c>
      <c r="AA45" t="str">
        <f ca="1">IF(U45="","",IF(U45=-1,"SHORT"&amp;COUNTIF($U$2:U45,-1),"COVER"&amp;COUNTIF($U$2:U45,0)))</f>
        <v/>
      </c>
      <c r="AB45" t="str">
        <f t="shared" ca="1" si="12"/>
        <v>BUY</v>
      </c>
      <c r="AC45" t="str">
        <f t="shared" ca="1" si="13"/>
        <v/>
      </c>
      <c r="AD45" t="str">
        <f t="shared" ca="1" si="14"/>
        <v/>
      </c>
      <c r="AE45" t="str">
        <f t="shared" ca="1" si="15"/>
        <v/>
      </c>
      <c r="AF45" t="str">
        <f t="shared" ca="1" si="16"/>
        <v>BUY</v>
      </c>
      <c r="AG45" t="str">
        <f t="shared" ca="1" si="17"/>
        <v/>
      </c>
      <c r="AH45">
        <f ca="1">IF(AF45="","",COUNTIF($AJ$2:AJ45,1))</f>
        <v>7</v>
      </c>
      <c r="AI45" t="str">
        <f ca="1">IF(AG45="","",COUNTIF($AK$2:AK45,1))</f>
        <v/>
      </c>
      <c r="AJ45">
        <f t="shared" ca="1" si="18"/>
        <v>1</v>
      </c>
      <c r="AK45">
        <f t="shared" ca="1" si="19"/>
        <v>0</v>
      </c>
      <c r="AL45" t="str">
        <f t="shared" ca="1" si="25"/>
        <v>LONG</v>
      </c>
      <c r="AM45" t="str">
        <f t="shared" ca="1" si="20"/>
        <v/>
      </c>
    </row>
    <row r="46" spans="1:39" x14ac:dyDescent="0.3">
      <c r="A46" t="str">
        <f ca="1">IF(Y46="","",Y46&amp;"-"&amp;COUNTIF($Y$2:Y46,Y46))</f>
        <v/>
      </c>
      <c r="B46" t="str">
        <f ca="1">IF(V46="","",V46&amp;"-"&amp;COUNTIF($V$2:V46,V46))</f>
        <v/>
      </c>
      <c r="C46" t="str">
        <f ca="1">IF(U46="","",U46&amp;"-"&amp;COUNTIF($U$2:U46,U46))</f>
        <v/>
      </c>
      <c r="D46" t="str">
        <f ca="1">IF(AF46="","",COUNTIF($AJ$2:AJ46,1))</f>
        <v/>
      </c>
      <c r="E46" t="str">
        <f ca="1">IF(AG46="","",COUNTIF($AK$2:AK46,1))</f>
        <v/>
      </c>
      <c r="F46">
        <f t="shared" si="21"/>
        <v>45</v>
      </c>
      <c r="G46" s="11">
        <f>HDFCBANK!C46</f>
        <v>41337</v>
      </c>
      <c r="H46">
        <f>HDFCBANK!I46</f>
        <v>627.65</v>
      </c>
      <c r="I46">
        <f>HDFC!I46</f>
        <v>773.8</v>
      </c>
      <c r="J46" s="7">
        <f t="shared" si="1"/>
        <v>0.81112690617730676</v>
      </c>
      <c r="K46" s="7">
        <f t="shared" ca="1" si="22"/>
        <v>0.82115668906748829</v>
      </c>
      <c r="L46" s="7">
        <f t="shared" ca="1" si="26"/>
        <v>1.1225608463885511E-2</v>
      </c>
      <c r="M46" s="36">
        <f t="shared" ca="1" si="27"/>
        <v>0.83238229753137383</v>
      </c>
      <c r="N46" s="37">
        <f t="shared" ca="1" si="28"/>
        <v>0.80993108060360275</v>
      </c>
      <c r="O46" t="str">
        <f t="shared" ca="1" si="0"/>
        <v>LONG</v>
      </c>
      <c r="Q46" t="str">
        <f t="shared" ca="1" si="5"/>
        <v>LONG</v>
      </c>
      <c r="R46" t="str">
        <f t="shared" ca="1" si="6"/>
        <v/>
      </c>
      <c r="S46">
        <f t="shared" ca="1" si="7"/>
        <v>0</v>
      </c>
      <c r="T46">
        <f t="shared" ca="1" si="8"/>
        <v>1</v>
      </c>
      <c r="U46" t="str">
        <f t="shared" ca="1" si="23"/>
        <v/>
      </c>
      <c r="V46" t="str">
        <f t="shared" ca="1" si="24"/>
        <v/>
      </c>
      <c r="W46" t="str">
        <f t="shared" ca="1" si="9"/>
        <v/>
      </c>
      <c r="X46">
        <f t="shared" ca="1" si="10"/>
        <v>0</v>
      </c>
      <c r="Y46" t="str">
        <f t="shared" ca="1" si="11"/>
        <v/>
      </c>
      <c r="Z46" t="str">
        <f ca="1">IF(V46="","",IF(V46=1,"LONG"&amp;COUNTIF($V$2:V46,1),"SELL"&amp;COUNTIF($V$2:V46,0)))</f>
        <v/>
      </c>
      <c r="AA46" t="str">
        <f ca="1">IF(U46="","",IF(U46=-1,"SHORT"&amp;COUNTIF($U$2:U46,-1),"COVER"&amp;COUNTIF($U$2:U46,0)))</f>
        <v/>
      </c>
      <c r="AB46" t="str">
        <f t="shared" ca="1" si="12"/>
        <v/>
      </c>
      <c r="AC46" t="str">
        <f t="shared" ca="1" si="13"/>
        <v/>
      </c>
      <c r="AD46" t="str">
        <f t="shared" ca="1" si="14"/>
        <v/>
      </c>
      <c r="AE46" t="str">
        <f t="shared" ca="1" si="15"/>
        <v/>
      </c>
      <c r="AF46" t="str">
        <f t="shared" ca="1" si="16"/>
        <v/>
      </c>
      <c r="AG46" t="str">
        <f t="shared" ca="1" si="17"/>
        <v/>
      </c>
      <c r="AH46" t="str">
        <f ca="1">IF(AF46="","",COUNTIF($AJ$2:AJ46,1))</f>
        <v/>
      </c>
      <c r="AI46" t="str">
        <f ca="1">IF(AG46="","",COUNTIF($AK$2:AK46,1))</f>
        <v/>
      </c>
      <c r="AJ46">
        <f t="shared" ca="1" si="18"/>
        <v>0</v>
      </c>
      <c r="AK46">
        <f t="shared" ca="1" si="19"/>
        <v>0</v>
      </c>
      <c r="AL46" t="str">
        <f t="shared" ca="1" si="25"/>
        <v/>
      </c>
      <c r="AM46" t="str">
        <f t="shared" ca="1" si="20"/>
        <v/>
      </c>
    </row>
    <row r="47" spans="1:39" x14ac:dyDescent="0.3">
      <c r="A47" t="str">
        <f ca="1">IF(Y47="","",Y47&amp;"-"&amp;COUNTIF($Y$2:Y47,Y47))</f>
        <v/>
      </c>
      <c r="B47" t="str">
        <f ca="1">IF(V47="","",V47&amp;"-"&amp;COUNTIF($V$2:V47,V47))</f>
        <v/>
      </c>
      <c r="C47" t="str">
        <f ca="1">IF(U47="","",U47&amp;"-"&amp;COUNTIF($U$2:U47,U47))</f>
        <v/>
      </c>
      <c r="D47" t="str">
        <f ca="1">IF(AF47="","",COUNTIF($AJ$2:AJ47,1))</f>
        <v/>
      </c>
      <c r="E47" t="str">
        <f ca="1">IF(AG47="","",COUNTIF($AK$2:AK47,1))</f>
        <v/>
      </c>
      <c r="F47">
        <f t="shared" si="21"/>
        <v>46</v>
      </c>
      <c r="G47" s="11">
        <f>HDFCBANK!C47</f>
        <v>41338</v>
      </c>
      <c r="H47">
        <f>HDFCBANK!I47</f>
        <v>632.95000000000005</v>
      </c>
      <c r="I47">
        <f>HDFC!I47</f>
        <v>773.1</v>
      </c>
      <c r="J47" s="7">
        <f t="shared" si="1"/>
        <v>0.81871685422325702</v>
      </c>
      <c r="K47" s="7">
        <f t="shared" ca="1" si="22"/>
        <v>0.82108047237068116</v>
      </c>
      <c r="L47" s="7">
        <f t="shared" ca="1" si="26"/>
        <v>1.1240841720044458E-2</v>
      </c>
      <c r="M47" s="36">
        <f t="shared" ca="1" si="27"/>
        <v>0.83232131409072563</v>
      </c>
      <c r="N47" s="37">
        <f t="shared" ca="1" si="28"/>
        <v>0.80983963065063669</v>
      </c>
      <c r="O47" t="str">
        <f t="shared" ca="1" si="0"/>
        <v>LONG</v>
      </c>
      <c r="Q47" t="str">
        <f t="shared" ca="1" si="5"/>
        <v>LONG</v>
      </c>
      <c r="R47" t="str">
        <f t="shared" ca="1" si="6"/>
        <v/>
      </c>
      <c r="S47">
        <f t="shared" ca="1" si="7"/>
        <v>0</v>
      </c>
      <c r="T47">
        <f t="shared" ca="1" si="8"/>
        <v>1</v>
      </c>
      <c r="U47" t="str">
        <f t="shared" ca="1" si="23"/>
        <v/>
      </c>
      <c r="V47" t="str">
        <f t="shared" ca="1" si="24"/>
        <v/>
      </c>
      <c r="W47" t="str">
        <f t="shared" ca="1" si="9"/>
        <v/>
      </c>
      <c r="X47">
        <f t="shared" ca="1" si="10"/>
        <v>0</v>
      </c>
      <c r="Y47" t="str">
        <f t="shared" ca="1" si="11"/>
        <v/>
      </c>
      <c r="Z47" t="str">
        <f ca="1">IF(V47="","",IF(V47=1,"LONG"&amp;COUNTIF($V$2:V47,1),"SELL"&amp;COUNTIF($V$2:V47,0)))</f>
        <v/>
      </c>
      <c r="AA47" t="str">
        <f ca="1">IF(U47="","",IF(U47=-1,"SHORT"&amp;COUNTIF($U$2:U47,-1),"COVER"&amp;COUNTIF($U$2:U47,0)))</f>
        <v/>
      </c>
      <c r="AB47" t="str">
        <f t="shared" ca="1" si="12"/>
        <v/>
      </c>
      <c r="AC47" t="str">
        <f t="shared" ca="1" si="13"/>
        <v/>
      </c>
      <c r="AD47" t="str">
        <f t="shared" ca="1" si="14"/>
        <v/>
      </c>
      <c r="AE47" t="str">
        <f t="shared" ca="1" si="15"/>
        <v/>
      </c>
      <c r="AF47" t="str">
        <f t="shared" ca="1" si="16"/>
        <v/>
      </c>
      <c r="AG47" t="str">
        <f t="shared" ca="1" si="17"/>
        <v/>
      </c>
      <c r="AH47" t="str">
        <f ca="1">IF(AF47="","",COUNTIF($AJ$2:AJ47,1))</f>
        <v/>
      </c>
      <c r="AI47" t="str">
        <f ca="1">IF(AG47="","",COUNTIF($AK$2:AK47,1))</f>
        <v/>
      </c>
      <c r="AJ47">
        <f t="shared" ca="1" si="18"/>
        <v>0</v>
      </c>
      <c r="AK47">
        <f t="shared" ca="1" si="19"/>
        <v>0</v>
      </c>
      <c r="AL47" t="str">
        <f t="shared" ca="1" si="25"/>
        <v/>
      </c>
      <c r="AM47" t="str">
        <f t="shared" ca="1" si="20"/>
        <v/>
      </c>
    </row>
    <row r="48" spans="1:39" x14ac:dyDescent="0.3">
      <c r="A48" t="str">
        <f ca="1">IF(Y48="","",Y48&amp;"-"&amp;COUNTIF($Y$2:Y48,Y48))</f>
        <v/>
      </c>
      <c r="B48" t="str">
        <f ca="1">IF(V48="","",V48&amp;"-"&amp;COUNTIF($V$2:V48,V48))</f>
        <v/>
      </c>
      <c r="C48" t="str">
        <f ca="1">IF(U48="","",U48&amp;"-"&amp;COUNTIF($U$2:U48,U48))</f>
        <v/>
      </c>
      <c r="D48" t="str">
        <f ca="1">IF(AF48="","",COUNTIF($AJ$2:AJ48,1))</f>
        <v/>
      </c>
      <c r="E48" t="str">
        <f ca="1">IF(AG48="","",COUNTIF($AK$2:AK48,1))</f>
        <v/>
      </c>
      <c r="F48">
        <f t="shared" si="21"/>
        <v>47</v>
      </c>
      <c r="G48" s="11">
        <f>HDFCBANK!C48</f>
        <v>41339</v>
      </c>
      <c r="H48">
        <f>HDFCBANK!I48</f>
        <v>630.5</v>
      </c>
      <c r="I48">
        <f>HDFC!I48</f>
        <v>774.3</v>
      </c>
      <c r="J48" s="7">
        <f t="shared" si="1"/>
        <v>0.81428386930130447</v>
      </c>
      <c r="K48" s="7">
        <f t="shared" ca="1" si="22"/>
        <v>0.81991369092599464</v>
      </c>
      <c r="L48" s="7">
        <f t="shared" ca="1" si="26"/>
        <v>1.1284502779267496E-2</v>
      </c>
      <c r="M48" s="36">
        <f t="shared" ca="1" si="27"/>
        <v>0.83119819370526216</v>
      </c>
      <c r="N48" s="37">
        <f t="shared" ca="1" si="28"/>
        <v>0.80862918814672713</v>
      </c>
      <c r="O48" t="str">
        <f t="shared" ca="1" si="0"/>
        <v>LONG</v>
      </c>
      <c r="Q48" t="str">
        <f t="shared" ca="1" si="5"/>
        <v>LONG</v>
      </c>
      <c r="R48" t="str">
        <f t="shared" ca="1" si="6"/>
        <v/>
      </c>
      <c r="S48">
        <f t="shared" ca="1" si="7"/>
        <v>0</v>
      </c>
      <c r="T48">
        <f t="shared" ca="1" si="8"/>
        <v>1</v>
      </c>
      <c r="U48" t="str">
        <f t="shared" ca="1" si="23"/>
        <v/>
      </c>
      <c r="V48" t="str">
        <f t="shared" ca="1" si="24"/>
        <v/>
      </c>
      <c r="W48" t="str">
        <f t="shared" ca="1" si="9"/>
        <v/>
      </c>
      <c r="X48">
        <f t="shared" ca="1" si="10"/>
        <v>0</v>
      </c>
      <c r="Y48" t="str">
        <f t="shared" ca="1" si="11"/>
        <v/>
      </c>
      <c r="Z48" t="str">
        <f ca="1">IF(V48="","",IF(V48=1,"LONG"&amp;COUNTIF($V$2:V48,1),"SELL"&amp;COUNTIF($V$2:V48,0)))</f>
        <v/>
      </c>
      <c r="AA48" t="str">
        <f ca="1">IF(U48="","",IF(U48=-1,"SHORT"&amp;COUNTIF($U$2:U48,-1),"COVER"&amp;COUNTIF($U$2:U48,0)))</f>
        <v/>
      </c>
      <c r="AB48" t="str">
        <f t="shared" ca="1" si="12"/>
        <v/>
      </c>
      <c r="AC48" t="str">
        <f t="shared" ca="1" si="13"/>
        <v/>
      </c>
      <c r="AD48" t="str">
        <f t="shared" ca="1" si="14"/>
        <v/>
      </c>
      <c r="AE48" t="str">
        <f t="shared" ca="1" si="15"/>
        <v/>
      </c>
      <c r="AF48" t="str">
        <f t="shared" ca="1" si="16"/>
        <v/>
      </c>
      <c r="AG48" t="str">
        <f t="shared" ca="1" si="17"/>
        <v/>
      </c>
      <c r="AH48" t="str">
        <f ca="1">IF(AF48="","",COUNTIF($AJ$2:AJ48,1))</f>
        <v/>
      </c>
      <c r="AI48" t="str">
        <f ca="1">IF(AG48="","",COUNTIF($AK$2:AK48,1))</f>
        <v/>
      </c>
      <c r="AJ48">
        <f t="shared" ca="1" si="18"/>
        <v>0</v>
      </c>
      <c r="AK48">
        <f t="shared" ca="1" si="19"/>
        <v>0</v>
      </c>
      <c r="AL48" t="str">
        <f t="shared" ca="1" si="25"/>
        <v/>
      </c>
      <c r="AM48" t="str">
        <f t="shared" ca="1" si="20"/>
        <v/>
      </c>
    </row>
    <row r="49" spans="1:39" x14ac:dyDescent="0.3">
      <c r="A49" t="str">
        <f ca="1">IF(Y49="","",Y49&amp;"-"&amp;COUNTIF($Y$2:Y49,Y49))</f>
        <v>0-7</v>
      </c>
      <c r="B49" t="str">
        <f ca="1">IF(V49="","",V49&amp;"-"&amp;COUNTIF($V$2:V49,V49))</f>
        <v>0-3</v>
      </c>
      <c r="C49" t="str">
        <f ca="1">IF(U49="","",U49&amp;"-"&amp;COUNTIF($U$2:U49,U49))</f>
        <v/>
      </c>
      <c r="D49" t="str">
        <f ca="1">IF(AF49="","",COUNTIF($AJ$2:AJ49,1))</f>
        <v/>
      </c>
      <c r="E49">
        <f ca="1">IF(AG49="","",COUNTIF($AK$2:AK49,1))</f>
        <v>7</v>
      </c>
      <c r="F49">
        <f t="shared" si="21"/>
        <v>48</v>
      </c>
      <c r="G49" s="11">
        <f>HDFCBANK!C49</f>
        <v>41340</v>
      </c>
      <c r="H49">
        <f>HDFCBANK!I49</f>
        <v>641.79999999999995</v>
      </c>
      <c r="I49">
        <f>HDFC!I49</f>
        <v>782.05</v>
      </c>
      <c r="J49" s="7">
        <f t="shared" si="1"/>
        <v>0.82066364043219742</v>
      </c>
      <c r="K49" s="7">
        <f t="shared" ca="1" si="22"/>
        <v>0.82023660364720929</v>
      </c>
      <c r="L49" s="7">
        <f t="shared" ca="1" si="26"/>
        <v>1.1251831469126502E-2</v>
      </c>
      <c r="M49" s="36">
        <f t="shared" ca="1" si="27"/>
        <v>0.83148843511633574</v>
      </c>
      <c r="N49" s="37">
        <f t="shared" ca="1" si="28"/>
        <v>0.80898477217808284</v>
      </c>
      <c r="O49" t="str">
        <f t="shared" ca="1" si="0"/>
        <v/>
      </c>
      <c r="Q49" t="str">
        <f t="shared" ca="1" si="5"/>
        <v/>
      </c>
      <c r="R49" t="str">
        <f t="shared" ca="1" si="6"/>
        <v/>
      </c>
      <c r="S49">
        <f t="shared" ca="1" si="7"/>
        <v>0</v>
      </c>
      <c r="T49">
        <f t="shared" ca="1" si="8"/>
        <v>0</v>
      </c>
      <c r="U49" t="str">
        <f t="shared" ca="1" si="23"/>
        <v/>
      </c>
      <c r="V49">
        <f t="shared" ca="1" si="24"/>
        <v>0</v>
      </c>
      <c r="W49" t="str">
        <f t="shared" ca="1" si="9"/>
        <v/>
      </c>
      <c r="X49">
        <f t="shared" ca="1" si="10"/>
        <v>0</v>
      </c>
      <c r="Y49">
        <f t="shared" ca="1" si="11"/>
        <v>0</v>
      </c>
      <c r="Z49" t="str">
        <f ca="1">IF(V49="","",IF(V49=1,"LONG"&amp;COUNTIF($V$2:V49,1),"SELL"&amp;COUNTIF($V$2:V49,0)))</f>
        <v>SELL3</v>
      </c>
      <c r="AA49" t="str">
        <f ca="1">IF(U49="","",IF(U49=-1,"SHORT"&amp;COUNTIF($U$2:U49,-1),"COVER"&amp;COUNTIF($U$2:U49,0)))</f>
        <v/>
      </c>
      <c r="AB49" t="str">
        <f t="shared" ca="1" si="12"/>
        <v/>
      </c>
      <c r="AC49" t="str">
        <f t="shared" ca="1" si="13"/>
        <v>SELL</v>
      </c>
      <c r="AD49" t="str">
        <f t="shared" ca="1" si="14"/>
        <v/>
      </c>
      <c r="AE49" t="str">
        <f t="shared" ca="1" si="15"/>
        <v/>
      </c>
      <c r="AF49" t="str">
        <f t="shared" ca="1" si="16"/>
        <v/>
      </c>
      <c r="AG49" t="str">
        <f t="shared" ca="1" si="17"/>
        <v>SELL</v>
      </c>
      <c r="AH49" t="str">
        <f ca="1">IF(AF49="","",COUNTIF($AJ$2:AJ49,1))</f>
        <v/>
      </c>
      <c r="AI49">
        <f ca="1">IF(AG49="","",COUNTIF($AK$2:AK49,1))</f>
        <v>7</v>
      </c>
      <c r="AJ49">
        <f t="shared" ca="1" si="18"/>
        <v>0</v>
      </c>
      <c r="AK49">
        <f t="shared" ca="1" si="19"/>
        <v>1</v>
      </c>
      <c r="AL49" t="str">
        <f t="shared" ca="1" si="25"/>
        <v/>
      </c>
      <c r="AM49" t="str">
        <f t="shared" ca="1" si="20"/>
        <v>LONG</v>
      </c>
    </row>
    <row r="50" spans="1:39" x14ac:dyDescent="0.3">
      <c r="A50" t="str">
        <f ca="1">IF(Y50="","",Y50&amp;"-"&amp;COUNTIF($Y$2:Y50,Y50))</f>
        <v/>
      </c>
      <c r="B50" t="str">
        <f ca="1">IF(V50="","",V50&amp;"-"&amp;COUNTIF($V$2:V50,V50))</f>
        <v/>
      </c>
      <c r="C50" t="str">
        <f ca="1">IF(U50="","",U50&amp;"-"&amp;COUNTIF($U$2:U50,U50))</f>
        <v/>
      </c>
      <c r="D50" t="str">
        <f ca="1">IF(AF50="","",COUNTIF($AJ$2:AJ50,1))</f>
        <v/>
      </c>
      <c r="E50" t="str">
        <f ca="1">IF(AG50="","",COUNTIF($AK$2:AK50,1))</f>
        <v/>
      </c>
      <c r="F50">
        <f t="shared" si="21"/>
        <v>49</v>
      </c>
      <c r="G50" s="11">
        <f>HDFCBANK!C50</f>
        <v>41341</v>
      </c>
      <c r="H50">
        <f>HDFCBANK!I50</f>
        <v>657.3</v>
      </c>
      <c r="I50">
        <f>HDFC!I50</f>
        <v>813.25</v>
      </c>
      <c r="J50" s="7">
        <f t="shared" si="1"/>
        <v>0.80823854903166303</v>
      </c>
      <c r="K50" s="7">
        <f t="shared" ca="1" si="22"/>
        <v>0.8186325033087678</v>
      </c>
      <c r="L50" s="7">
        <f t="shared" ca="1" si="26"/>
        <v>1.1744076064783025E-2</v>
      </c>
      <c r="M50" s="36">
        <f t="shared" ca="1" si="27"/>
        <v>0.8303765793735508</v>
      </c>
      <c r="N50" s="37">
        <f t="shared" ca="1" si="28"/>
        <v>0.8068884272439848</v>
      </c>
      <c r="O50" t="str">
        <f t="shared" ca="1" si="0"/>
        <v/>
      </c>
      <c r="Q50" t="str">
        <f t="shared" ca="1" si="5"/>
        <v/>
      </c>
      <c r="R50" t="str">
        <f t="shared" ca="1" si="6"/>
        <v/>
      </c>
      <c r="S50">
        <f t="shared" ca="1" si="7"/>
        <v>0</v>
      </c>
      <c r="T50">
        <f t="shared" ca="1" si="8"/>
        <v>0</v>
      </c>
      <c r="U50" t="str">
        <f t="shared" ca="1" si="23"/>
        <v/>
      </c>
      <c r="V50" t="str">
        <f t="shared" ca="1" si="24"/>
        <v/>
      </c>
      <c r="W50" t="str">
        <f t="shared" ca="1" si="9"/>
        <v/>
      </c>
      <c r="X50">
        <f t="shared" ca="1" si="10"/>
        <v>0</v>
      </c>
      <c r="Y50" t="str">
        <f t="shared" ca="1" si="11"/>
        <v/>
      </c>
      <c r="Z50" t="str">
        <f ca="1">IF(V50="","",IF(V50=1,"LONG"&amp;COUNTIF($V$2:V50,1),"SELL"&amp;COUNTIF($V$2:V50,0)))</f>
        <v/>
      </c>
      <c r="AA50" t="str">
        <f ca="1">IF(U50="","",IF(U50=-1,"SHORT"&amp;COUNTIF($U$2:U50,-1),"COVER"&amp;COUNTIF($U$2:U50,0)))</f>
        <v/>
      </c>
      <c r="AB50" t="str">
        <f t="shared" ca="1" si="12"/>
        <v/>
      </c>
      <c r="AC50" t="str">
        <f t="shared" ca="1" si="13"/>
        <v/>
      </c>
      <c r="AD50" t="str">
        <f t="shared" ca="1" si="14"/>
        <v/>
      </c>
      <c r="AE50" t="str">
        <f t="shared" ca="1" si="15"/>
        <v/>
      </c>
      <c r="AF50" t="str">
        <f t="shared" ca="1" si="16"/>
        <v/>
      </c>
      <c r="AG50" t="str">
        <f t="shared" ca="1" si="17"/>
        <v/>
      </c>
      <c r="AH50" t="str">
        <f ca="1">IF(AF50="","",COUNTIF($AJ$2:AJ50,1))</f>
        <v/>
      </c>
      <c r="AI50" t="str">
        <f ca="1">IF(AG50="","",COUNTIF($AK$2:AK50,1))</f>
        <v/>
      </c>
      <c r="AJ50">
        <f t="shared" ca="1" si="18"/>
        <v>0</v>
      </c>
      <c r="AK50">
        <f t="shared" ca="1" si="19"/>
        <v>0</v>
      </c>
      <c r="AL50" t="str">
        <f t="shared" ca="1" si="25"/>
        <v/>
      </c>
      <c r="AM50" t="str">
        <f t="shared" ca="1" si="20"/>
        <v/>
      </c>
    </row>
    <row r="51" spans="1:39" x14ac:dyDescent="0.3">
      <c r="A51" t="str">
        <f ca="1">IF(Y51="","",Y51&amp;"-"&amp;COUNTIF($Y$2:Y51,Y51))</f>
        <v>1-8</v>
      </c>
      <c r="B51" t="str">
        <f ca="1">IF(V51="","",V51&amp;"-"&amp;COUNTIF($V$2:V51,V51))</f>
        <v>1-4</v>
      </c>
      <c r="C51" t="str">
        <f ca="1">IF(U51="","",U51&amp;"-"&amp;COUNTIF($U$2:U51,U51))</f>
        <v/>
      </c>
      <c r="D51">
        <f ca="1">IF(AF51="","",COUNTIF($AJ$2:AJ51,1))</f>
        <v>8</v>
      </c>
      <c r="E51" t="str">
        <f ca="1">IF(AG51="","",COUNTIF($AK$2:AK51,1))</f>
        <v/>
      </c>
      <c r="F51">
        <f t="shared" si="21"/>
        <v>50</v>
      </c>
      <c r="G51" s="11">
        <f>HDFCBANK!C51</f>
        <v>41344</v>
      </c>
      <c r="H51">
        <f>HDFCBANK!I51</f>
        <v>655.25</v>
      </c>
      <c r="I51">
        <f>HDFC!I51</f>
        <v>831.65</v>
      </c>
      <c r="J51" s="7">
        <f t="shared" si="1"/>
        <v>0.78789154091264357</v>
      </c>
      <c r="K51" s="7">
        <f t="shared" ca="1" si="22"/>
        <v>0.81557513910316781</v>
      </c>
      <c r="L51" s="7">
        <f t="shared" ca="1" si="26"/>
        <v>1.5249094390690004E-2</v>
      </c>
      <c r="M51" s="36">
        <f t="shared" ca="1" si="27"/>
        <v>0.83082423349385781</v>
      </c>
      <c r="N51" s="37">
        <f t="shared" ca="1" si="28"/>
        <v>0.80032604471247781</v>
      </c>
      <c r="O51" t="str">
        <f t="shared" ca="1" si="0"/>
        <v>LONG</v>
      </c>
      <c r="Q51" t="str">
        <f t="shared" ca="1" si="5"/>
        <v>LONG</v>
      </c>
      <c r="R51" t="str">
        <f t="shared" ca="1" si="6"/>
        <v/>
      </c>
      <c r="S51">
        <f t="shared" ca="1" si="7"/>
        <v>0</v>
      </c>
      <c r="T51">
        <f t="shared" ca="1" si="8"/>
        <v>1</v>
      </c>
      <c r="U51" t="str">
        <f t="shared" ca="1" si="23"/>
        <v/>
      </c>
      <c r="V51">
        <f t="shared" ca="1" si="24"/>
        <v>1</v>
      </c>
      <c r="W51" t="str">
        <f t="shared" ca="1" si="9"/>
        <v>LONG</v>
      </c>
      <c r="X51">
        <f t="shared" ca="1" si="10"/>
        <v>1</v>
      </c>
      <c r="Y51">
        <f t="shared" ca="1" si="11"/>
        <v>1</v>
      </c>
      <c r="Z51" t="str">
        <f ca="1">IF(V51="","",IF(V51=1,"LONG"&amp;COUNTIF($V$2:V51,1),"SELL"&amp;COUNTIF($V$2:V51,0)))</f>
        <v>LONG4</v>
      </c>
      <c r="AA51" t="str">
        <f ca="1">IF(U51="","",IF(U51=-1,"SHORT"&amp;COUNTIF($U$2:U51,-1),"COVER"&amp;COUNTIF($U$2:U51,0)))</f>
        <v/>
      </c>
      <c r="AB51" t="str">
        <f t="shared" ca="1" si="12"/>
        <v>BUY</v>
      </c>
      <c r="AC51" t="str">
        <f t="shared" ca="1" si="13"/>
        <v/>
      </c>
      <c r="AD51" t="str">
        <f t="shared" ca="1" si="14"/>
        <v/>
      </c>
      <c r="AE51" t="str">
        <f t="shared" ca="1" si="15"/>
        <v/>
      </c>
      <c r="AF51" t="str">
        <f t="shared" ca="1" si="16"/>
        <v>BUY</v>
      </c>
      <c r="AG51" t="str">
        <f t="shared" ca="1" si="17"/>
        <v/>
      </c>
      <c r="AH51">
        <f ca="1">IF(AF51="","",COUNTIF($AJ$2:AJ51,1))</f>
        <v>8</v>
      </c>
      <c r="AI51" t="str">
        <f ca="1">IF(AG51="","",COUNTIF($AK$2:AK51,1))</f>
        <v/>
      </c>
      <c r="AJ51">
        <f t="shared" ca="1" si="18"/>
        <v>1</v>
      </c>
      <c r="AK51">
        <f t="shared" ca="1" si="19"/>
        <v>0</v>
      </c>
      <c r="AL51" t="str">
        <f t="shared" ca="1" si="25"/>
        <v>LONG</v>
      </c>
      <c r="AM51" t="str">
        <f t="shared" ca="1" si="20"/>
        <v/>
      </c>
    </row>
    <row r="52" spans="1:39" x14ac:dyDescent="0.3">
      <c r="A52" t="str">
        <f ca="1">IF(Y52="","",Y52&amp;"-"&amp;COUNTIF($Y$2:Y52,Y52))</f>
        <v/>
      </c>
      <c r="B52" t="str">
        <f ca="1">IF(V52="","",V52&amp;"-"&amp;COUNTIF($V$2:V52,V52))</f>
        <v/>
      </c>
      <c r="C52" t="str">
        <f ca="1">IF(U52="","",U52&amp;"-"&amp;COUNTIF($U$2:U52,U52))</f>
        <v/>
      </c>
      <c r="D52" t="str">
        <f ca="1">IF(AF52="","",COUNTIF($AJ$2:AJ52,1))</f>
        <v/>
      </c>
      <c r="E52" t="str">
        <f ca="1">IF(AG52="","",COUNTIF($AK$2:AK52,1))</f>
        <v/>
      </c>
      <c r="F52">
        <f t="shared" si="21"/>
        <v>51</v>
      </c>
      <c r="G52" s="11">
        <f>HDFCBANK!C52</f>
        <v>41345</v>
      </c>
      <c r="H52">
        <f>HDFCBANK!I52</f>
        <v>644</v>
      </c>
      <c r="I52">
        <f>HDFC!I52</f>
        <v>823.8</v>
      </c>
      <c r="J52" s="7">
        <f t="shared" si="1"/>
        <v>0.78174314153920854</v>
      </c>
      <c r="K52" s="7">
        <f t="shared" ca="1" si="22"/>
        <v>0.8093414434067876</v>
      </c>
      <c r="L52" s="7">
        <f t="shared" ca="1" si="26"/>
        <v>1.5041777547350333E-2</v>
      </c>
      <c r="M52" s="36">
        <f t="shared" ca="1" si="27"/>
        <v>0.82438322095413796</v>
      </c>
      <c r="N52" s="37">
        <f t="shared" ca="1" si="28"/>
        <v>0.79429966585943723</v>
      </c>
      <c r="O52" t="str">
        <f t="shared" ca="1" si="0"/>
        <v>LONG</v>
      </c>
      <c r="Q52" t="str">
        <f t="shared" ca="1" si="5"/>
        <v>LONG</v>
      </c>
      <c r="R52" t="str">
        <f t="shared" ca="1" si="6"/>
        <v/>
      </c>
      <c r="S52">
        <f t="shared" ca="1" si="7"/>
        <v>0</v>
      </c>
      <c r="T52">
        <f t="shared" ca="1" si="8"/>
        <v>1</v>
      </c>
      <c r="U52" t="str">
        <f t="shared" ca="1" si="23"/>
        <v/>
      </c>
      <c r="V52" t="str">
        <f t="shared" ca="1" si="24"/>
        <v/>
      </c>
      <c r="W52" t="str">
        <f t="shared" ca="1" si="9"/>
        <v/>
      </c>
      <c r="X52">
        <f t="shared" ca="1" si="10"/>
        <v>0</v>
      </c>
      <c r="Y52" t="str">
        <f t="shared" ca="1" si="11"/>
        <v/>
      </c>
      <c r="Z52" t="str">
        <f ca="1">IF(V52="","",IF(V52=1,"LONG"&amp;COUNTIF($V$2:V52,1),"SELL"&amp;COUNTIF($V$2:V52,0)))</f>
        <v/>
      </c>
      <c r="AA52" t="str">
        <f ca="1">IF(U52="","",IF(U52=-1,"SHORT"&amp;COUNTIF($U$2:U52,-1),"COVER"&amp;COUNTIF($U$2:U52,0)))</f>
        <v/>
      </c>
      <c r="AB52" t="str">
        <f t="shared" ca="1" si="12"/>
        <v/>
      </c>
      <c r="AC52" t="str">
        <f t="shared" ca="1" si="13"/>
        <v/>
      </c>
      <c r="AD52" t="str">
        <f t="shared" ca="1" si="14"/>
        <v/>
      </c>
      <c r="AE52" t="str">
        <f t="shared" ca="1" si="15"/>
        <v/>
      </c>
      <c r="AF52" t="str">
        <f t="shared" ca="1" si="16"/>
        <v/>
      </c>
      <c r="AG52" t="str">
        <f t="shared" ca="1" si="17"/>
        <v/>
      </c>
      <c r="AH52" t="str">
        <f ca="1">IF(AF52="","",COUNTIF($AJ$2:AJ52,1))</f>
        <v/>
      </c>
      <c r="AI52" t="str">
        <f ca="1">IF(AG52="","",COUNTIF($AK$2:AK52,1))</f>
        <v/>
      </c>
      <c r="AJ52">
        <f t="shared" ca="1" si="18"/>
        <v>0</v>
      </c>
      <c r="AK52">
        <f t="shared" ca="1" si="19"/>
        <v>0</v>
      </c>
      <c r="AL52" t="str">
        <f t="shared" ca="1" si="25"/>
        <v/>
      </c>
      <c r="AM52" t="str">
        <f t="shared" ca="1" si="20"/>
        <v/>
      </c>
    </row>
    <row r="53" spans="1:39" x14ac:dyDescent="0.3">
      <c r="A53" t="str">
        <f ca="1">IF(Y53="","",Y53&amp;"-"&amp;COUNTIF($Y$2:Y53,Y53))</f>
        <v/>
      </c>
      <c r="B53" t="str">
        <f ca="1">IF(V53="","",V53&amp;"-"&amp;COUNTIF($V$2:V53,V53))</f>
        <v/>
      </c>
      <c r="C53" t="str">
        <f ca="1">IF(U53="","",U53&amp;"-"&amp;COUNTIF($U$2:U53,U53))</f>
        <v/>
      </c>
      <c r="D53" t="str">
        <f ca="1">IF(AF53="","",COUNTIF($AJ$2:AJ53,1))</f>
        <v/>
      </c>
      <c r="E53" t="str">
        <f ca="1">IF(AG53="","",COUNTIF($AK$2:AK53,1))</f>
        <v/>
      </c>
      <c r="F53">
        <f t="shared" si="21"/>
        <v>52</v>
      </c>
      <c r="G53" s="11">
        <f>HDFCBANK!C53</f>
        <v>41346</v>
      </c>
      <c r="H53">
        <f>HDFCBANK!I53</f>
        <v>634.9</v>
      </c>
      <c r="I53">
        <f>HDFC!I53</f>
        <v>809.2</v>
      </c>
      <c r="J53" s="7">
        <f t="shared" si="1"/>
        <v>0.78460207612456745</v>
      </c>
      <c r="K53" s="7">
        <f t="shared" ca="1" si="22"/>
        <v>0.80532907772098272</v>
      </c>
      <c r="L53" s="7">
        <f t="shared" ca="1" si="26"/>
        <v>1.5813723961804103E-2</v>
      </c>
      <c r="M53" s="36">
        <f t="shared" ca="1" si="27"/>
        <v>0.82114280168278686</v>
      </c>
      <c r="N53" s="37">
        <f t="shared" ca="1" si="28"/>
        <v>0.78951535375917858</v>
      </c>
      <c r="O53" t="str">
        <f t="shared" ca="1" si="0"/>
        <v>LONG</v>
      </c>
      <c r="Q53" t="str">
        <f t="shared" ca="1" si="5"/>
        <v>LONG</v>
      </c>
      <c r="R53" t="str">
        <f t="shared" ca="1" si="6"/>
        <v/>
      </c>
      <c r="S53">
        <f t="shared" ca="1" si="7"/>
        <v>0</v>
      </c>
      <c r="T53">
        <f t="shared" ca="1" si="8"/>
        <v>1</v>
      </c>
      <c r="U53" t="str">
        <f t="shared" ca="1" si="23"/>
        <v/>
      </c>
      <c r="V53" t="str">
        <f t="shared" ca="1" si="24"/>
        <v/>
      </c>
      <c r="W53" t="str">
        <f t="shared" ca="1" si="9"/>
        <v/>
      </c>
      <c r="X53">
        <f t="shared" ca="1" si="10"/>
        <v>0</v>
      </c>
      <c r="Y53" t="str">
        <f t="shared" ca="1" si="11"/>
        <v/>
      </c>
      <c r="Z53" t="str">
        <f ca="1">IF(V53="","",IF(V53=1,"LONG"&amp;COUNTIF($V$2:V53,1),"SELL"&amp;COUNTIF($V$2:V53,0)))</f>
        <v/>
      </c>
      <c r="AA53" t="str">
        <f ca="1">IF(U53="","",IF(U53=-1,"SHORT"&amp;COUNTIF($U$2:U53,-1),"COVER"&amp;COUNTIF($U$2:U53,0)))</f>
        <v/>
      </c>
      <c r="AB53" t="str">
        <f t="shared" ca="1" si="12"/>
        <v/>
      </c>
      <c r="AC53" t="str">
        <f t="shared" ca="1" si="13"/>
        <v/>
      </c>
      <c r="AD53" t="str">
        <f t="shared" ca="1" si="14"/>
        <v/>
      </c>
      <c r="AE53" t="str">
        <f t="shared" ca="1" si="15"/>
        <v/>
      </c>
      <c r="AF53" t="str">
        <f t="shared" ca="1" si="16"/>
        <v/>
      </c>
      <c r="AG53" t="str">
        <f t="shared" ca="1" si="17"/>
        <v/>
      </c>
      <c r="AH53" t="str">
        <f ca="1">IF(AF53="","",COUNTIF($AJ$2:AJ53,1))</f>
        <v/>
      </c>
      <c r="AI53" t="str">
        <f ca="1">IF(AG53="","",COUNTIF($AK$2:AK53,1))</f>
        <v/>
      </c>
      <c r="AJ53">
        <f t="shared" ca="1" si="18"/>
        <v>0</v>
      </c>
      <c r="AK53">
        <f t="shared" ca="1" si="19"/>
        <v>0</v>
      </c>
      <c r="AL53" t="str">
        <f t="shared" ca="1" si="25"/>
        <v/>
      </c>
      <c r="AM53" t="str">
        <f t="shared" ca="1" si="20"/>
        <v/>
      </c>
    </row>
    <row r="54" spans="1:39" x14ac:dyDescent="0.3">
      <c r="A54" t="str">
        <f ca="1">IF(Y54="","",Y54&amp;"-"&amp;COUNTIF($Y$2:Y54,Y54))</f>
        <v/>
      </c>
      <c r="B54" t="str">
        <f ca="1">IF(V54="","",V54&amp;"-"&amp;COUNTIF($V$2:V54,V54))</f>
        <v/>
      </c>
      <c r="C54" t="str">
        <f ca="1">IF(U54="","",U54&amp;"-"&amp;COUNTIF($U$2:U54,U54))</f>
        <v/>
      </c>
      <c r="D54" t="str">
        <f ca="1">IF(AF54="","",COUNTIF($AJ$2:AJ54,1))</f>
        <v/>
      </c>
      <c r="E54" t="str">
        <f ca="1">IF(AG54="","",COUNTIF($AK$2:AK54,1))</f>
        <v/>
      </c>
      <c r="F54">
        <f t="shared" si="21"/>
        <v>53</v>
      </c>
      <c r="G54" s="11">
        <f>HDFCBANK!C54</f>
        <v>41347</v>
      </c>
      <c r="H54">
        <f>HDFCBANK!I54</f>
        <v>649.25</v>
      </c>
      <c r="I54">
        <f>HDFC!I54</f>
        <v>814.1</v>
      </c>
      <c r="J54" s="7">
        <f t="shared" si="1"/>
        <v>0.79750644883920896</v>
      </c>
      <c r="K54" s="7">
        <f t="shared" ca="1" si="22"/>
        <v>0.80254161133980784</v>
      </c>
      <c r="L54" s="7">
        <f t="shared" ca="1" si="26"/>
        <v>1.4267579874933049E-2</v>
      </c>
      <c r="M54" s="36">
        <f t="shared" ca="1" si="27"/>
        <v>0.81680919121474094</v>
      </c>
      <c r="N54" s="37">
        <f t="shared" ca="1" si="28"/>
        <v>0.78827403146487474</v>
      </c>
      <c r="O54" t="str">
        <f t="shared" ca="1" si="0"/>
        <v>LONG</v>
      </c>
      <c r="Q54" t="str">
        <f t="shared" ca="1" si="5"/>
        <v>LONG</v>
      </c>
      <c r="R54" t="str">
        <f t="shared" ca="1" si="6"/>
        <v/>
      </c>
      <c r="S54">
        <f t="shared" ca="1" si="7"/>
        <v>0</v>
      </c>
      <c r="T54">
        <f t="shared" ca="1" si="8"/>
        <v>1</v>
      </c>
      <c r="U54" t="str">
        <f t="shared" ca="1" si="23"/>
        <v/>
      </c>
      <c r="V54" t="str">
        <f t="shared" ca="1" si="24"/>
        <v/>
      </c>
      <c r="W54" t="str">
        <f t="shared" ca="1" si="9"/>
        <v/>
      </c>
      <c r="X54">
        <f t="shared" ca="1" si="10"/>
        <v>0</v>
      </c>
      <c r="Y54" t="str">
        <f t="shared" ca="1" si="11"/>
        <v/>
      </c>
      <c r="Z54" t="str">
        <f ca="1">IF(V54="","",IF(V54=1,"LONG"&amp;COUNTIF($V$2:V54,1),"SELL"&amp;COUNTIF($V$2:V54,0)))</f>
        <v/>
      </c>
      <c r="AA54" t="str">
        <f ca="1">IF(U54="","",IF(U54=-1,"SHORT"&amp;COUNTIF($U$2:U54,-1),"COVER"&amp;COUNTIF($U$2:U54,0)))</f>
        <v/>
      </c>
      <c r="AB54" t="str">
        <f t="shared" ca="1" si="12"/>
        <v/>
      </c>
      <c r="AC54" t="str">
        <f t="shared" ca="1" si="13"/>
        <v/>
      </c>
      <c r="AD54" t="str">
        <f t="shared" ca="1" si="14"/>
        <v/>
      </c>
      <c r="AE54" t="str">
        <f t="shared" ca="1" si="15"/>
        <v/>
      </c>
      <c r="AF54" t="str">
        <f t="shared" ca="1" si="16"/>
        <v/>
      </c>
      <c r="AG54" t="str">
        <f t="shared" ca="1" si="17"/>
        <v/>
      </c>
      <c r="AH54" t="str">
        <f ca="1">IF(AF54="","",COUNTIF($AJ$2:AJ54,1))</f>
        <v/>
      </c>
      <c r="AI54" t="str">
        <f ca="1">IF(AG54="","",COUNTIF($AK$2:AK54,1))</f>
        <v/>
      </c>
      <c r="AJ54">
        <f t="shared" ca="1" si="18"/>
        <v>0</v>
      </c>
      <c r="AK54">
        <f t="shared" ca="1" si="19"/>
        <v>0</v>
      </c>
      <c r="AL54" t="str">
        <f t="shared" ca="1" si="25"/>
        <v/>
      </c>
      <c r="AM54" t="str">
        <f t="shared" ca="1" si="20"/>
        <v/>
      </c>
    </row>
    <row r="55" spans="1:39" x14ac:dyDescent="0.3">
      <c r="A55" t="str">
        <f ca="1">IF(Y55="","",Y55&amp;"-"&amp;COUNTIF($Y$2:Y55,Y55))</f>
        <v/>
      </c>
      <c r="B55" t="str">
        <f ca="1">IF(V55="","",V55&amp;"-"&amp;COUNTIF($V$2:V55,V55))</f>
        <v/>
      </c>
      <c r="C55" t="str">
        <f ca="1">IF(U55="","",U55&amp;"-"&amp;COUNTIF($U$2:U55,U55))</f>
        <v/>
      </c>
      <c r="D55" t="str">
        <f ca="1">IF(AF55="","",COUNTIF($AJ$2:AJ55,1))</f>
        <v/>
      </c>
      <c r="E55" t="str">
        <f ca="1">IF(AG55="","",COUNTIF($AK$2:AK55,1))</f>
        <v/>
      </c>
      <c r="F55">
        <f t="shared" si="21"/>
        <v>54</v>
      </c>
      <c r="G55" s="11">
        <f>HDFCBANK!C55</f>
        <v>41348</v>
      </c>
      <c r="H55">
        <f>HDFCBANK!I55</f>
        <v>639.4</v>
      </c>
      <c r="I55">
        <f>HDFC!I55</f>
        <v>817.3</v>
      </c>
      <c r="J55" s="7">
        <f t="shared" si="1"/>
        <v>0.78233206900770835</v>
      </c>
      <c r="K55" s="7">
        <f t="shared" ca="1" si="22"/>
        <v>0.80071050955890666</v>
      </c>
      <c r="L55" s="7">
        <f t="shared" ca="1" si="26"/>
        <v>1.5646676565741466E-2</v>
      </c>
      <c r="M55" s="36">
        <f t="shared" ca="1" si="27"/>
        <v>0.81635718612464814</v>
      </c>
      <c r="N55" s="37">
        <f t="shared" ca="1" si="28"/>
        <v>0.78506383299316518</v>
      </c>
      <c r="O55" t="str">
        <f t="shared" ca="1" si="0"/>
        <v>LONG</v>
      </c>
      <c r="Q55" t="str">
        <f t="shared" ca="1" si="5"/>
        <v>LONG</v>
      </c>
      <c r="R55" t="str">
        <f t="shared" ca="1" si="6"/>
        <v/>
      </c>
      <c r="S55">
        <f t="shared" ca="1" si="7"/>
        <v>0</v>
      </c>
      <c r="T55">
        <f t="shared" ca="1" si="8"/>
        <v>1</v>
      </c>
      <c r="U55" t="str">
        <f t="shared" ca="1" si="23"/>
        <v/>
      </c>
      <c r="V55" t="str">
        <f t="shared" ca="1" si="24"/>
        <v/>
      </c>
      <c r="W55" t="str">
        <f t="shared" ca="1" si="9"/>
        <v/>
      </c>
      <c r="X55">
        <f t="shared" ca="1" si="10"/>
        <v>0</v>
      </c>
      <c r="Y55" t="str">
        <f t="shared" ca="1" si="11"/>
        <v/>
      </c>
      <c r="Z55" t="str">
        <f ca="1">IF(V55="","",IF(V55=1,"LONG"&amp;COUNTIF($V$2:V55,1),"SELL"&amp;COUNTIF($V$2:V55,0)))</f>
        <v/>
      </c>
      <c r="AA55" t="str">
        <f ca="1">IF(U55="","",IF(U55=-1,"SHORT"&amp;COUNTIF($U$2:U55,-1),"COVER"&amp;COUNTIF($U$2:U55,0)))</f>
        <v/>
      </c>
      <c r="AB55" t="str">
        <f t="shared" ca="1" si="12"/>
        <v/>
      </c>
      <c r="AC55" t="str">
        <f t="shared" ca="1" si="13"/>
        <v/>
      </c>
      <c r="AD55" t="str">
        <f t="shared" ca="1" si="14"/>
        <v/>
      </c>
      <c r="AE55" t="str">
        <f t="shared" ca="1" si="15"/>
        <v/>
      </c>
      <c r="AF55" t="str">
        <f t="shared" ca="1" si="16"/>
        <v/>
      </c>
      <c r="AG55" t="str">
        <f t="shared" ca="1" si="17"/>
        <v/>
      </c>
      <c r="AH55" t="str">
        <f ca="1">IF(AF55="","",COUNTIF($AJ$2:AJ55,1))</f>
        <v/>
      </c>
      <c r="AI55" t="str">
        <f ca="1">IF(AG55="","",COUNTIF($AK$2:AK55,1))</f>
        <v/>
      </c>
      <c r="AJ55">
        <f t="shared" ca="1" si="18"/>
        <v>0</v>
      </c>
      <c r="AK55">
        <f t="shared" ca="1" si="19"/>
        <v>0</v>
      </c>
      <c r="AL55" t="str">
        <f t="shared" ca="1" si="25"/>
        <v/>
      </c>
      <c r="AM55" t="str">
        <f t="shared" ca="1" si="20"/>
        <v/>
      </c>
    </row>
    <row r="56" spans="1:39" x14ac:dyDescent="0.3">
      <c r="A56" t="str">
        <f ca="1">IF(Y56="","",Y56&amp;"-"&amp;COUNTIF($Y$2:Y56,Y56))</f>
        <v/>
      </c>
      <c r="B56" t="str">
        <f ca="1">IF(V56="","",V56&amp;"-"&amp;COUNTIF($V$2:V56,V56))</f>
        <v/>
      </c>
      <c r="C56" t="str">
        <f ca="1">IF(U56="","",U56&amp;"-"&amp;COUNTIF($U$2:U56,U56))</f>
        <v/>
      </c>
      <c r="D56" t="str">
        <f ca="1">IF(AF56="","",COUNTIF($AJ$2:AJ56,1))</f>
        <v/>
      </c>
      <c r="E56" t="str">
        <f ca="1">IF(AG56="","",COUNTIF($AK$2:AK56,1))</f>
        <v/>
      </c>
      <c r="F56">
        <f t="shared" si="21"/>
        <v>55</v>
      </c>
      <c r="G56" s="11">
        <f>HDFCBANK!C56</f>
        <v>41351</v>
      </c>
      <c r="H56">
        <f>HDFCBANK!I56</f>
        <v>643.29999999999995</v>
      </c>
      <c r="I56">
        <f>HDFC!I56</f>
        <v>810.1</v>
      </c>
      <c r="J56" s="7">
        <f t="shared" si="1"/>
        <v>0.79409949388964318</v>
      </c>
      <c r="K56" s="7">
        <f t="shared" ca="1" si="22"/>
        <v>0.7990077683301402</v>
      </c>
      <c r="L56" s="7">
        <f t="shared" ca="1" si="26"/>
        <v>1.5310045071137401E-2</v>
      </c>
      <c r="M56" s="36">
        <f t="shared" ca="1" si="27"/>
        <v>0.81431781340127762</v>
      </c>
      <c r="N56" s="37">
        <f t="shared" ca="1" si="28"/>
        <v>0.78369772325900278</v>
      </c>
      <c r="O56" t="str">
        <f t="shared" ca="1" si="0"/>
        <v>LONG</v>
      </c>
      <c r="Q56" t="str">
        <f t="shared" ca="1" si="5"/>
        <v>LONG</v>
      </c>
      <c r="R56" t="str">
        <f t="shared" ca="1" si="6"/>
        <v/>
      </c>
      <c r="S56">
        <f t="shared" ca="1" si="7"/>
        <v>0</v>
      </c>
      <c r="T56">
        <f t="shared" ca="1" si="8"/>
        <v>1</v>
      </c>
      <c r="U56" t="str">
        <f t="shared" ca="1" si="23"/>
        <v/>
      </c>
      <c r="V56" t="str">
        <f t="shared" ca="1" si="24"/>
        <v/>
      </c>
      <c r="W56" t="str">
        <f t="shared" ca="1" si="9"/>
        <v/>
      </c>
      <c r="X56">
        <f t="shared" ca="1" si="10"/>
        <v>0</v>
      </c>
      <c r="Y56" t="str">
        <f t="shared" ca="1" si="11"/>
        <v/>
      </c>
      <c r="Z56" t="str">
        <f ca="1">IF(V56="","",IF(V56=1,"LONG"&amp;COUNTIF($V$2:V56,1),"SELL"&amp;COUNTIF($V$2:V56,0)))</f>
        <v/>
      </c>
      <c r="AA56" t="str">
        <f ca="1">IF(U56="","",IF(U56=-1,"SHORT"&amp;COUNTIF($U$2:U56,-1),"COVER"&amp;COUNTIF($U$2:U56,0)))</f>
        <v/>
      </c>
      <c r="AB56" t="str">
        <f t="shared" ca="1" si="12"/>
        <v/>
      </c>
      <c r="AC56" t="str">
        <f t="shared" ca="1" si="13"/>
        <v/>
      </c>
      <c r="AD56" t="str">
        <f t="shared" ca="1" si="14"/>
        <v/>
      </c>
      <c r="AE56" t="str">
        <f t="shared" ca="1" si="15"/>
        <v/>
      </c>
      <c r="AF56" t="str">
        <f t="shared" ca="1" si="16"/>
        <v/>
      </c>
      <c r="AG56" t="str">
        <f t="shared" ca="1" si="17"/>
        <v/>
      </c>
      <c r="AH56" t="str">
        <f ca="1">IF(AF56="","",COUNTIF($AJ$2:AJ56,1))</f>
        <v/>
      </c>
      <c r="AI56" t="str">
        <f ca="1">IF(AG56="","",COUNTIF($AK$2:AK56,1))</f>
        <v/>
      </c>
      <c r="AJ56">
        <f t="shared" ca="1" si="18"/>
        <v>0</v>
      </c>
      <c r="AK56">
        <f t="shared" ca="1" si="19"/>
        <v>0</v>
      </c>
      <c r="AL56" t="str">
        <f t="shared" ca="1" si="25"/>
        <v/>
      </c>
      <c r="AM56" t="str">
        <f t="shared" ca="1" si="20"/>
        <v/>
      </c>
    </row>
    <row r="57" spans="1:39" x14ac:dyDescent="0.3">
      <c r="A57" t="str">
        <f ca="1">IF(Y57="","",Y57&amp;"-"&amp;COUNTIF($Y$2:Y57,Y57))</f>
        <v>0-8</v>
      </c>
      <c r="B57" t="str">
        <f ca="1">IF(V57="","",V57&amp;"-"&amp;COUNTIF($V$2:V57,V57))</f>
        <v>0-4</v>
      </c>
      <c r="C57" t="str">
        <f ca="1">IF(U57="","",U57&amp;"-"&amp;COUNTIF($U$2:U57,U57))</f>
        <v/>
      </c>
      <c r="D57" t="str">
        <f ca="1">IF(AF57="","",COUNTIF($AJ$2:AJ57,1))</f>
        <v/>
      </c>
      <c r="E57">
        <f ca="1">IF(AG57="","",COUNTIF($AK$2:AK57,1))</f>
        <v>8</v>
      </c>
      <c r="F57">
        <f t="shared" si="21"/>
        <v>56</v>
      </c>
      <c r="G57" s="11">
        <f>HDFCBANK!C57</f>
        <v>41352</v>
      </c>
      <c r="H57">
        <f>HDFCBANK!I57</f>
        <v>631.54999999999995</v>
      </c>
      <c r="I57">
        <f>HDFC!I57</f>
        <v>784.55</v>
      </c>
      <c r="J57" s="7">
        <f t="shared" si="1"/>
        <v>0.80498374864572042</v>
      </c>
      <c r="K57" s="7">
        <f t="shared" ca="1" si="22"/>
        <v>0.79763445777238651</v>
      </c>
      <c r="L57" s="7">
        <f t="shared" ca="1" si="26"/>
        <v>1.3896369533210612E-2</v>
      </c>
      <c r="M57" s="36">
        <f t="shared" ca="1" si="27"/>
        <v>0.81153082730559711</v>
      </c>
      <c r="N57" s="37">
        <f t="shared" ca="1" si="28"/>
        <v>0.7837380882391759</v>
      </c>
      <c r="O57" t="str">
        <f t="shared" ca="1" si="0"/>
        <v/>
      </c>
      <c r="Q57" t="str">
        <f t="shared" ca="1" si="5"/>
        <v/>
      </c>
      <c r="R57" t="str">
        <f t="shared" ca="1" si="6"/>
        <v/>
      </c>
      <c r="S57">
        <f t="shared" ca="1" si="7"/>
        <v>0</v>
      </c>
      <c r="T57">
        <f t="shared" ca="1" si="8"/>
        <v>0</v>
      </c>
      <c r="U57" t="str">
        <f t="shared" ca="1" si="23"/>
        <v/>
      </c>
      <c r="V57">
        <f t="shared" ca="1" si="24"/>
        <v>0</v>
      </c>
      <c r="W57" t="str">
        <f t="shared" ca="1" si="9"/>
        <v/>
      </c>
      <c r="X57">
        <f t="shared" ca="1" si="10"/>
        <v>0</v>
      </c>
      <c r="Y57">
        <f t="shared" ca="1" si="11"/>
        <v>0</v>
      </c>
      <c r="Z57" t="str">
        <f ca="1">IF(V57="","",IF(V57=1,"LONG"&amp;COUNTIF($V$2:V57,1),"SELL"&amp;COUNTIF($V$2:V57,0)))</f>
        <v>SELL4</v>
      </c>
      <c r="AA57" t="str">
        <f ca="1">IF(U57="","",IF(U57=-1,"SHORT"&amp;COUNTIF($U$2:U57,-1),"COVER"&amp;COUNTIF($U$2:U57,0)))</f>
        <v/>
      </c>
      <c r="AB57" t="str">
        <f t="shared" ca="1" si="12"/>
        <v/>
      </c>
      <c r="AC57" t="str">
        <f t="shared" ca="1" si="13"/>
        <v>SELL</v>
      </c>
      <c r="AD57" t="str">
        <f t="shared" ca="1" si="14"/>
        <v/>
      </c>
      <c r="AE57" t="str">
        <f t="shared" ca="1" si="15"/>
        <v/>
      </c>
      <c r="AF57" t="str">
        <f t="shared" ca="1" si="16"/>
        <v/>
      </c>
      <c r="AG57" t="str">
        <f t="shared" ca="1" si="17"/>
        <v>SELL</v>
      </c>
      <c r="AH57" t="str">
        <f ca="1">IF(AF57="","",COUNTIF($AJ$2:AJ57,1))</f>
        <v/>
      </c>
      <c r="AI57">
        <f ca="1">IF(AG57="","",COUNTIF($AK$2:AK57,1))</f>
        <v>8</v>
      </c>
      <c r="AJ57">
        <f t="shared" ca="1" si="18"/>
        <v>0</v>
      </c>
      <c r="AK57">
        <f t="shared" ca="1" si="19"/>
        <v>1</v>
      </c>
      <c r="AL57" t="str">
        <f t="shared" ca="1" si="25"/>
        <v/>
      </c>
      <c r="AM57" t="str">
        <f t="shared" ca="1" si="20"/>
        <v>LONG</v>
      </c>
    </row>
    <row r="58" spans="1:39" x14ac:dyDescent="0.3">
      <c r="A58" t="str">
        <f ca="1">IF(Y58="","",Y58&amp;"-"&amp;COUNTIF($Y$2:Y58,Y58))</f>
        <v/>
      </c>
      <c r="B58" t="str">
        <f ca="1">IF(V58="","",V58&amp;"-"&amp;COUNTIF($V$2:V58,V58))</f>
        <v/>
      </c>
      <c r="C58" t="str">
        <f ca="1">IF(U58="","",U58&amp;"-"&amp;COUNTIF($U$2:U58,U58))</f>
        <v/>
      </c>
      <c r="D58" t="str">
        <f ca="1">IF(AF58="","",COUNTIF($AJ$2:AJ58,1))</f>
        <v/>
      </c>
      <c r="E58" t="str">
        <f ca="1">IF(AG58="","",COUNTIF($AK$2:AK58,1))</f>
        <v/>
      </c>
      <c r="F58">
        <f t="shared" si="21"/>
        <v>57</v>
      </c>
      <c r="G58" s="11">
        <f>HDFCBANK!C58</f>
        <v>41353</v>
      </c>
      <c r="H58">
        <f>HDFCBANK!I58</f>
        <v>625.5</v>
      </c>
      <c r="I58">
        <f>HDFC!I58</f>
        <v>780.4</v>
      </c>
      <c r="J58" s="7">
        <f t="shared" si="1"/>
        <v>0.80151204510507434</v>
      </c>
      <c r="K58" s="7">
        <f t="shared" ca="1" si="22"/>
        <v>0.79635727535276346</v>
      </c>
      <c r="L58" s="7">
        <f t="shared" ca="1" si="26"/>
        <v>1.2734479031202874E-2</v>
      </c>
      <c r="M58" s="36">
        <f t="shared" ca="1" si="27"/>
        <v>0.8090917543839663</v>
      </c>
      <c r="N58" s="37">
        <f t="shared" ca="1" si="28"/>
        <v>0.78362279632156062</v>
      </c>
      <c r="O58" t="str">
        <f t="shared" ca="1" si="0"/>
        <v/>
      </c>
      <c r="Q58" t="str">
        <f t="shared" ca="1" si="5"/>
        <v/>
      </c>
      <c r="R58" t="str">
        <f t="shared" ca="1" si="6"/>
        <v/>
      </c>
      <c r="S58">
        <f t="shared" ca="1" si="7"/>
        <v>0</v>
      </c>
      <c r="T58">
        <f t="shared" ca="1" si="8"/>
        <v>0</v>
      </c>
      <c r="U58" t="str">
        <f t="shared" ca="1" si="23"/>
        <v/>
      </c>
      <c r="V58" t="str">
        <f t="shared" ca="1" si="24"/>
        <v/>
      </c>
      <c r="W58" t="str">
        <f t="shared" ca="1" si="9"/>
        <v/>
      </c>
      <c r="X58">
        <f t="shared" ca="1" si="10"/>
        <v>0</v>
      </c>
      <c r="Y58" t="str">
        <f t="shared" ca="1" si="11"/>
        <v/>
      </c>
      <c r="Z58" t="str">
        <f ca="1">IF(V58="","",IF(V58=1,"LONG"&amp;COUNTIF($V$2:V58,1),"SELL"&amp;COUNTIF($V$2:V58,0)))</f>
        <v/>
      </c>
      <c r="AA58" t="str">
        <f ca="1">IF(U58="","",IF(U58=-1,"SHORT"&amp;COUNTIF($U$2:U58,-1),"COVER"&amp;COUNTIF($U$2:U58,0)))</f>
        <v/>
      </c>
      <c r="AB58" t="str">
        <f t="shared" ca="1" si="12"/>
        <v/>
      </c>
      <c r="AC58" t="str">
        <f t="shared" ca="1" si="13"/>
        <v/>
      </c>
      <c r="AD58" t="str">
        <f t="shared" ca="1" si="14"/>
        <v/>
      </c>
      <c r="AE58" t="str">
        <f t="shared" ca="1" si="15"/>
        <v/>
      </c>
      <c r="AF58" t="str">
        <f t="shared" ca="1" si="16"/>
        <v/>
      </c>
      <c r="AG58" t="str">
        <f t="shared" ca="1" si="17"/>
        <v/>
      </c>
      <c r="AH58" t="str">
        <f ca="1">IF(AF58="","",COUNTIF($AJ$2:AJ58,1))</f>
        <v/>
      </c>
      <c r="AI58" t="str">
        <f ca="1">IF(AG58="","",COUNTIF($AK$2:AK58,1))</f>
        <v/>
      </c>
      <c r="AJ58">
        <f t="shared" ca="1" si="18"/>
        <v>0</v>
      </c>
      <c r="AK58">
        <f t="shared" ca="1" si="19"/>
        <v>0</v>
      </c>
      <c r="AL58" t="str">
        <f t="shared" ca="1" si="25"/>
        <v/>
      </c>
      <c r="AM58" t="str">
        <f t="shared" ca="1" si="20"/>
        <v/>
      </c>
    </row>
    <row r="59" spans="1:39" x14ac:dyDescent="0.3">
      <c r="A59" t="str">
        <f ca="1">IF(Y59="","",Y59&amp;"-"&amp;COUNTIF($Y$2:Y59,Y59))</f>
        <v>1-9</v>
      </c>
      <c r="B59" t="str">
        <f ca="1">IF(V59="","",V59&amp;"-"&amp;COUNTIF($V$2:V59,V59))</f>
        <v>1-5</v>
      </c>
      <c r="C59" t="str">
        <f ca="1">IF(U59="","",U59&amp;"-"&amp;COUNTIF($U$2:U59,U59))</f>
        <v/>
      </c>
      <c r="D59">
        <f ca="1">IF(AF59="","",COUNTIF($AJ$2:AJ59,1))</f>
        <v>9</v>
      </c>
      <c r="E59" t="str">
        <f ca="1">IF(AG59="","",COUNTIF($AK$2:AK59,1))</f>
        <v/>
      </c>
      <c r="F59">
        <f t="shared" si="21"/>
        <v>58</v>
      </c>
      <c r="G59" s="11">
        <f>HDFCBANK!C59</f>
        <v>41354</v>
      </c>
      <c r="H59">
        <f>HDFCBANK!I59</f>
        <v>607</v>
      </c>
      <c r="I59">
        <f>HDFC!I59</f>
        <v>797.9</v>
      </c>
      <c r="J59" s="7">
        <f t="shared" si="1"/>
        <v>0.76074696077202664</v>
      </c>
      <c r="K59" s="7">
        <f t="shared" ca="1" si="22"/>
        <v>0.79036560738674644</v>
      </c>
      <c r="L59" s="7">
        <f t="shared" ca="1" si="26"/>
        <v>1.4054642873757168E-2</v>
      </c>
      <c r="M59" s="36">
        <f t="shared" ca="1" si="27"/>
        <v>0.80442025026050357</v>
      </c>
      <c r="N59" s="37">
        <f t="shared" ca="1" si="28"/>
        <v>0.77631096451298931</v>
      </c>
      <c r="O59" t="str">
        <f t="shared" ca="1" si="0"/>
        <v>LONG</v>
      </c>
      <c r="Q59" t="str">
        <f t="shared" ca="1" si="5"/>
        <v>LONG</v>
      </c>
      <c r="R59" t="str">
        <f t="shared" ca="1" si="6"/>
        <v/>
      </c>
      <c r="S59">
        <f t="shared" ca="1" si="7"/>
        <v>0</v>
      </c>
      <c r="T59">
        <f t="shared" ca="1" si="8"/>
        <v>1</v>
      </c>
      <c r="U59" t="str">
        <f t="shared" ca="1" si="23"/>
        <v/>
      </c>
      <c r="V59">
        <f t="shared" ca="1" si="24"/>
        <v>1</v>
      </c>
      <c r="W59" t="str">
        <f t="shared" ca="1" si="9"/>
        <v>LONG</v>
      </c>
      <c r="X59">
        <f t="shared" ca="1" si="10"/>
        <v>1</v>
      </c>
      <c r="Y59">
        <f t="shared" ca="1" si="11"/>
        <v>1</v>
      </c>
      <c r="Z59" t="str">
        <f ca="1">IF(V59="","",IF(V59=1,"LONG"&amp;COUNTIF($V$2:V59,1),"SELL"&amp;COUNTIF($V$2:V59,0)))</f>
        <v>LONG5</v>
      </c>
      <c r="AA59" t="str">
        <f ca="1">IF(U59="","",IF(U59=-1,"SHORT"&amp;COUNTIF($U$2:U59,-1),"COVER"&amp;COUNTIF($U$2:U59,0)))</f>
        <v/>
      </c>
      <c r="AB59" t="str">
        <f t="shared" ca="1" si="12"/>
        <v>BUY</v>
      </c>
      <c r="AC59" t="str">
        <f t="shared" ca="1" si="13"/>
        <v/>
      </c>
      <c r="AD59" t="str">
        <f t="shared" ca="1" si="14"/>
        <v/>
      </c>
      <c r="AE59" t="str">
        <f t="shared" ca="1" si="15"/>
        <v/>
      </c>
      <c r="AF59" t="str">
        <f t="shared" ca="1" si="16"/>
        <v>BUY</v>
      </c>
      <c r="AG59" t="str">
        <f t="shared" ca="1" si="17"/>
        <v/>
      </c>
      <c r="AH59">
        <f ca="1">IF(AF59="","",COUNTIF($AJ$2:AJ59,1))</f>
        <v>9</v>
      </c>
      <c r="AI59" t="str">
        <f ca="1">IF(AG59="","",COUNTIF($AK$2:AK59,1))</f>
        <v/>
      </c>
      <c r="AJ59">
        <f t="shared" ca="1" si="18"/>
        <v>1</v>
      </c>
      <c r="AK59">
        <f t="shared" ca="1" si="19"/>
        <v>0</v>
      </c>
      <c r="AL59" t="str">
        <f t="shared" ca="1" si="25"/>
        <v>LONG</v>
      </c>
      <c r="AM59" t="str">
        <f t="shared" ca="1" si="20"/>
        <v/>
      </c>
    </row>
    <row r="60" spans="1:39" x14ac:dyDescent="0.3">
      <c r="A60" t="str">
        <f ca="1">IF(Y60="","",Y60&amp;"-"&amp;COUNTIF($Y$2:Y60,Y60))</f>
        <v/>
      </c>
      <c r="B60" t="str">
        <f ca="1">IF(V60="","",V60&amp;"-"&amp;COUNTIF($V$2:V60,V60))</f>
        <v/>
      </c>
      <c r="C60" t="str">
        <f ca="1">IF(U60="","",U60&amp;"-"&amp;COUNTIF($U$2:U60,U60))</f>
        <v/>
      </c>
      <c r="D60" t="str">
        <f ca="1">IF(AF60="","",COUNTIF($AJ$2:AJ60,1))</f>
        <v/>
      </c>
      <c r="E60" t="str">
        <f ca="1">IF(AG60="","",COUNTIF($AK$2:AK60,1))</f>
        <v/>
      </c>
      <c r="F60">
        <f t="shared" si="21"/>
        <v>59</v>
      </c>
      <c r="G60" s="11">
        <f>HDFCBANK!C60</f>
        <v>41355</v>
      </c>
      <c r="H60">
        <f>HDFCBANK!I60</f>
        <v>605.25</v>
      </c>
      <c r="I60">
        <f>HDFC!I60</f>
        <v>796.4</v>
      </c>
      <c r="J60" s="7">
        <f t="shared" si="1"/>
        <v>0.75998242089402313</v>
      </c>
      <c r="K60" s="7">
        <f t="shared" ca="1" si="22"/>
        <v>0.7855399945729824</v>
      </c>
      <c r="L60" s="7">
        <f t="shared" ca="1" si="26"/>
        <v>1.5451096562686119E-2</v>
      </c>
      <c r="M60" s="36">
        <f t="shared" ca="1" si="27"/>
        <v>0.80099109113566858</v>
      </c>
      <c r="N60" s="37">
        <f t="shared" ca="1" si="28"/>
        <v>0.77008889801029623</v>
      </c>
      <c r="O60" t="str">
        <f t="shared" ca="1" si="0"/>
        <v>LONG</v>
      </c>
      <c r="Q60" t="str">
        <f t="shared" ca="1" si="5"/>
        <v>LONG</v>
      </c>
      <c r="R60" t="str">
        <f t="shared" ca="1" si="6"/>
        <v/>
      </c>
      <c r="S60">
        <f t="shared" ca="1" si="7"/>
        <v>0</v>
      </c>
      <c r="T60">
        <f t="shared" ca="1" si="8"/>
        <v>1</v>
      </c>
      <c r="U60" t="str">
        <f t="shared" ca="1" si="23"/>
        <v/>
      </c>
      <c r="V60" t="str">
        <f t="shared" ca="1" si="24"/>
        <v/>
      </c>
      <c r="W60" t="str">
        <f t="shared" ca="1" si="9"/>
        <v/>
      </c>
      <c r="X60">
        <f t="shared" ca="1" si="10"/>
        <v>0</v>
      </c>
      <c r="Y60" t="str">
        <f t="shared" ca="1" si="11"/>
        <v/>
      </c>
      <c r="Z60" t="str">
        <f ca="1">IF(V60="","",IF(V60=1,"LONG"&amp;COUNTIF($V$2:V60,1),"SELL"&amp;COUNTIF($V$2:V60,0)))</f>
        <v/>
      </c>
      <c r="AA60" t="str">
        <f ca="1">IF(U60="","",IF(U60=-1,"SHORT"&amp;COUNTIF($U$2:U60,-1),"COVER"&amp;COUNTIF($U$2:U60,0)))</f>
        <v/>
      </c>
      <c r="AB60" t="str">
        <f t="shared" ca="1" si="12"/>
        <v/>
      </c>
      <c r="AC60" t="str">
        <f t="shared" ca="1" si="13"/>
        <v/>
      </c>
      <c r="AD60" t="str">
        <f t="shared" ca="1" si="14"/>
        <v/>
      </c>
      <c r="AE60" t="str">
        <f t="shared" ca="1" si="15"/>
        <v/>
      </c>
      <c r="AF60" t="str">
        <f t="shared" ca="1" si="16"/>
        <v/>
      </c>
      <c r="AG60" t="str">
        <f t="shared" ca="1" si="17"/>
        <v/>
      </c>
      <c r="AH60" t="str">
        <f ca="1">IF(AF60="","",COUNTIF($AJ$2:AJ60,1))</f>
        <v/>
      </c>
      <c r="AI60" t="str">
        <f ca="1">IF(AG60="","",COUNTIF($AK$2:AK60,1))</f>
        <v/>
      </c>
      <c r="AJ60">
        <f t="shared" ca="1" si="18"/>
        <v>0</v>
      </c>
      <c r="AK60">
        <f t="shared" ca="1" si="19"/>
        <v>0</v>
      </c>
      <c r="AL60" t="str">
        <f t="shared" ca="1" si="25"/>
        <v/>
      </c>
      <c r="AM60" t="str">
        <f t="shared" ca="1" si="20"/>
        <v/>
      </c>
    </row>
    <row r="61" spans="1:39" x14ac:dyDescent="0.3">
      <c r="A61" t="str">
        <f ca="1">IF(Y61="","",Y61&amp;"-"&amp;COUNTIF($Y$2:Y61,Y61))</f>
        <v/>
      </c>
      <c r="B61" t="str">
        <f ca="1">IF(V61="","",V61&amp;"-"&amp;COUNTIF($V$2:V61,V61))</f>
        <v/>
      </c>
      <c r="C61" t="str">
        <f ca="1">IF(U61="","",U61&amp;"-"&amp;COUNTIF($U$2:U61,U61))</f>
        <v/>
      </c>
      <c r="D61" t="str">
        <f ca="1">IF(AF61="","",COUNTIF($AJ$2:AJ61,1))</f>
        <v/>
      </c>
      <c r="E61" t="str">
        <f ca="1">IF(AG61="","",COUNTIF($AK$2:AK61,1))</f>
        <v/>
      </c>
      <c r="F61">
        <f t="shared" si="21"/>
        <v>60</v>
      </c>
      <c r="G61" s="11">
        <f>HDFCBANK!C61</f>
        <v>41358</v>
      </c>
      <c r="H61">
        <f>HDFCBANK!I61</f>
        <v>609.4</v>
      </c>
      <c r="I61">
        <f>HDFC!I61</f>
        <v>806.2</v>
      </c>
      <c r="J61" s="7">
        <f t="shared" si="1"/>
        <v>0.75589183825353501</v>
      </c>
      <c r="K61" s="7">
        <f t="shared" ca="1" si="22"/>
        <v>0.78234002430707161</v>
      </c>
      <c r="L61" s="7">
        <f t="shared" ca="1" si="26"/>
        <v>1.8011455523986024E-2</v>
      </c>
      <c r="M61" s="36">
        <f t="shared" ca="1" si="27"/>
        <v>0.80035147983105759</v>
      </c>
      <c r="N61" s="37">
        <f t="shared" ca="1" si="28"/>
        <v>0.76432856878308564</v>
      </c>
      <c r="O61" t="str">
        <f t="shared" ca="1" si="0"/>
        <v>LONG</v>
      </c>
      <c r="Q61" t="str">
        <f t="shared" ca="1" si="5"/>
        <v>LONG</v>
      </c>
      <c r="R61" t="str">
        <f t="shared" ca="1" si="6"/>
        <v/>
      </c>
      <c r="S61">
        <f t="shared" ca="1" si="7"/>
        <v>0</v>
      </c>
      <c r="T61">
        <f t="shared" ca="1" si="8"/>
        <v>1</v>
      </c>
      <c r="U61" t="str">
        <f t="shared" ca="1" si="23"/>
        <v/>
      </c>
      <c r="V61" t="str">
        <f t="shared" ca="1" si="24"/>
        <v/>
      </c>
      <c r="W61" t="str">
        <f t="shared" ca="1" si="9"/>
        <v/>
      </c>
      <c r="X61">
        <f t="shared" ca="1" si="10"/>
        <v>0</v>
      </c>
      <c r="Y61" t="str">
        <f t="shared" ca="1" si="11"/>
        <v/>
      </c>
      <c r="Z61" t="str">
        <f ca="1">IF(V61="","",IF(V61=1,"LONG"&amp;COUNTIF($V$2:V61,1),"SELL"&amp;COUNTIF($V$2:V61,0)))</f>
        <v/>
      </c>
      <c r="AA61" t="str">
        <f ca="1">IF(U61="","",IF(U61=-1,"SHORT"&amp;COUNTIF($U$2:U61,-1),"COVER"&amp;COUNTIF($U$2:U61,0)))</f>
        <v/>
      </c>
      <c r="AB61" t="str">
        <f t="shared" ca="1" si="12"/>
        <v/>
      </c>
      <c r="AC61" t="str">
        <f t="shared" ca="1" si="13"/>
        <v/>
      </c>
      <c r="AD61" t="str">
        <f t="shared" ca="1" si="14"/>
        <v/>
      </c>
      <c r="AE61" t="str">
        <f t="shared" ca="1" si="15"/>
        <v/>
      </c>
      <c r="AF61" t="str">
        <f t="shared" ca="1" si="16"/>
        <v/>
      </c>
      <c r="AG61" t="str">
        <f t="shared" ca="1" si="17"/>
        <v/>
      </c>
      <c r="AH61" t="str">
        <f ca="1">IF(AF61="","",COUNTIF($AJ$2:AJ61,1))</f>
        <v/>
      </c>
      <c r="AI61" t="str">
        <f ca="1">IF(AG61="","",COUNTIF($AK$2:AK61,1))</f>
        <v/>
      </c>
      <c r="AJ61">
        <f t="shared" ca="1" si="18"/>
        <v>0</v>
      </c>
      <c r="AK61">
        <f t="shared" ca="1" si="19"/>
        <v>0</v>
      </c>
      <c r="AL61" t="str">
        <f t="shared" ca="1" si="25"/>
        <v/>
      </c>
      <c r="AM61" t="str">
        <f t="shared" ca="1" si="20"/>
        <v/>
      </c>
    </row>
    <row r="62" spans="1:39" x14ac:dyDescent="0.3">
      <c r="A62" t="str">
        <f ca="1">IF(Y62="","",Y62&amp;"-"&amp;COUNTIF($Y$2:Y62,Y62))</f>
        <v/>
      </c>
      <c r="B62" t="str">
        <f ca="1">IF(V62="","",V62&amp;"-"&amp;COUNTIF($V$2:V62,V62))</f>
        <v/>
      </c>
      <c r="C62" t="str">
        <f ca="1">IF(U62="","",U62&amp;"-"&amp;COUNTIF($U$2:U62,U62))</f>
        <v/>
      </c>
      <c r="D62" t="str">
        <f ca="1">IF(AF62="","",COUNTIF($AJ$2:AJ62,1))</f>
        <v/>
      </c>
      <c r="E62" t="str">
        <f ca="1">IF(AG62="","",COUNTIF($AK$2:AK62,1))</f>
        <v/>
      </c>
      <c r="F62">
        <f t="shared" si="21"/>
        <v>61</v>
      </c>
      <c r="G62" s="11">
        <f>HDFCBANK!C62</f>
        <v>41359</v>
      </c>
      <c r="H62">
        <f>HDFCBANK!I62</f>
        <v>614.5</v>
      </c>
      <c r="I62">
        <f>HDFC!I62</f>
        <v>824.2</v>
      </c>
      <c r="J62" s="7">
        <f t="shared" si="1"/>
        <v>0.74557146323707835</v>
      </c>
      <c r="K62" s="7">
        <f t="shared" ca="1" si="22"/>
        <v>0.77872285647685846</v>
      </c>
      <c r="L62" s="7">
        <f t="shared" ca="1" si="26"/>
        <v>2.1448762082467633E-2</v>
      </c>
      <c r="M62" s="36">
        <f t="shared" ca="1" si="27"/>
        <v>0.80017161855932606</v>
      </c>
      <c r="N62" s="37">
        <f t="shared" ca="1" si="28"/>
        <v>0.75727409439439086</v>
      </c>
      <c r="O62" t="str">
        <f t="shared" ca="1" si="0"/>
        <v>LONG</v>
      </c>
      <c r="Q62" t="str">
        <f t="shared" ca="1" si="5"/>
        <v>LONG</v>
      </c>
      <c r="R62" t="str">
        <f t="shared" ca="1" si="6"/>
        <v/>
      </c>
      <c r="S62">
        <f t="shared" ca="1" si="7"/>
        <v>0</v>
      </c>
      <c r="T62">
        <f t="shared" ca="1" si="8"/>
        <v>1</v>
      </c>
      <c r="U62" t="str">
        <f t="shared" ca="1" si="23"/>
        <v/>
      </c>
      <c r="V62" t="str">
        <f t="shared" ca="1" si="24"/>
        <v/>
      </c>
      <c r="W62" t="str">
        <f t="shared" ca="1" si="9"/>
        <v/>
      </c>
      <c r="X62">
        <f t="shared" ca="1" si="10"/>
        <v>0</v>
      </c>
      <c r="Y62" t="str">
        <f t="shared" ca="1" si="11"/>
        <v/>
      </c>
      <c r="Z62" t="str">
        <f ca="1">IF(V62="","",IF(V62=1,"LONG"&amp;COUNTIF($V$2:V62,1),"SELL"&amp;COUNTIF($V$2:V62,0)))</f>
        <v/>
      </c>
      <c r="AA62" t="str">
        <f ca="1">IF(U62="","",IF(U62=-1,"SHORT"&amp;COUNTIF($U$2:U62,-1),"COVER"&amp;COUNTIF($U$2:U62,0)))</f>
        <v/>
      </c>
      <c r="AB62" t="str">
        <f t="shared" ca="1" si="12"/>
        <v/>
      </c>
      <c r="AC62" t="str">
        <f t="shared" ca="1" si="13"/>
        <v/>
      </c>
      <c r="AD62" t="str">
        <f t="shared" ca="1" si="14"/>
        <v/>
      </c>
      <c r="AE62" t="str">
        <f t="shared" ca="1" si="15"/>
        <v/>
      </c>
      <c r="AF62" t="str">
        <f t="shared" ca="1" si="16"/>
        <v/>
      </c>
      <c r="AG62" t="str">
        <f t="shared" ca="1" si="17"/>
        <v/>
      </c>
      <c r="AH62" t="str">
        <f ca="1">IF(AF62="","",COUNTIF($AJ$2:AJ62,1))</f>
        <v/>
      </c>
      <c r="AI62" t="str">
        <f ca="1">IF(AG62="","",COUNTIF($AK$2:AK62,1))</f>
        <v/>
      </c>
      <c r="AJ62">
        <f t="shared" ca="1" si="18"/>
        <v>0</v>
      </c>
      <c r="AK62">
        <f t="shared" ca="1" si="19"/>
        <v>0</v>
      </c>
      <c r="AL62" t="str">
        <f t="shared" ca="1" si="25"/>
        <v/>
      </c>
      <c r="AM62" t="str">
        <f t="shared" ca="1" si="20"/>
        <v/>
      </c>
    </row>
    <row r="63" spans="1:39" x14ac:dyDescent="0.3">
      <c r="A63" t="str">
        <f ca="1">IF(Y63="","",Y63&amp;"-"&amp;COUNTIF($Y$2:Y63,Y63))</f>
        <v/>
      </c>
      <c r="B63" t="str">
        <f ca="1">IF(V63="","",V63&amp;"-"&amp;COUNTIF($V$2:V63,V63))</f>
        <v/>
      </c>
      <c r="C63" t="str">
        <f ca="1">IF(U63="","",U63&amp;"-"&amp;COUNTIF($U$2:U63,U63))</f>
        <v/>
      </c>
      <c r="D63" t="str">
        <f ca="1">IF(AF63="","",COUNTIF($AJ$2:AJ63,1))</f>
        <v/>
      </c>
      <c r="E63" t="str">
        <f ca="1">IF(AG63="","",COUNTIF($AK$2:AK63,1))</f>
        <v/>
      </c>
      <c r="F63">
        <f t="shared" si="21"/>
        <v>62</v>
      </c>
      <c r="G63" s="11">
        <f>HDFCBANK!C63</f>
        <v>41361</v>
      </c>
      <c r="H63">
        <f>HDFCBANK!I63</f>
        <v>625.35</v>
      </c>
      <c r="I63">
        <f>HDFC!I63</f>
        <v>826.25</v>
      </c>
      <c r="J63" s="7">
        <f t="shared" si="1"/>
        <v>0.7568532526475038</v>
      </c>
      <c r="K63" s="7">
        <f t="shared" ca="1" si="22"/>
        <v>0.77594797412915228</v>
      </c>
      <c r="L63" s="7">
        <f t="shared" ca="1" si="26"/>
        <v>2.2378459835256041E-2</v>
      </c>
      <c r="M63" s="36">
        <f t="shared" ca="1" si="27"/>
        <v>0.79832643396440828</v>
      </c>
      <c r="N63" s="37">
        <f t="shared" ca="1" si="28"/>
        <v>0.75356951429389629</v>
      </c>
      <c r="O63" t="str">
        <f t="shared" ca="1" si="0"/>
        <v>LONG</v>
      </c>
      <c r="Q63" t="str">
        <f t="shared" ca="1" si="5"/>
        <v>LONG</v>
      </c>
      <c r="R63" t="str">
        <f t="shared" ca="1" si="6"/>
        <v/>
      </c>
      <c r="S63">
        <f t="shared" ca="1" si="7"/>
        <v>0</v>
      </c>
      <c r="T63">
        <f t="shared" ca="1" si="8"/>
        <v>1</v>
      </c>
      <c r="U63" t="str">
        <f t="shared" ca="1" si="23"/>
        <v/>
      </c>
      <c r="V63" t="str">
        <f t="shared" ca="1" si="24"/>
        <v/>
      </c>
      <c r="W63" t="str">
        <f t="shared" ca="1" si="9"/>
        <v/>
      </c>
      <c r="X63">
        <f t="shared" ca="1" si="10"/>
        <v>0</v>
      </c>
      <c r="Y63" t="str">
        <f t="shared" ca="1" si="11"/>
        <v/>
      </c>
      <c r="Z63" t="str">
        <f ca="1">IF(V63="","",IF(V63=1,"LONG"&amp;COUNTIF($V$2:V63,1),"SELL"&amp;COUNTIF($V$2:V63,0)))</f>
        <v/>
      </c>
      <c r="AA63" t="str">
        <f ca="1">IF(U63="","",IF(U63=-1,"SHORT"&amp;COUNTIF($U$2:U63,-1),"COVER"&amp;COUNTIF($U$2:U63,0)))</f>
        <v/>
      </c>
      <c r="AB63" t="str">
        <f t="shared" ca="1" si="12"/>
        <v/>
      </c>
      <c r="AC63" t="str">
        <f t="shared" ca="1" si="13"/>
        <v/>
      </c>
      <c r="AD63" t="str">
        <f t="shared" ca="1" si="14"/>
        <v/>
      </c>
      <c r="AE63" t="str">
        <f t="shared" ca="1" si="15"/>
        <v/>
      </c>
      <c r="AF63" t="str">
        <f t="shared" ca="1" si="16"/>
        <v/>
      </c>
      <c r="AG63" t="str">
        <f t="shared" ca="1" si="17"/>
        <v/>
      </c>
      <c r="AH63" t="str">
        <f ca="1">IF(AF63="","",COUNTIF($AJ$2:AJ63,1))</f>
        <v/>
      </c>
      <c r="AI63" t="str">
        <f ca="1">IF(AG63="","",COUNTIF($AK$2:AK63,1))</f>
        <v/>
      </c>
      <c r="AJ63">
        <f t="shared" ca="1" si="18"/>
        <v>0</v>
      </c>
      <c r="AK63">
        <f t="shared" ca="1" si="19"/>
        <v>0</v>
      </c>
      <c r="AL63" t="str">
        <f t="shared" ca="1" si="25"/>
        <v/>
      </c>
      <c r="AM63" t="str">
        <f t="shared" ca="1" si="20"/>
        <v/>
      </c>
    </row>
    <row r="64" spans="1:39" x14ac:dyDescent="0.3">
      <c r="A64" t="str">
        <f ca="1">IF(Y64="","",Y64&amp;"-"&amp;COUNTIF($Y$2:Y64,Y64))</f>
        <v/>
      </c>
      <c r="B64" t="str">
        <f ca="1">IF(V64="","",V64&amp;"-"&amp;COUNTIF($V$2:V64,V64))</f>
        <v/>
      </c>
      <c r="C64" t="str">
        <f ca="1">IF(U64="","",U64&amp;"-"&amp;COUNTIF($U$2:U64,U64))</f>
        <v/>
      </c>
      <c r="D64" t="str">
        <f ca="1">IF(AF64="","",COUNTIF($AJ$2:AJ64,1))</f>
        <v/>
      </c>
      <c r="E64" t="str">
        <f ca="1">IF(AG64="","",COUNTIF($AK$2:AK64,1))</f>
        <v/>
      </c>
      <c r="F64">
        <f t="shared" si="21"/>
        <v>63</v>
      </c>
      <c r="G64" s="11">
        <f>HDFCBANK!C64</f>
        <v>41365</v>
      </c>
      <c r="H64">
        <f>HDFCBANK!I64</f>
        <v>623.85</v>
      </c>
      <c r="I64">
        <f>HDFC!I64</f>
        <v>825.2</v>
      </c>
      <c r="J64" s="7">
        <f t="shared" si="1"/>
        <v>0.75599854580707704</v>
      </c>
      <c r="K64" s="7">
        <f t="shared" ca="1" si="22"/>
        <v>0.77179718382593898</v>
      </c>
      <c r="L64" s="7">
        <f t="shared" ca="1" si="26"/>
        <v>2.1776849171449338E-2</v>
      </c>
      <c r="M64" s="36">
        <f t="shared" ca="1" si="27"/>
        <v>0.79357403299738827</v>
      </c>
      <c r="N64" s="37">
        <f t="shared" ca="1" si="28"/>
        <v>0.7500203346544897</v>
      </c>
      <c r="O64" t="str">
        <f t="shared" ca="1" si="0"/>
        <v>LONG</v>
      </c>
      <c r="Q64" t="str">
        <f t="shared" ca="1" si="5"/>
        <v>LONG</v>
      </c>
      <c r="R64" t="str">
        <f t="shared" ca="1" si="6"/>
        <v/>
      </c>
      <c r="S64">
        <f t="shared" ca="1" si="7"/>
        <v>0</v>
      </c>
      <c r="T64">
        <f t="shared" ca="1" si="8"/>
        <v>1</v>
      </c>
      <c r="U64" t="str">
        <f t="shared" ca="1" si="23"/>
        <v/>
      </c>
      <c r="V64" t="str">
        <f t="shared" ca="1" si="24"/>
        <v/>
      </c>
      <c r="W64" t="str">
        <f t="shared" ca="1" si="9"/>
        <v/>
      </c>
      <c r="X64">
        <f t="shared" ca="1" si="10"/>
        <v>0</v>
      </c>
      <c r="Y64" t="str">
        <f t="shared" ca="1" si="11"/>
        <v/>
      </c>
      <c r="Z64" t="str">
        <f ca="1">IF(V64="","",IF(V64=1,"LONG"&amp;COUNTIF($V$2:V64,1),"SELL"&amp;COUNTIF($V$2:V64,0)))</f>
        <v/>
      </c>
      <c r="AA64" t="str">
        <f ca="1">IF(U64="","",IF(U64=-1,"SHORT"&amp;COUNTIF($U$2:U64,-1),"COVER"&amp;COUNTIF($U$2:U64,0)))</f>
        <v/>
      </c>
      <c r="AB64" t="str">
        <f t="shared" ca="1" si="12"/>
        <v/>
      </c>
      <c r="AC64" t="str">
        <f t="shared" ca="1" si="13"/>
        <v/>
      </c>
      <c r="AD64" t="str">
        <f t="shared" ca="1" si="14"/>
        <v/>
      </c>
      <c r="AE64" t="str">
        <f t="shared" ca="1" si="15"/>
        <v/>
      </c>
      <c r="AF64" t="str">
        <f t="shared" ca="1" si="16"/>
        <v/>
      </c>
      <c r="AG64" t="str">
        <f t="shared" ca="1" si="17"/>
        <v/>
      </c>
      <c r="AH64" t="str">
        <f ca="1">IF(AF64="","",COUNTIF($AJ$2:AJ64,1))</f>
        <v/>
      </c>
      <c r="AI64" t="str">
        <f ca="1">IF(AG64="","",COUNTIF($AK$2:AK64,1))</f>
        <v/>
      </c>
      <c r="AJ64">
        <f t="shared" ca="1" si="18"/>
        <v>0</v>
      </c>
      <c r="AK64">
        <f t="shared" ca="1" si="19"/>
        <v>0</v>
      </c>
      <c r="AL64" t="str">
        <f t="shared" ca="1" si="25"/>
        <v/>
      </c>
      <c r="AM64" t="str">
        <f t="shared" ca="1" si="20"/>
        <v/>
      </c>
    </row>
    <row r="65" spans="1:39" x14ac:dyDescent="0.3">
      <c r="A65" t="str">
        <f ca="1">IF(Y65="","",Y65&amp;"-"&amp;COUNTIF($Y$2:Y65,Y65))</f>
        <v>0-9</v>
      </c>
      <c r="B65" t="str">
        <f ca="1">IF(V65="","",V65&amp;"-"&amp;COUNTIF($V$2:V65,V65))</f>
        <v>0-5</v>
      </c>
      <c r="C65" t="str">
        <f ca="1">IF(U65="","",U65&amp;"-"&amp;COUNTIF($U$2:U65,U65))</f>
        <v/>
      </c>
      <c r="D65" t="str">
        <f ca="1">IF(AF65="","",COUNTIF($AJ$2:AJ65,1))</f>
        <v/>
      </c>
      <c r="E65">
        <f ca="1">IF(AG65="","",COUNTIF($AK$2:AK65,1))</f>
        <v>9</v>
      </c>
      <c r="F65">
        <f t="shared" si="21"/>
        <v>64</v>
      </c>
      <c r="G65" s="11">
        <f>HDFCBANK!C65</f>
        <v>41366</v>
      </c>
      <c r="H65">
        <f>HDFCBANK!I65</f>
        <v>629.9</v>
      </c>
      <c r="I65">
        <f>HDFC!I65</f>
        <v>817.25</v>
      </c>
      <c r="J65" s="7">
        <f t="shared" si="1"/>
        <v>0.77075558274701739</v>
      </c>
      <c r="K65" s="7">
        <f t="shared" ca="1" si="22"/>
        <v>0.77063953519986972</v>
      </c>
      <c r="L65" s="7">
        <f t="shared" ca="1" si="26"/>
        <v>2.1459988770124002E-2</v>
      </c>
      <c r="M65" s="36">
        <f t="shared" ca="1" si="27"/>
        <v>0.79209952396999372</v>
      </c>
      <c r="N65" s="37">
        <f t="shared" ca="1" si="28"/>
        <v>0.74917954642974571</v>
      </c>
      <c r="O65" t="str">
        <f t="shared" ca="1" si="0"/>
        <v/>
      </c>
      <c r="Q65" t="str">
        <f t="shared" ca="1" si="5"/>
        <v/>
      </c>
      <c r="R65" t="str">
        <f t="shared" ca="1" si="6"/>
        <v/>
      </c>
      <c r="S65">
        <f t="shared" ca="1" si="7"/>
        <v>0</v>
      </c>
      <c r="T65">
        <f t="shared" ca="1" si="8"/>
        <v>0</v>
      </c>
      <c r="U65" t="str">
        <f t="shared" ca="1" si="23"/>
        <v/>
      </c>
      <c r="V65">
        <f t="shared" ca="1" si="24"/>
        <v>0</v>
      </c>
      <c r="W65" t="str">
        <f t="shared" ca="1" si="9"/>
        <v/>
      </c>
      <c r="X65">
        <f t="shared" ca="1" si="10"/>
        <v>0</v>
      </c>
      <c r="Y65">
        <f t="shared" ca="1" si="11"/>
        <v>0</v>
      </c>
      <c r="Z65" t="str">
        <f ca="1">IF(V65="","",IF(V65=1,"LONG"&amp;COUNTIF($V$2:V65,1),"SELL"&amp;COUNTIF($V$2:V65,0)))</f>
        <v>SELL5</v>
      </c>
      <c r="AA65" t="str">
        <f ca="1">IF(U65="","",IF(U65=-1,"SHORT"&amp;COUNTIF($U$2:U65,-1),"COVER"&amp;COUNTIF($U$2:U65,0)))</f>
        <v/>
      </c>
      <c r="AB65" t="str">
        <f t="shared" ca="1" si="12"/>
        <v/>
      </c>
      <c r="AC65" t="str">
        <f t="shared" ca="1" si="13"/>
        <v>SELL</v>
      </c>
      <c r="AD65" t="str">
        <f t="shared" ca="1" si="14"/>
        <v/>
      </c>
      <c r="AE65" t="str">
        <f t="shared" ca="1" si="15"/>
        <v/>
      </c>
      <c r="AF65" t="str">
        <f t="shared" ca="1" si="16"/>
        <v/>
      </c>
      <c r="AG65" t="str">
        <f t="shared" ca="1" si="17"/>
        <v>SELL</v>
      </c>
      <c r="AH65" t="str">
        <f ca="1">IF(AF65="","",COUNTIF($AJ$2:AJ65,1))</f>
        <v/>
      </c>
      <c r="AI65">
        <f ca="1">IF(AG65="","",COUNTIF($AK$2:AK65,1))</f>
        <v>9</v>
      </c>
      <c r="AJ65">
        <f t="shared" ca="1" si="18"/>
        <v>0</v>
      </c>
      <c r="AK65">
        <f t="shared" ca="1" si="19"/>
        <v>1</v>
      </c>
      <c r="AL65" t="str">
        <f t="shared" ca="1" si="25"/>
        <v/>
      </c>
      <c r="AM65" t="str">
        <f t="shared" ca="1" si="20"/>
        <v>LONG</v>
      </c>
    </row>
    <row r="66" spans="1:39" x14ac:dyDescent="0.3">
      <c r="A66" t="str">
        <f ca="1">IF(Y66="","",Y66&amp;"-"&amp;COUNTIF($Y$2:Y66,Y66))</f>
        <v/>
      </c>
      <c r="B66" t="str">
        <f ca="1">IF(V66="","",V66&amp;"-"&amp;COUNTIF($V$2:V66,V66))</f>
        <v/>
      </c>
      <c r="C66" t="str">
        <f ca="1">IF(U66="","",U66&amp;"-"&amp;COUNTIF($U$2:U66,U66))</f>
        <v/>
      </c>
      <c r="D66" t="str">
        <f ca="1">IF(AF66="","",COUNTIF($AJ$2:AJ66,1))</f>
        <v/>
      </c>
      <c r="E66" t="str">
        <f ca="1">IF(AG66="","",COUNTIF($AK$2:AK66,1))</f>
        <v/>
      </c>
      <c r="F66">
        <f t="shared" si="21"/>
        <v>65</v>
      </c>
      <c r="G66" s="11">
        <f>HDFCBANK!C66</f>
        <v>41367</v>
      </c>
      <c r="H66">
        <f>HDFCBANK!I66</f>
        <v>623.65</v>
      </c>
      <c r="I66">
        <f>HDFC!I66</f>
        <v>811.65</v>
      </c>
      <c r="J66" s="7">
        <f t="shared" si="1"/>
        <v>0.7683730672087723</v>
      </c>
      <c r="K66" s="7">
        <f t="shared" ca="1" si="22"/>
        <v>0.76806689253178284</v>
      </c>
      <c r="L66" s="7">
        <f t="shared" ca="1" si="26"/>
        <v>1.9814030872021569E-2</v>
      </c>
      <c r="M66" s="36">
        <f t="shared" ca="1" si="27"/>
        <v>0.78788092340380445</v>
      </c>
      <c r="N66" s="37">
        <f t="shared" ca="1" si="28"/>
        <v>0.74825286165976124</v>
      </c>
      <c r="O66" t="str">
        <f t="shared" ca="1" si="0"/>
        <v/>
      </c>
      <c r="Q66" t="str">
        <f t="shared" ca="1" si="5"/>
        <v/>
      </c>
      <c r="R66" t="str">
        <f t="shared" ca="1" si="6"/>
        <v/>
      </c>
      <c r="S66">
        <f t="shared" ca="1" si="7"/>
        <v>0</v>
      </c>
      <c r="T66">
        <f t="shared" ca="1" si="8"/>
        <v>0</v>
      </c>
      <c r="U66" t="str">
        <f t="shared" ca="1" si="23"/>
        <v/>
      </c>
      <c r="V66" t="str">
        <f t="shared" ca="1" si="24"/>
        <v/>
      </c>
      <c r="W66" t="str">
        <f t="shared" ca="1" si="9"/>
        <v/>
      </c>
      <c r="X66">
        <f t="shared" ca="1" si="10"/>
        <v>0</v>
      </c>
      <c r="Y66" t="str">
        <f t="shared" ca="1" si="11"/>
        <v/>
      </c>
      <c r="Z66" t="str">
        <f ca="1">IF(V66="","",IF(V66=1,"LONG"&amp;COUNTIF($V$2:V66,1),"SELL"&amp;COUNTIF($V$2:V66,0)))</f>
        <v/>
      </c>
      <c r="AA66" t="str">
        <f ca="1">IF(U66="","",IF(U66=-1,"SHORT"&amp;COUNTIF($U$2:U66,-1),"COVER"&amp;COUNTIF($U$2:U66,0)))</f>
        <v/>
      </c>
      <c r="AB66" t="str">
        <f t="shared" ca="1" si="12"/>
        <v/>
      </c>
      <c r="AC66" t="str">
        <f t="shared" ca="1" si="13"/>
        <v/>
      </c>
      <c r="AD66" t="str">
        <f t="shared" ca="1" si="14"/>
        <v/>
      </c>
      <c r="AE66" t="str">
        <f t="shared" ca="1" si="15"/>
        <v/>
      </c>
      <c r="AF66" t="str">
        <f t="shared" ca="1" si="16"/>
        <v/>
      </c>
      <c r="AG66" t="str">
        <f t="shared" ca="1" si="17"/>
        <v/>
      </c>
      <c r="AH66" t="str">
        <f ca="1">IF(AF66="","",COUNTIF($AJ$2:AJ66,1))</f>
        <v/>
      </c>
      <c r="AI66" t="str">
        <f ca="1">IF(AG66="","",COUNTIF($AK$2:AK66,1))</f>
        <v/>
      </c>
      <c r="AJ66">
        <f t="shared" ca="1" si="18"/>
        <v>0</v>
      </c>
      <c r="AK66">
        <f t="shared" ca="1" si="19"/>
        <v>0</v>
      </c>
      <c r="AL66" t="str">
        <f t="shared" ca="1" si="25"/>
        <v/>
      </c>
      <c r="AM66" t="str">
        <f t="shared" ca="1" si="20"/>
        <v/>
      </c>
    </row>
    <row r="67" spans="1:39" x14ac:dyDescent="0.3">
      <c r="A67" t="str">
        <f ca="1">IF(Y67="","",Y67&amp;"-"&amp;COUNTIF($Y$2:Y67,Y67))</f>
        <v/>
      </c>
      <c r="B67" t="str">
        <f ca="1">IF(V67="","",V67&amp;"-"&amp;COUNTIF($V$2:V67,V67))</f>
        <v/>
      </c>
      <c r="C67" t="str">
        <f ca="1">IF(U67="","",U67&amp;"-"&amp;COUNTIF($U$2:U67,U67))</f>
        <v/>
      </c>
      <c r="D67" t="str">
        <f ca="1">IF(AF67="","",COUNTIF($AJ$2:AJ67,1))</f>
        <v/>
      </c>
      <c r="E67" t="str">
        <f ca="1">IF(AG67="","",COUNTIF($AK$2:AK67,1))</f>
        <v/>
      </c>
      <c r="F67">
        <f t="shared" si="21"/>
        <v>66</v>
      </c>
      <c r="G67" s="11">
        <f>HDFCBANK!C67</f>
        <v>41368</v>
      </c>
      <c r="H67">
        <f>HDFCBANK!I67</f>
        <v>616.15</v>
      </c>
      <c r="I67">
        <f>HDFC!I67</f>
        <v>792.35</v>
      </c>
      <c r="J67" s="7">
        <f t="shared" ref="J67:J130" si="29">H67/I67</f>
        <v>0.77762352495740517</v>
      </c>
      <c r="K67" s="7">
        <f t="shared" ca="1" si="22"/>
        <v>0.76533087016295132</v>
      </c>
      <c r="L67" s="7">
        <f t="shared" ca="1" si="26"/>
        <v>1.5588382955588134E-2</v>
      </c>
      <c r="M67" s="36">
        <f t="shared" ca="1" si="27"/>
        <v>0.78091925311853949</v>
      </c>
      <c r="N67" s="37">
        <f t="shared" ca="1" si="28"/>
        <v>0.74974248720736314</v>
      </c>
      <c r="O67" t="str">
        <f t="shared" ref="O67:O130" ca="1" si="30">IF(F67&gt;$AQ$1,IF(O66="",IF(J67&gt;M67,"SHORT",IF(J67&lt;N67,"LONG","")),IF(O66="LONG",IF(J67&gt;K67,"",O66),IF(O66="SHORT",IF(J67&lt;K67,"",O66),""))),"")</f>
        <v/>
      </c>
      <c r="Q67" t="str">
        <f t="shared" ref="Q67:Q130" ca="1" si="31">IF(F67&lt;=$AQ$1,"",IF(Q66="",IF(J67&lt;N67,"LONG",IF(Q67="","","")),IF(Q66="LONG",IF(J67&gt;K67,"",Q66),"")))</f>
        <v/>
      </c>
      <c r="R67" t="str">
        <f t="shared" ref="R67:R130" ca="1" si="32">IF(F67&lt;=$AQ$1,"",IF(R66="",IF(J67&gt;M67,"SHORT",IF(M67="","","")),IF(R66="SHORT",IF(J67&lt;K67,"",R66),"")))</f>
        <v/>
      </c>
      <c r="S67">
        <f t="shared" ref="S67:S130" ca="1" si="33">IF(R67="SHORT",-1,0)</f>
        <v>0</v>
      </c>
      <c r="T67">
        <f t="shared" ref="T67:T130" ca="1" si="34">IF(Q67="LONG",1,0)</f>
        <v>0</v>
      </c>
      <c r="U67" t="str">
        <f t="shared" ca="1" si="23"/>
        <v/>
      </c>
      <c r="V67" t="str">
        <f t="shared" ca="1" si="24"/>
        <v/>
      </c>
      <c r="W67" t="str">
        <f t="shared" ref="W67:W130" ca="1" si="35">IF(V67=1,"LONG",IF(U67=-1,"SHORT",""))</f>
        <v/>
      </c>
      <c r="X67">
        <f t="shared" ref="X67:X130" ca="1" si="36">IF(U67="",0,U67)+(IF(V67="",0,V67))</f>
        <v>0</v>
      </c>
      <c r="Y67" t="str">
        <f t="shared" ref="Y67:Y130" ca="1" si="37">IF(O66="",IF(O67="LONG",1,IF(O67="SHORT",1,"")),IF(O66="LONG",IF(O67="LONG","",0),IF(O66="SHORT",IF(O67="SHORT","",0),"")))</f>
        <v/>
      </c>
      <c r="Z67" t="str">
        <f ca="1">IF(V67="","",IF(V67=1,"LONG"&amp;COUNTIF($V$2:V67,1),"SELL"&amp;COUNTIF($V$2:V67,0)))</f>
        <v/>
      </c>
      <c r="AA67" t="str">
        <f ca="1">IF(U67="","",IF(U67=-1,"SHORT"&amp;COUNTIF($U$2:U67,-1),"COVER"&amp;COUNTIF($U$2:U67,0)))</f>
        <v/>
      </c>
      <c r="AB67" t="str">
        <f t="shared" ref="AB67:AB130" ca="1" si="38">IF(V67="","",IF(V67=1,"BUY",""))</f>
        <v/>
      </c>
      <c r="AC67" t="str">
        <f t="shared" ref="AC67:AC130" ca="1" si="39">IF(V67="","",IF(V67=0,"SELL",""))</f>
        <v/>
      </c>
      <c r="AD67" t="str">
        <f t="shared" ref="AD67:AD130" ca="1" si="40">IF(U67="","",IF(U67=-1,"SHORT",""))</f>
        <v/>
      </c>
      <c r="AE67" t="str">
        <f t="shared" ref="AE67:AE130" ca="1" si="41">IF(U67="","",IF(U67=0,"COVER",""))</f>
        <v/>
      </c>
      <c r="AF67" t="str">
        <f t="shared" ref="AF67:AF130" ca="1" si="42">AB67&amp;AD67</f>
        <v/>
      </c>
      <c r="AG67" t="str">
        <f t="shared" ref="AG67:AG130" ca="1" si="43">AC67&amp;AE67</f>
        <v/>
      </c>
      <c r="AH67" t="str">
        <f ca="1">IF(AF67="","",COUNTIF($AJ$2:AJ67,1))</f>
        <v/>
      </c>
      <c r="AI67" t="str">
        <f ca="1">IF(AG67="","",COUNTIF($AK$2:AK67,1))</f>
        <v/>
      </c>
      <c r="AJ67">
        <f t="shared" ref="AJ67:AJ130" ca="1" si="44">IF(AF67="",0,1)</f>
        <v>0</v>
      </c>
      <c r="AK67">
        <f t="shared" ref="AK67:AK130" ca="1" si="45">IF(AG67="",0,1)</f>
        <v>0</v>
      </c>
      <c r="AL67" t="str">
        <f t="shared" ca="1" si="25"/>
        <v/>
      </c>
      <c r="AM67" t="str">
        <f t="shared" ref="AM67:AM130" ca="1" si="46">IF(AC67="SELL","LONG",IF(AE67="COVER","SHORT",""))</f>
        <v/>
      </c>
    </row>
    <row r="68" spans="1:39" x14ac:dyDescent="0.3">
      <c r="A68" t="str">
        <f ca="1">IF(Y68="","",Y68&amp;"-"&amp;COUNTIF($Y$2:Y68,Y68))</f>
        <v>1-10</v>
      </c>
      <c r="B68" t="str">
        <f ca="1">IF(V68="","",V68&amp;"-"&amp;COUNTIF($V$2:V68,V68))</f>
        <v/>
      </c>
      <c r="C68" t="str">
        <f ca="1">IF(U68="","",U68&amp;"-"&amp;COUNTIF($U$2:U68,U68))</f>
        <v>-1-5</v>
      </c>
      <c r="D68">
        <f ca="1">IF(AF68="","",COUNTIF($AJ$2:AJ68,1))</f>
        <v>10</v>
      </c>
      <c r="E68" t="str">
        <f ca="1">IF(AG68="","",COUNTIF($AK$2:AK68,1))</f>
        <v/>
      </c>
      <c r="F68">
        <f t="shared" ref="F68:F131" si="47">IF(F67&lt;&gt;250,F67+1,"")</f>
        <v>67</v>
      </c>
      <c r="G68" s="11">
        <f>HDFCBANK!C68</f>
        <v>41369</v>
      </c>
      <c r="H68">
        <f>HDFCBANK!I68</f>
        <v>620.95000000000005</v>
      </c>
      <c r="I68">
        <f>HDFC!I68</f>
        <v>770.8</v>
      </c>
      <c r="J68" s="7">
        <f t="shared" si="29"/>
        <v>0.80559159314997419</v>
      </c>
      <c r="K68" s="7">
        <f t="shared" ref="K68:K131" ca="1" si="48">IF(F68&gt;=$AQ$1,AVERAGE(OFFSET(J68,0,0,-$AQ$1,1)),"")</f>
        <v>0.76573882496744128</v>
      </c>
      <c r="L68" s="7">
        <f t="shared" ca="1" si="26"/>
        <v>1.6657208224639074E-2</v>
      </c>
      <c r="M68" s="36">
        <f t="shared" ca="1" si="27"/>
        <v>0.7823960331920804</v>
      </c>
      <c r="N68" s="37">
        <f t="shared" ca="1" si="28"/>
        <v>0.74908161674280216</v>
      </c>
      <c r="O68" t="str">
        <f t="shared" ca="1" si="30"/>
        <v>SHORT</v>
      </c>
      <c r="Q68" t="str">
        <f t="shared" ca="1" si="31"/>
        <v/>
      </c>
      <c r="R68" t="str">
        <f t="shared" ca="1" si="32"/>
        <v>SHORT</v>
      </c>
      <c r="S68">
        <f t="shared" ca="1" si="33"/>
        <v>-1</v>
      </c>
      <c r="T68">
        <f t="shared" ca="1" si="34"/>
        <v>0</v>
      </c>
      <c r="U68">
        <f t="shared" ref="U68:U131" ca="1" si="49">IF(R67="",IF(R68="SHORT",-1,""),IF(R67="SHORT",IF(R68="SHORT","",0)))</f>
        <v>-1</v>
      </c>
      <c r="V68" t="str">
        <f t="shared" ref="V68:V131" ca="1" si="50">IF(Q67="",IF(Q68="LONG",1,""),IF(Q67="LONG",IF(Q68="LONG","",0)))</f>
        <v/>
      </c>
      <c r="W68" t="str">
        <f t="shared" ca="1" si="35"/>
        <v>SHORT</v>
      </c>
      <c r="X68">
        <f t="shared" ca="1" si="36"/>
        <v>-1</v>
      </c>
      <c r="Y68">
        <f t="shared" ca="1" si="37"/>
        <v>1</v>
      </c>
      <c r="Z68" t="str">
        <f ca="1">IF(V68="","",IF(V68=1,"LONG"&amp;COUNTIF($V$2:V68,1),"SELL"&amp;COUNTIF($V$2:V68,0)))</f>
        <v/>
      </c>
      <c r="AA68" t="str">
        <f ca="1">IF(U68="","",IF(U68=-1,"SHORT"&amp;COUNTIF($U$2:U68,-1),"COVER"&amp;COUNTIF($U$2:U68,0)))</f>
        <v>SHORT5</v>
      </c>
      <c r="AB68" t="str">
        <f t="shared" ca="1" si="38"/>
        <v/>
      </c>
      <c r="AC68" t="str">
        <f t="shared" ca="1" si="39"/>
        <v/>
      </c>
      <c r="AD68" t="str">
        <f t="shared" ca="1" si="40"/>
        <v>SHORT</v>
      </c>
      <c r="AE68" t="str">
        <f t="shared" ca="1" si="41"/>
        <v/>
      </c>
      <c r="AF68" t="str">
        <f t="shared" ca="1" si="42"/>
        <v>SHORT</v>
      </c>
      <c r="AG68" t="str">
        <f t="shared" ca="1" si="43"/>
        <v/>
      </c>
      <c r="AH68">
        <f ca="1">IF(AF68="","",COUNTIF($AJ$2:AJ68,1))</f>
        <v>10</v>
      </c>
      <c r="AI68" t="str">
        <f ca="1">IF(AG68="","",COUNTIF($AK$2:AK68,1))</f>
        <v/>
      </c>
      <c r="AJ68">
        <f t="shared" ca="1" si="44"/>
        <v>1</v>
      </c>
      <c r="AK68">
        <f t="shared" ca="1" si="45"/>
        <v>0</v>
      </c>
      <c r="AL68" t="str">
        <f t="shared" ref="AL68:AL131" ca="1" si="51">IF(U68=-1,"SHORT",(IF(V68=1,"LONG","")))</f>
        <v>SHORT</v>
      </c>
      <c r="AM68" t="str">
        <f t="shared" ca="1" si="46"/>
        <v/>
      </c>
    </row>
    <row r="69" spans="1:39" x14ac:dyDescent="0.3">
      <c r="A69" t="str">
        <f ca="1">IF(Y69="","",Y69&amp;"-"&amp;COUNTIF($Y$2:Y69,Y69))</f>
        <v/>
      </c>
      <c r="B69" t="str">
        <f ca="1">IF(V69="","",V69&amp;"-"&amp;COUNTIF($V$2:V69,V69))</f>
        <v/>
      </c>
      <c r="C69" t="str">
        <f ca="1">IF(U69="","",U69&amp;"-"&amp;COUNTIF($U$2:U69,U69))</f>
        <v/>
      </c>
      <c r="D69" t="str">
        <f ca="1">IF(AF69="","",COUNTIF($AJ$2:AJ69,1))</f>
        <v/>
      </c>
      <c r="E69" t="str">
        <f ca="1">IF(AG69="","",COUNTIF($AK$2:AK69,1))</f>
        <v/>
      </c>
      <c r="F69">
        <f t="shared" si="47"/>
        <v>68</v>
      </c>
      <c r="G69" s="11">
        <f>HDFCBANK!C69</f>
        <v>41372</v>
      </c>
      <c r="H69">
        <f>HDFCBANK!I69</f>
        <v>624.45000000000005</v>
      </c>
      <c r="I69">
        <f>HDFC!I69</f>
        <v>758.2</v>
      </c>
      <c r="J69" s="7">
        <f t="shared" si="29"/>
        <v>0.8235953574254814</v>
      </c>
      <c r="K69" s="7">
        <f t="shared" ca="1" si="48"/>
        <v>0.77202366463278671</v>
      </c>
      <c r="L69" s="7">
        <f t="shared" ca="1" si="26"/>
        <v>2.4550697696088752E-2</v>
      </c>
      <c r="M69" s="36">
        <f t="shared" ca="1" si="27"/>
        <v>0.79657436232887546</v>
      </c>
      <c r="N69" s="37">
        <f t="shared" ca="1" si="28"/>
        <v>0.74747296693669796</v>
      </c>
      <c r="O69" t="str">
        <f t="shared" ca="1" si="30"/>
        <v>SHORT</v>
      </c>
      <c r="Q69" t="str">
        <f t="shared" ca="1" si="31"/>
        <v/>
      </c>
      <c r="R69" t="str">
        <f t="shared" ca="1" si="32"/>
        <v>SHORT</v>
      </c>
      <c r="S69">
        <f t="shared" ca="1" si="33"/>
        <v>-1</v>
      </c>
      <c r="T69">
        <f t="shared" ca="1" si="34"/>
        <v>0</v>
      </c>
      <c r="U69" t="str">
        <f t="shared" ca="1" si="49"/>
        <v/>
      </c>
      <c r="V69" t="str">
        <f t="shared" ca="1" si="50"/>
        <v/>
      </c>
      <c r="W69" t="str">
        <f t="shared" ca="1" si="35"/>
        <v/>
      </c>
      <c r="X69">
        <f t="shared" ca="1" si="36"/>
        <v>0</v>
      </c>
      <c r="Y69" t="str">
        <f t="shared" ca="1" si="37"/>
        <v/>
      </c>
      <c r="Z69" t="str">
        <f ca="1">IF(V69="","",IF(V69=1,"LONG"&amp;COUNTIF($V$2:V69,1),"SELL"&amp;COUNTIF($V$2:V69,0)))</f>
        <v/>
      </c>
      <c r="AA69" t="str">
        <f ca="1">IF(U69="","",IF(U69=-1,"SHORT"&amp;COUNTIF($U$2:U69,-1),"COVER"&amp;COUNTIF($U$2:U69,0)))</f>
        <v/>
      </c>
      <c r="AB69" t="str">
        <f t="shared" ca="1" si="38"/>
        <v/>
      </c>
      <c r="AC69" t="str">
        <f t="shared" ca="1" si="39"/>
        <v/>
      </c>
      <c r="AD69" t="str">
        <f t="shared" ca="1" si="40"/>
        <v/>
      </c>
      <c r="AE69" t="str">
        <f t="shared" ca="1" si="41"/>
        <v/>
      </c>
      <c r="AF69" t="str">
        <f t="shared" ca="1" si="42"/>
        <v/>
      </c>
      <c r="AG69" t="str">
        <f t="shared" ca="1" si="43"/>
        <v/>
      </c>
      <c r="AH69" t="str">
        <f ca="1">IF(AF69="","",COUNTIF($AJ$2:AJ69,1))</f>
        <v/>
      </c>
      <c r="AI69" t="str">
        <f ca="1">IF(AG69="","",COUNTIF($AK$2:AK69,1))</f>
        <v/>
      </c>
      <c r="AJ69">
        <f t="shared" ca="1" si="44"/>
        <v>0</v>
      </c>
      <c r="AK69">
        <f t="shared" ca="1" si="45"/>
        <v>0</v>
      </c>
      <c r="AL69" t="str">
        <f t="shared" ca="1" si="51"/>
        <v/>
      </c>
      <c r="AM69" t="str">
        <f t="shared" ca="1" si="46"/>
        <v/>
      </c>
    </row>
    <row r="70" spans="1:39" x14ac:dyDescent="0.3">
      <c r="A70" t="str">
        <f ca="1">IF(Y70="","",Y70&amp;"-"&amp;COUNTIF($Y$2:Y70,Y70))</f>
        <v/>
      </c>
      <c r="B70" t="str">
        <f ca="1">IF(V70="","",V70&amp;"-"&amp;COUNTIF($V$2:V70,V70))</f>
        <v/>
      </c>
      <c r="C70" t="str">
        <f ca="1">IF(U70="","",U70&amp;"-"&amp;COUNTIF($U$2:U70,U70))</f>
        <v/>
      </c>
      <c r="D70" t="str">
        <f ca="1">IF(AF70="","",COUNTIF($AJ$2:AJ70,1))</f>
        <v/>
      </c>
      <c r="E70" t="str">
        <f ca="1">IF(AG70="","",COUNTIF($AK$2:AK70,1))</f>
        <v/>
      </c>
      <c r="F70">
        <f t="shared" si="47"/>
        <v>69</v>
      </c>
      <c r="G70" s="11">
        <f>HDFCBANK!C70</f>
        <v>41373</v>
      </c>
      <c r="H70">
        <f>HDFCBANK!I70</f>
        <v>620.6</v>
      </c>
      <c r="I70">
        <f>HDFC!I70</f>
        <v>752.95</v>
      </c>
      <c r="J70" s="7">
        <f t="shared" si="29"/>
        <v>0.82422471611660797</v>
      </c>
      <c r="K70" s="7">
        <f t="shared" ca="1" si="48"/>
        <v>0.77844789415504523</v>
      </c>
      <c r="L70" s="7">
        <f t="shared" ca="1" si="26"/>
        <v>2.9043801771302256E-2</v>
      </c>
      <c r="M70" s="36">
        <f t="shared" ca="1" si="27"/>
        <v>0.80749169592634751</v>
      </c>
      <c r="N70" s="37">
        <f t="shared" ca="1" si="28"/>
        <v>0.74940409238374295</v>
      </c>
      <c r="O70" t="str">
        <f t="shared" ca="1" si="30"/>
        <v>SHORT</v>
      </c>
      <c r="Q70" t="str">
        <f t="shared" ca="1" si="31"/>
        <v/>
      </c>
      <c r="R70" t="str">
        <f t="shared" ca="1" si="32"/>
        <v>SHORT</v>
      </c>
      <c r="S70">
        <f t="shared" ca="1" si="33"/>
        <v>-1</v>
      </c>
      <c r="T70">
        <f t="shared" ca="1" si="34"/>
        <v>0</v>
      </c>
      <c r="U70" t="str">
        <f t="shared" ca="1" si="49"/>
        <v/>
      </c>
      <c r="V70" t="str">
        <f t="shared" ca="1" si="50"/>
        <v/>
      </c>
      <c r="W70" t="str">
        <f t="shared" ca="1" si="35"/>
        <v/>
      </c>
      <c r="X70">
        <f t="shared" ca="1" si="36"/>
        <v>0</v>
      </c>
      <c r="Y70" t="str">
        <f t="shared" ca="1" si="37"/>
        <v/>
      </c>
      <c r="Z70" t="str">
        <f ca="1">IF(V70="","",IF(V70=1,"LONG"&amp;COUNTIF($V$2:V70,1),"SELL"&amp;COUNTIF($V$2:V70,0)))</f>
        <v/>
      </c>
      <c r="AA70" t="str">
        <f ca="1">IF(U70="","",IF(U70=-1,"SHORT"&amp;COUNTIF($U$2:U70,-1),"COVER"&amp;COUNTIF($U$2:U70,0)))</f>
        <v/>
      </c>
      <c r="AB70" t="str">
        <f t="shared" ca="1" si="38"/>
        <v/>
      </c>
      <c r="AC70" t="str">
        <f t="shared" ca="1" si="39"/>
        <v/>
      </c>
      <c r="AD70" t="str">
        <f t="shared" ca="1" si="40"/>
        <v/>
      </c>
      <c r="AE70" t="str">
        <f t="shared" ca="1" si="41"/>
        <v/>
      </c>
      <c r="AF70" t="str">
        <f t="shared" ca="1" si="42"/>
        <v/>
      </c>
      <c r="AG70" t="str">
        <f t="shared" ca="1" si="43"/>
        <v/>
      </c>
      <c r="AH70" t="str">
        <f ca="1">IF(AF70="","",COUNTIF($AJ$2:AJ70,1))</f>
        <v/>
      </c>
      <c r="AI70" t="str">
        <f ca="1">IF(AG70="","",COUNTIF($AK$2:AK70,1))</f>
        <v/>
      </c>
      <c r="AJ70">
        <f t="shared" ca="1" si="44"/>
        <v>0</v>
      </c>
      <c r="AK70">
        <f t="shared" ca="1" si="45"/>
        <v>0</v>
      </c>
      <c r="AL70" t="str">
        <f t="shared" ca="1" si="51"/>
        <v/>
      </c>
      <c r="AM70" t="str">
        <f t="shared" ca="1" si="46"/>
        <v/>
      </c>
    </row>
    <row r="71" spans="1:39" x14ac:dyDescent="0.3">
      <c r="A71" t="str">
        <f ca="1">IF(Y71="","",Y71&amp;"-"&amp;COUNTIF($Y$2:Y71,Y71))</f>
        <v/>
      </c>
      <c r="B71" t="str">
        <f ca="1">IF(V71="","",V71&amp;"-"&amp;COUNTIF($V$2:V71,V71))</f>
        <v/>
      </c>
      <c r="C71" t="str">
        <f ca="1">IF(U71="","",U71&amp;"-"&amp;COUNTIF($U$2:U71,U71))</f>
        <v/>
      </c>
      <c r="D71" t="str">
        <f ca="1">IF(AF71="","",COUNTIF($AJ$2:AJ71,1))</f>
        <v/>
      </c>
      <c r="E71" t="str">
        <f ca="1">IF(AG71="","",COUNTIF($AK$2:AK71,1))</f>
        <v/>
      </c>
      <c r="F71">
        <f t="shared" si="47"/>
        <v>70</v>
      </c>
      <c r="G71" s="11">
        <f>HDFCBANK!C71</f>
        <v>41374</v>
      </c>
      <c r="H71">
        <f>HDFCBANK!I71</f>
        <v>632</v>
      </c>
      <c r="I71">
        <f>HDFC!I71</f>
        <v>783.15</v>
      </c>
      <c r="J71" s="7">
        <f t="shared" si="29"/>
        <v>0.80699738236608576</v>
      </c>
      <c r="K71" s="7">
        <f t="shared" ca="1" si="48"/>
        <v>0.78355844856630019</v>
      </c>
      <c r="L71" s="7">
        <f t="shared" ca="1" si="26"/>
        <v>2.9129980255843707E-2</v>
      </c>
      <c r="M71" s="36">
        <f t="shared" ca="1" si="27"/>
        <v>0.81268842882214387</v>
      </c>
      <c r="N71" s="37">
        <f t="shared" ca="1" si="28"/>
        <v>0.75442846831045651</v>
      </c>
      <c r="O71" t="str">
        <f t="shared" ca="1" si="30"/>
        <v>SHORT</v>
      </c>
      <c r="Q71" t="str">
        <f t="shared" ca="1" si="31"/>
        <v/>
      </c>
      <c r="R71" t="str">
        <f t="shared" ca="1" si="32"/>
        <v>SHORT</v>
      </c>
      <c r="S71">
        <f t="shared" ca="1" si="33"/>
        <v>-1</v>
      </c>
      <c r="T71">
        <f t="shared" ca="1" si="34"/>
        <v>0</v>
      </c>
      <c r="U71" t="str">
        <f t="shared" ca="1" si="49"/>
        <v/>
      </c>
      <c r="V71" t="str">
        <f t="shared" ca="1" si="50"/>
        <v/>
      </c>
      <c r="W71" t="str">
        <f t="shared" ca="1" si="35"/>
        <v/>
      </c>
      <c r="X71">
        <f t="shared" ca="1" si="36"/>
        <v>0</v>
      </c>
      <c r="Y71" t="str">
        <f t="shared" ca="1" si="37"/>
        <v/>
      </c>
      <c r="Z71" t="str">
        <f ca="1">IF(V71="","",IF(V71=1,"LONG"&amp;COUNTIF($V$2:V71,1),"SELL"&amp;COUNTIF($V$2:V71,0)))</f>
        <v/>
      </c>
      <c r="AA71" t="str">
        <f ca="1">IF(U71="","",IF(U71=-1,"SHORT"&amp;COUNTIF($U$2:U71,-1),"COVER"&amp;COUNTIF($U$2:U71,0)))</f>
        <v/>
      </c>
      <c r="AB71" t="str">
        <f t="shared" ca="1" si="38"/>
        <v/>
      </c>
      <c r="AC71" t="str">
        <f t="shared" ca="1" si="39"/>
        <v/>
      </c>
      <c r="AD71" t="str">
        <f t="shared" ca="1" si="40"/>
        <v/>
      </c>
      <c r="AE71" t="str">
        <f t="shared" ca="1" si="41"/>
        <v/>
      </c>
      <c r="AF71" t="str">
        <f t="shared" ca="1" si="42"/>
        <v/>
      </c>
      <c r="AG71" t="str">
        <f t="shared" ca="1" si="43"/>
        <v/>
      </c>
      <c r="AH71" t="str">
        <f ca="1">IF(AF71="","",COUNTIF($AJ$2:AJ71,1))</f>
        <v/>
      </c>
      <c r="AI71" t="str">
        <f ca="1">IF(AG71="","",COUNTIF($AK$2:AK71,1))</f>
        <v/>
      </c>
      <c r="AJ71">
        <f t="shared" ca="1" si="44"/>
        <v>0</v>
      </c>
      <c r="AK71">
        <f t="shared" ca="1" si="45"/>
        <v>0</v>
      </c>
      <c r="AL71" t="str">
        <f t="shared" ca="1" si="51"/>
        <v/>
      </c>
      <c r="AM71" t="str">
        <f t="shared" ca="1" si="46"/>
        <v/>
      </c>
    </row>
    <row r="72" spans="1:39" x14ac:dyDescent="0.3">
      <c r="A72" t="str">
        <f ca="1">IF(Y72="","",Y72&amp;"-"&amp;COUNTIF($Y$2:Y72,Y72))</f>
        <v/>
      </c>
      <c r="B72" t="str">
        <f ca="1">IF(V72="","",V72&amp;"-"&amp;COUNTIF($V$2:V72,V72))</f>
        <v/>
      </c>
      <c r="C72" t="str">
        <f ca="1">IF(U72="","",U72&amp;"-"&amp;COUNTIF($U$2:U72,U72))</f>
        <v/>
      </c>
      <c r="D72" t="str">
        <f ca="1">IF(AF72="","",COUNTIF($AJ$2:AJ72,1))</f>
        <v/>
      </c>
      <c r="E72" t="str">
        <f ca="1">IF(AG72="","",COUNTIF($AK$2:AK72,1))</f>
        <v/>
      </c>
      <c r="F72">
        <f t="shared" si="47"/>
        <v>71</v>
      </c>
      <c r="G72" s="11">
        <f>HDFCBANK!C72</f>
        <v>41375</v>
      </c>
      <c r="H72">
        <f>HDFCBANK!I72</f>
        <v>639.25</v>
      </c>
      <c r="I72">
        <f>HDFC!I72</f>
        <v>763.6</v>
      </c>
      <c r="J72" s="7">
        <f t="shared" si="29"/>
        <v>0.8371529596647459</v>
      </c>
      <c r="K72" s="7">
        <f t="shared" ca="1" si="48"/>
        <v>0.79271659820906692</v>
      </c>
      <c r="L72" s="7">
        <f t="shared" ca="1" si="26"/>
        <v>3.0235456125472564E-2</v>
      </c>
      <c r="M72" s="36">
        <f t="shared" ca="1" si="27"/>
        <v>0.82295205433453944</v>
      </c>
      <c r="N72" s="37">
        <f t="shared" ca="1" si="28"/>
        <v>0.76248114208359441</v>
      </c>
      <c r="O72" t="str">
        <f t="shared" ca="1" si="30"/>
        <v>SHORT</v>
      </c>
      <c r="Q72" t="str">
        <f t="shared" ca="1" si="31"/>
        <v/>
      </c>
      <c r="R72" t="str">
        <f t="shared" ca="1" si="32"/>
        <v>SHORT</v>
      </c>
      <c r="S72">
        <f t="shared" ca="1" si="33"/>
        <v>-1</v>
      </c>
      <c r="T72">
        <f t="shared" ca="1" si="34"/>
        <v>0</v>
      </c>
      <c r="U72" t="str">
        <f t="shared" ca="1" si="49"/>
        <v/>
      </c>
      <c r="V72" t="str">
        <f t="shared" ca="1" si="50"/>
        <v/>
      </c>
      <c r="W72" t="str">
        <f t="shared" ca="1" si="35"/>
        <v/>
      </c>
      <c r="X72">
        <f t="shared" ca="1" si="36"/>
        <v>0</v>
      </c>
      <c r="Y72" t="str">
        <f t="shared" ca="1" si="37"/>
        <v/>
      </c>
      <c r="Z72" t="str">
        <f ca="1">IF(V72="","",IF(V72=1,"LONG"&amp;COUNTIF($V$2:V72,1),"SELL"&amp;COUNTIF($V$2:V72,0)))</f>
        <v/>
      </c>
      <c r="AA72" t="str">
        <f ca="1">IF(U72="","",IF(U72=-1,"SHORT"&amp;COUNTIF($U$2:U72,-1),"COVER"&amp;COUNTIF($U$2:U72,0)))</f>
        <v/>
      </c>
      <c r="AB72" t="str">
        <f t="shared" ca="1" si="38"/>
        <v/>
      </c>
      <c r="AC72" t="str">
        <f t="shared" ca="1" si="39"/>
        <v/>
      </c>
      <c r="AD72" t="str">
        <f t="shared" ca="1" si="40"/>
        <v/>
      </c>
      <c r="AE72" t="str">
        <f t="shared" ca="1" si="41"/>
        <v/>
      </c>
      <c r="AF72" t="str">
        <f t="shared" ca="1" si="42"/>
        <v/>
      </c>
      <c r="AG72" t="str">
        <f t="shared" ca="1" si="43"/>
        <v/>
      </c>
      <c r="AH72" t="str">
        <f ca="1">IF(AF72="","",COUNTIF($AJ$2:AJ72,1))</f>
        <v/>
      </c>
      <c r="AI72" t="str">
        <f ca="1">IF(AG72="","",COUNTIF($AK$2:AK72,1))</f>
        <v/>
      </c>
      <c r="AJ72">
        <f t="shared" ca="1" si="44"/>
        <v>0</v>
      </c>
      <c r="AK72">
        <f t="shared" ca="1" si="45"/>
        <v>0</v>
      </c>
      <c r="AL72" t="str">
        <f t="shared" ca="1" si="51"/>
        <v/>
      </c>
      <c r="AM72" t="str">
        <f t="shared" ca="1" si="46"/>
        <v/>
      </c>
    </row>
    <row r="73" spans="1:39" x14ac:dyDescent="0.3">
      <c r="A73" t="str">
        <f ca="1">IF(Y73="","",Y73&amp;"-"&amp;COUNTIF($Y$2:Y73,Y73))</f>
        <v/>
      </c>
      <c r="B73" t="str">
        <f ca="1">IF(V73="","",V73&amp;"-"&amp;COUNTIF($V$2:V73,V73))</f>
        <v/>
      </c>
      <c r="C73" t="str">
        <f ca="1">IF(U73="","",U73&amp;"-"&amp;COUNTIF($U$2:U73,U73))</f>
        <v/>
      </c>
      <c r="D73" t="str">
        <f ca="1">IF(AF73="","",COUNTIF($AJ$2:AJ73,1))</f>
        <v/>
      </c>
      <c r="E73" t="str">
        <f ca="1">IF(AG73="","",COUNTIF($AK$2:AK73,1))</f>
        <v/>
      </c>
      <c r="F73">
        <f t="shared" si="47"/>
        <v>72</v>
      </c>
      <c r="G73" s="11">
        <f>HDFCBANK!C73</f>
        <v>41376</v>
      </c>
      <c r="H73">
        <f>HDFCBANK!I73</f>
        <v>643.70000000000005</v>
      </c>
      <c r="I73">
        <f>HDFC!I73</f>
        <v>764.8</v>
      </c>
      <c r="J73" s="7">
        <f t="shared" si="29"/>
        <v>0.84165794979079511</v>
      </c>
      <c r="K73" s="7">
        <f t="shared" ca="1" si="48"/>
        <v>0.80119706792339618</v>
      </c>
      <c r="L73" s="7">
        <f t="shared" ca="1" si="26"/>
        <v>3.0943565006960768E-2</v>
      </c>
      <c r="M73" s="36">
        <f t="shared" ca="1" si="27"/>
        <v>0.83214063293035689</v>
      </c>
      <c r="N73" s="37">
        <f t="shared" ca="1" si="28"/>
        <v>0.77025350291643546</v>
      </c>
      <c r="O73" t="str">
        <f t="shared" ca="1" si="30"/>
        <v>SHORT</v>
      </c>
      <c r="Q73" t="str">
        <f t="shared" ca="1" si="31"/>
        <v/>
      </c>
      <c r="R73" t="str">
        <f t="shared" ca="1" si="32"/>
        <v>SHORT</v>
      </c>
      <c r="S73">
        <f t="shared" ca="1" si="33"/>
        <v>-1</v>
      </c>
      <c r="T73">
        <f t="shared" ca="1" si="34"/>
        <v>0</v>
      </c>
      <c r="U73" t="str">
        <f t="shared" ca="1" si="49"/>
        <v/>
      </c>
      <c r="V73" t="str">
        <f t="shared" ca="1" si="50"/>
        <v/>
      </c>
      <c r="W73" t="str">
        <f t="shared" ca="1" si="35"/>
        <v/>
      </c>
      <c r="X73">
        <f t="shared" ca="1" si="36"/>
        <v>0</v>
      </c>
      <c r="Y73" t="str">
        <f t="shared" ca="1" si="37"/>
        <v/>
      </c>
      <c r="Z73" t="str">
        <f ca="1">IF(V73="","",IF(V73=1,"LONG"&amp;COUNTIF($V$2:V73,1),"SELL"&amp;COUNTIF($V$2:V73,0)))</f>
        <v/>
      </c>
      <c r="AA73" t="str">
        <f ca="1">IF(U73="","",IF(U73=-1,"SHORT"&amp;COUNTIF($U$2:U73,-1),"COVER"&amp;COUNTIF($U$2:U73,0)))</f>
        <v/>
      </c>
      <c r="AB73" t="str">
        <f t="shared" ca="1" si="38"/>
        <v/>
      </c>
      <c r="AC73" t="str">
        <f t="shared" ca="1" si="39"/>
        <v/>
      </c>
      <c r="AD73" t="str">
        <f t="shared" ca="1" si="40"/>
        <v/>
      </c>
      <c r="AE73" t="str">
        <f t="shared" ca="1" si="41"/>
        <v/>
      </c>
      <c r="AF73" t="str">
        <f t="shared" ca="1" si="42"/>
        <v/>
      </c>
      <c r="AG73" t="str">
        <f t="shared" ca="1" si="43"/>
        <v/>
      </c>
      <c r="AH73" t="str">
        <f ca="1">IF(AF73="","",COUNTIF($AJ$2:AJ73,1))</f>
        <v/>
      </c>
      <c r="AI73" t="str">
        <f ca="1">IF(AG73="","",COUNTIF($AK$2:AK73,1))</f>
        <v/>
      </c>
      <c r="AJ73">
        <f t="shared" ca="1" si="44"/>
        <v>0</v>
      </c>
      <c r="AK73">
        <f t="shared" ca="1" si="45"/>
        <v>0</v>
      </c>
      <c r="AL73" t="str">
        <f t="shared" ca="1" si="51"/>
        <v/>
      </c>
      <c r="AM73" t="str">
        <f t="shared" ca="1" si="46"/>
        <v/>
      </c>
    </row>
    <row r="74" spans="1:39" x14ac:dyDescent="0.3">
      <c r="A74" t="str">
        <f ca="1">IF(Y74="","",Y74&amp;"-"&amp;COUNTIF($Y$2:Y74,Y74))</f>
        <v/>
      </c>
      <c r="B74" t="str">
        <f ca="1">IF(V74="","",V74&amp;"-"&amp;COUNTIF($V$2:V74,V74))</f>
        <v/>
      </c>
      <c r="C74" t="str">
        <f ca="1">IF(U74="","",U74&amp;"-"&amp;COUNTIF($U$2:U74,U74))</f>
        <v/>
      </c>
      <c r="D74" t="str">
        <f ca="1">IF(AF74="","",COUNTIF($AJ$2:AJ74,1))</f>
        <v/>
      </c>
      <c r="E74" t="str">
        <f ca="1">IF(AG74="","",COUNTIF($AK$2:AK74,1))</f>
        <v/>
      </c>
      <c r="F74">
        <f t="shared" si="47"/>
        <v>73</v>
      </c>
      <c r="G74" s="11">
        <f>HDFCBANK!C74</f>
        <v>41379</v>
      </c>
      <c r="H74">
        <f>HDFCBANK!I74</f>
        <v>641.54999999999995</v>
      </c>
      <c r="I74">
        <f>HDFC!I74</f>
        <v>774.9</v>
      </c>
      <c r="J74" s="7">
        <f t="shared" si="29"/>
        <v>0.82791327913279134</v>
      </c>
      <c r="K74" s="7">
        <f t="shared" ca="1" si="48"/>
        <v>0.8083885412559676</v>
      </c>
      <c r="L74" s="7">
        <f t="shared" ca="1" si="26"/>
        <v>2.7429130076971526E-2</v>
      </c>
      <c r="M74" s="36">
        <f t="shared" ca="1" si="27"/>
        <v>0.83581767133293916</v>
      </c>
      <c r="N74" s="37">
        <f t="shared" ca="1" si="28"/>
        <v>0.78095941117899603</v>
      </c>
      <c r="O74" t="str">
        <f t="shared" ca="1" si="30"/>
        <v>SHORT</v>
      </c>
      <c r="Q74" t="str">
        <f t="shared" ca="1" si="31"/>
        <v/>
      </c>
      <c r="R74" t="str">
        <f t="shared" ca="1" si="32"/>
        <v>SHORT</v>
      </c>
      <c r="S74">
        <f t="shared" ca="1" si="33"/>
        <v>-1</v>
      </c>
      <c r="T74">
        <f t="shared" ca="1" si="34"/>
        <v>0</v>
      </c>
      <c r="U74" t="str">
        <f t="shared" ca="1" si="49"/>
        <v/>
      </c>
      <c r="V74" t="str">
        <f t="shared" ca="1" si="50"/>
        <v/>
      </c>
      <c r="W74" t="str">
        <f t="shared" ca="1" si="35"/>
        <v/>
      </c>
      <c r="X74">
        <f t="shared" ca="1" si="36"/>
        <v>0</v>
      </c>
      <c r="Y74" t="str">
        <f t="shared" ca="1" si="37"/>
        <v/>
      </c>
      <c r="Z74" t="str">
        <f ca="1">IF(V74="","",IF(V74=1,"LONG"&amp;COUNTIF($V$2:V74,1),"SELL"&amp;COUNTIF($V$2:V74,0)))</f>
        <v/>
      </c>
      <c r="AA74" t="str">
        <f ca="1">IF(U74="","",IF(U74=-1,"SHORT"&amp;COUNTIF($U$2:U74,-1),"COVER"&amp;COUNTIF($U$2:U74,0)))</f>
        <v/>
      </c>
      <c r="AB74" t="str">
        <f t="shared" ca="1" si="38"/>
        <v/>
      </c>
      <c r="AC74" t="str">
        <f t="shared" ca="1" si="39"/>
        <v/>
      </c>
      <c r="AD74" t="str">
        <f t="shared" ca="1" si="40"/>
        <v/>
      </c>
      <c r="AE74" t="str">
        <f t="shared" ca="1" si="41"/>
        <v/>
      </c>
      <c r="AF74" t="str">
        <f t="shared" ca="1" si="42"/>
        <v/>
      </c>
      <c r="AG74" t="str">
        <f t="shared" ca="1" si="43"/>
        <v/>
      </c>
      <c r="AH74" t="str">
        <f ca="1">IF(AF74="","",COUNTIF($AJ$2:AJ74,1))</f>
        <v/>
      </c>
      <c r="AI74" t="str">
        <f ca="1">IF(AG74="","",COUNTIF($AK$2:AK74,1))</f>
        <v/>
      </c>
      <c r="AJ74">
        <f t="shared" ca="1" si="44"/>
        <v>0</v>
      </c>
      <c r="AK74">
        <f t="shared" ca="1" si="45"/>
        <v>0</v>
      </c>
      <c r="AL74" t="str">
        <f t="shared" ca="1" si="51"/>
        <v/>
      </c>
      <c r="AM74" t="str">
        <f t="shared" ca="1" si="46"/>
        <v/>
      </c>
    </row>
    <row r="75" spans="1:39" x14ac:dyDescent="0.3">
      <c r="A75" t="str">
        <f ca="1">IF(Y75="","",Y75&amp;"-"&amp;COUNTIF($Y$2:Y75,Y75))</f>
        <v/>
      </c>
      <c r="B75" t="str">
        <f ca="1">IF(V75="","",V75&amp;"-"&amp;COUNTIF($V$2:V75,V75))</f>
        <v/>
      </c>
      <c r="C75" t="str">
        <f ca="1">IF(U75="","",U75&amp;"-"&amp;COUNTIF($U$2:U75,U75))</f>
        <v/>
      </c>
      <c r="D75" t="str">
        <f ca="1">IF(AF75="","",COUNTIF($AJ$2:AJ75,1))</f>
        <v/>
      </c>
      <c r="E75" t="str">
        <f ca="1">IF(AG75="","",COUNTIF($AK$2:AK75,1))</f>
        <v/>
      </c>
      <c r="F75">
        <f t="shared" si="47"/>
        <v>74</v>
      </c>
      <c r="G75" s="11">
        <f>HDFCBANK!C75</f>
        <v>41380</v>
      </c>
      <c r="H75">
        <f>HDFCBANK!I75</f>
        <v>663.35</v>
      </c>
      <c r="I75">
        <f>HDFC!I75</f>
        <v>803.7</v>
      </c>
      <c r="J75" s="7">
        <f t="shared" si="29"/>
        <v>0.82537016299614285</v>
      </c>
      <c r="K75" s="7">
        <f t="shared" ca="1" si="48"/>
        <v>0.8138499992808802</v>
      </c>
      <c r="L75" s="7">
        <f t="shared" ref="L75:L138" ca="1" si="52">IFERROR(IF(F75&gt;=$AQ$1,STDEV(OFFSET(J75,0,0,-$AQ$1,1)),""),"")</f>
        <v>2.4370007213389756E-2</v>
      </c>
      <c r="M75" s="36">
        <f t="shared" ref="M75:M138" ca="1" si="53">IFERROR(K75+(L75*$AS$1),"")</f>
        <v>0.83822000649426998</v>
      </c>
      <c r="N75" s="37">
        <f t="shared" ref="N75:N138" ca="1" si="54">IFERROR(K75-(L75*$AS$1),"")</f>
        <v>0.78947999206749042</v>
      </c>
      <c r="O75" t="str">
        <f t="shared" ca="1" si="30"/>
        <v>SHORT</v>
      </c>
      <c r="Q75" t="str">
        <f t="shared" ca="1" si="31"/>
        <v/>
      </c>
      <c r="R75" t="str">
        <f t="shared" ca="1" si="32"/>
        <v>SHORT</v>
      </c>
      <c r="S75">
        <f t="shared" ca="1" si="33"/>
        <v>-1</v>
      </c>
      <c r="T75">
        <f t="shared" ca="1" si="34"/>
        <v>0</v>
      </c>
      <c r="U75" t="str">
        <f t="shared" ca="1" si="49"/>
        <v/>
      </c>
      <c r="V75" t="str">
        <f t="shared" ca="1" si="50"/>
        <v/>
      </c>
      <c r="W75" t="str">
        <f t="shared" ca="1" si="35"/>
        <v/>
      </c>
      <c r="X75">
        <f t="shared" ca="1" si="36"/>
        <v>0</v>
      </c>
      <c r="Y75" t="str">
        <f t="shared" ca="1" si="37"/>
        <v/>
      </c>
      <c r="Z75" t="str">
        <f ca="1">IF(V75="","",IF(V75=1,"LONG"&amp;COUNTIF($V$2:V75,1),"SELL"&amp;COUNTIF($V$2:V75,0)))</f>
        <v/>
      </c>
      <c r="AA75" t="str">
        <f ca="1">IF(U75="","",IF(U75=-1,"SHORT"&amp;COUNTIF($U$2:U75,-1),"COVER"&amp;COUNTIF($U$2:U75,0)))</f>
        <v/>
      </c>
      <c r="AB75" t="str">
        <f t="shared" ca="1" si="38"/>
        <v/>
      </c>
      <c r="AC75" t="str">
        <f t="shared" ca="1" si="39"/>
        <v/>
      </c>
      <c r="AD75" t="str">
        <f t="shared" ca="1" si="40"/>
        <v/>
      </c>
      <c r="AE75" t="str">
        <f t="shared" ca="1" si="41"/>
        <v/>
      </c>
      <c r="AF75" t="str">
        <f t="shared" ca="1" si="42"/>
        <v/>
      </c>
      <c r="AG75" t="str">
        <f t="shared" ca="1" si="43"/>
        <v/>
      </c>
      <c r="AH75" t="str">
        <f ca="1">IF(AF75="","",COUNTIF($AJ$2:AJ75,1))</f>
        <v/>
      </c>
      <c r="AI75" t="str">
        <f ca="1">IF(AG75="","",COUNTIF($AK$2:AK75,1))</f>
        <v/>
      </c>
      <c r="AJ75">
        <f t="shared" ca="1" si="44"/>
        <v>0</v>
      </c>
      <c r="AK75">
        <f t="shared" ca="1" si="45"/>
        <v>0</v>
      </c>
      <c r="AL75" t="str">
        <f t="shared" ca="1" si="51"/>
        <v/>
      </c>
      <c r="AM75" t="str">
        <f t="shared" ca="1" si="46"/>
        <v/>
      </c>
    </row>
    <row r="76" spans="1:39" x14ac:dyDescent="0.3">
      <c r="A76" t="str">
        <f ca="1">IF(Y76="","",Y76&amp;"-"&amp;COUNTIF($Y$2:Y76,Y76))</f>
        <v/>
      </c>
      <c r="B76" t="str">
        <f ca="1">IF(V76="","",V76&amp;"-"&amp;COUNTIF($V$2:V76,V76))</f>
        <v/>
      </c>
      <c r="C76" t="str">
        <f ca="1">IF(U76="","",U76&amp;"-"&amp;COUNTIF($U$2:U76,U76))</f>
        <v/>
      </c>
      <c r="D76" t="str">
        <f ca="1">IF(AF76="","",COUNTIF($AJ$2:AJ76,1))</f>
        <v/>
      </c>
      <c r="E76" t="str">
        <f ca="1">IF(AG76="","",COUNTIF($AK$2:AK76,1))</f>
        <v/>
      </c>
      <c r="F76">
        <f t="shared" si="47"/>
        <v>75</v>
      </c>
      <c r="G76" s="11">
        <f>HDFCBANK!C76</f>
        <v>41381</v>
      </c>
      <c r="H76">
        <f>HDFCBANK!I76</f>
        <v>660.1</v>
      </c>
      <c r="I76">
        <f>HDFC!I76</f>
        <v>790.4</v>
      </c>
      <c r="J76" s="7">
        <f t="shared" si="29"/>
        <v>0.83514676113360331</v>
      </c>
      <c r="K76" s="7">
        <f t="shared" ca="1" si="48"/>
        <v>0.8205273686733634</v>
      </c>
      <c r="L76" s="7">
        <f t="shared" ca="1" si="52"/>
        <v>1.910381974286179E-2</v>
      </c>
      <c r="M76" s="36">
        <f t="shared" ca="1" si="53"/>
        <v>0.83963118841622519</v>
      </c>
      <c r="N76" s="37">
        <f t="shared" ca="1" si="54"/>
        <v>0.80142354893050161</v>
      </c>
      <c r="O76" t="str">
        <f t="shared" ca="1" si="30"/>
        <v>SHORT</v>
      </c>
      <c r="Q76" t="str">
        <f t="shared" ca="1" si="31"/>
        <v/>
      </c>
      <c r="R76" t="str">
        <f t="shared" ca="1" si="32"/>
        <v>SHORT</v>
      </c>
      <c r="S76">
        <f t="shared" ca="1" si="33"/>
        <v>-1</v>
      </c>
      <c r="T76">
        <f t="shared" ca="1" si="34"/>
        <v>0</v>
      </c>
      <c r="U76" t="str">
        <f t="shared" ca="1" si="49"/>
        <v/>
      </c>
      <c r="V76" t="str">
        <f t="shared" ca="1" si="50"/>
        <v/>
      </c>
      <c r="W76" t="str">
        <f t="shared" ca="1" si="35"/>
        <v/>
      </c>
      <c r="X76">
        <f t="shared" ca="1" si="36"/>
        <v>0</v>
      </c>
      <c r="Y76" t="str">
        <f t="shared" ca="1" si="37"/>
        <v/>
      </c>
      <c r="Z76" t="str">
        <f ca="1">IF(V76="","",IF(V76=1,"LONG"&amp;COUNTIF($V$2:V76,1),"SELL"&amp;COUNTIF($V$2:V76,0)))</f>
        <v/>
      </c>
      <c r="AA76" t="str">
        <f ca="1">IF(U76="","",IF(U76=-1,"SHORT"&amp;COUNTIF($U$2:U76,-1),"COVER"&amp;COUNTIF($U$2:U76,0)))</f>
        <v/>
      </c>
      <c r="AB76" t="str">
        <f t="shared" ca="1" si="38"/>
        <v/>
      </c>
      <c r="AC76" t="str">
        <f t="shared" ca="1" si="39"/>
        <v/>
      </c>
      <c r="AD76" t="str">
        <f t="shared" ca="1" si="40"/>
        <v/>
      </c>
      <c r="AE76" t="str">
        <f t="shared" ca="1" si="41"/>
        <v/>
      </c>
      <c r="AF76" t="str">
        <f t="shared" ca="1" si="42"/>
        <v/>
      </c>
      <c r="AG76" t="str">
        <f t="shared" ca="1" si="43"/>
        <v/>
      </c>
      <c r="AH76" t="str">
        <f ca="1">IF(AF76="","",COUNTIF($AJ$2:AJ76,1))</f>
        <v/>
      </c>
      <c r="AI76" t="str">
        <f ca="1">IF(AG76="","",COUNTIF($AK$2:AK76,1))</f>
        <v/>
      </c>
      <c r="AJ76">
        <f t="shared" ca="1" si="44"/>
        <v>0</v>
      </c>
      <c r="AK76">
        <f t="shared" ca="1" si="45"/>
        <v>0</v>
      </c>
      <c r="AL76" t="str">
        <f t="shared" ca="1" si="51"/>
        <v/>
      </c>
      <c r="AM76" t="str">
        <f t="shared" ca="1" si="46"/>
        <v/>
      </c>
    </row>
    <row r="77" spans="1:39" x14ac:dyDescent="0.3">
      <c r="A77" t="str">
        <f ca="1">IF(Y77="","",Y77&amp;"-"&amp;COUNTIF($Y$2:Y77,Y77))</f>
        <v>0-10</v>
      </c>
      <c r="B77" t="str">
        <f ca="1">IF(V77="","",V77&amp;"-"&amp;COUNTIF($V$2:V77,V77))</f>
        <v/>
      </c>
      <c r="C77" t="str">
        <f ca="1">IF(U77="","",U77&amp;"-"&amp;COUNTIF($U$2:U77,U77))</f>
        <v>0-5</v>
      </c>
      <c r="D77" t="str">
        <f ca="1">IF(AF77="","",COUNTIF($AJ$2:AJ77,1))</f>
        <v/>
      </c>
      <c r="E77">
        <f ca="1">IF(AG77="","",COUNTIF($AK$2:AK77,1))</f>
        <v>10</v>
      </c>
      <c r="F77">
        <f t="shared" si="47"/>
        <v>76</v>
      </c>
      <c r="G77" s="11">
        <f>HDFCBANK!C77</f>
        <v>41382</v>
      </c>
      <c r="H77">
        <f>HDFCBANK!I77</f>
        <v>673.6</v>
      </c>
      <c r="I77">
        <f>HDFC!I77</f>
        <v>818.25</v>
      </c>
      <c r="J77" s="7">
        <f t="shared" si="29"/>
        <v>0.8232202871982891</v>
      </c>
      <c r="K77" s="7">
        <f t="shared" ca="1" si="48"/>
        <v>0.82508704489745166</v>
      </c>
      <c r="L77" s="7">
        <f t="shared" ca="1" si="52"/>
        <v>1.1753055823927293E-2</v>
      </c>
      <c r="M77" s="36">
        <f t="shared" ca="1" si="53"/>
        <v>0.83684010072137893</v>
      </c>
      <c r="N77" s="37">
        <f t="shared" ca="1" si="54"/>
        <v>0.81333398907352439</v>
      </c>
      <c r="O77" t="str">
        <f t="shared" ca="1" si="30"/>
        <v/>
      </c>
      <c r="Q77" t="str">
        <f t="shared" ca="1" si="31"/>
        <v/>
      </c>
      <c r="R77" t="str">
        <f t="shared" ca="1" si="32"/>
        <v/>
      </c>
      <c r="S77">
        <f t="shared" ca="1" si="33"/>
        <v>0</v>
      </c>
      <c r="T77">
        <f t="shared" ca="1" si="34"/>
        <v>0</v>
      </c>
      <c r="U77">
        <f t="shared" ca="1" si="49"/>
        <v>0</v>
      </c>
      <c r="V77" t="str">
        <f t="shared" ca="1" si="50"/>
        <v/>
      </c>
      <c r="W77" t="str">
        <f t="shared" ca="1" si="35"/>
        <v/>
      </c>
      <c r="X77">
        <f t="shared" ca="1" si="36"/>
        <v>0</v>
      </c>
      <c r="Y77">
        <f t="shared" ca="1" si="37"/>
        <v>0</v>
      </c>
      <c r="Z77" t="str">
        <f ca="1">IF(V77="","",IF(V77=1,"LONG"&amp;COUNTIF($V$2:V77,1),"SELL"&amp;COUNTIF($V$2:V77,0)))</f>
        <v/>
      </c>
      <c r="AA77" t="str">
        <f ca="1">IF(U77="","",IF(U77=-1,"SHORT"&amp;COUNTIF($U$2:U77,-1),"COVER"&amp;COUNTIF($U$2:U77,0)))</f>
        <v>COVER5</v>
      </c>
      <c r="AB77" t="str">
        <f t="shared" ca="1" si="38"/>
        <v/>
      </c>
      <c r="AC77" t="str">
        <f t="shared" ca="1" si="39"/>
        <v/>
      </c>
      <c r="AD77" t="str">
        <f t="shared" ca="1" si="40"/>
        <v/>
      </c>
      <c r="AE77" t="str">
        <f t="shared" ca="1" si="41"/>
        <v>COVER</v>
      </c>
      <c r="AF77" t="str">
        <f t="shared" ca="1" si="42"/>
        <v/>
      </c>
      <c r="AG77" t="str">
        <f t="shared" ca="1" si="43"/>
        <v>COVER</v>
      </c>
      <c r="AH77" t="str">
        <f ca="1">IF(AF77="","",COUNTIF($AJ$2:AJ77,1))</f>
        <v/>
      </c>
      <c r="AI77">
        <f ca="1">IF(AG77="","",COUNTIF($AK$2:AK77,1))</f>
        <v>10</v>
      </c>
      <c r="AJ77">
        <f t="shared" ca="1" si="44"/>
        <v>0</v>
      </c>
      <c r="AK77">
        <f t="shared" ca="1" si="45"/>
        <v>1</v>
      </c>
      <c r="AL77" t="str">
        <f t="shared" ca="1" si="51"/>
        <v/>
      </c>
      <c r="AM77" t="str">
        <f t="shared" ca="1" si="46"/>
        <v>SHORT</v>
      </c>
    </row>
    <row r="78" spans="1:39" x14ac:dyDescent="0.3">
      <c r="A78" t="str">
        <f ca="1">IF(Y78="","",Y78&amp;"-"&amp;COUNTIF($Y$2:Y78,Y78))</f>
        <v/>
      </c>
      <c r="B78" t="str">
        <f ca="1">IF(V78="","",V78&amp;"-"&amp;COUNTIF($V$2:V78,V78))</f>
        <v/>
      </c>
      <c r="C78" t="str">
        <f ca="1">IF(U78="","",U78&amp;"-"&amp;COUNTIF($U$2:U78,U78))</f>
        <v/>
      </c>
      <c r="D78" t="str">
        <f ca="1">IF(AF78="","",COUNTIF($AJ$2:AJ78,1))</f>
        <v/>
      </c>
      <c r="E78" t="str">
        <f ca="1">IF(AG78="","",COUNTIF($AK$2:AK78,1))</f>
        <v/>
      </c>
      <c r="F78">
        <f t="shared" si="47"/>
        <v>77</v>
      </c>
      <c r="G78" s="11">
        <f>HDFCBANK!C78</f>
        <v>41386</v>
      </c>
      <c r="H78">
        <f>HDFCBANK!I78</f>
        <v>698.3</v>
      </c>
      <c r="I78">
        <f>HDFC!I78</f>
        <v>835.6</v>
      </c>
      <c r="J78" s="7">
        <f t="shared" si="29"/>
        <v>0.83568693154619422</v>
      </c>
      <c r="K78" s="7">
        <f t="shared" ca="1" si="48"/>
        <v>0.82809657873707376</v>
      </c>
      <c r="L78" s="7">
        <f t="shared" ca="1" si="52"/>
        <v>9.9158734114820433E-3</v>
      </c>
      <c r="M78" s="36">
        <f t="shared" ca="1" si="53"/>
        <v>0.8380124521485558</v>
      </c>
      <c r="N78" s="37">
        <f t="shared" ca="1" si="54"/>
        <v>0.81818070532559173</v>
      </c>
      <c r="O78" t="str">
        <f t="shared" ca="1" si="30"/>
        <v/>
      </c>
      <c r="Q78" t="str">
        <f t="shared" ca="1" si="31"/>
        <v/>
      </c>
      <c r="R78" t="str">
        <f t="shared" ca="1" si="32"/>
        <v/>
      </c>
      <c r="S78">
        <f t="shared" ca="1" si="33"/>
        <v>0</v>
      </c>
      <c r="T78">
        <f t="shared" ca="1" si="34"/>
        <v>0</v>
      </c>
      <c r="U78" t="str">
        <f t="shared" ca="1" si="49"/>
        <v/>
      </c>
      <c r="V78" t="str">
        <f t="shared" ca="1" si="50"/>
        <v/>
      </c>
      <c r="W78" t="str">
        <f t="shared" ca="1" si="35"/>
        <v/>
      </c>
      <c r="X78">
        <f t="shared" ca="1" si="36"/>
        <v>0</v>
      </c>
      <c r="Y78" t="str">
        <f t="shared" ca="1" si="37"/>
        <v/>
      </c>
      <c r="Z78" t="str">
        <f ca="1">IF(V78="","",IF(V78=1,"LONG"&amp;COUNTIF($V$2:V78,1),"SELL"&amp;COUNTIF($V$2:V78,0)))</f>
        <v/>
      </c>
      <c r="AA78" t="str">
        <f ca="1">IF(U78="","",IF(U78=-1,"SHORT"&amp;COUNTIF($U$2:U78,-1),"COVER"&amp;COUNTIF($U$2:U78,0)))</f>
        <v/>
      </c>
      <c r="AB78" t="str">
        <f t="shared" ca="1" si="38"/>
        <v/>
      </c>
      <c r="AC78" t="str">
        <f t="shared" ca="1" si="39"/>
        <v/>
      </c>
      <c r="AD78" t="str">
        <f t="shared" ca="1" si="40"/>
        <v/>
      </c>
      <c r="AE78" t="str">
        <f t="shared" ca="1" si="41"/>
        <v/>
      </c>
      <c r="AF78" t="str">
        <f t="shared" ca="1" si="42"/>
        <v/>
      </c>
      <c r="AG78" t="str">
        <f t="shared" ca="1" si="43"/>
        <v/>
      </c>
      <c r="AH78" t="str">
        <f ca="1">IF(AF78="","",COUNTIF($AJ$2:AJ78,1))</f>
        <v/>
      </c>
      <c r="AI78" t="str">
        <f ca="1">IF(AG78="","",COUNTIF($AK$2:AK78,1))</f>
        <v/>
      </c>
      <c r="AJ78">
        <f t="shared" ca="1" si="44"/>
        <v>0</v>
      </c>
      <c r="AK78">
        <f t="shared" ca="1" si="45"/>
        <v>0</v>
      </c>
      <c r="AL78" t="str">
        <f t="shared" ca="1" si="51"/>
        <v/>
      </c>
      <c r="AM78" t="str">
        <f t="shared" ca="1" si="46"/>
        <v/>
      </c>
    </row>
    <row r="79" spans="1:39" x14ac:dyDescent="0.3">
      <c r="A79" t="str">
        <f ca="1">IF(Y79="","",Y79&amp;"-"&amp;COUNTIF($Y$2:Y79,Y79))</f>
        <v/>
      </c>
      <c r="B79" t="str">
        <f ca="1">IF(V79="","",V79&amp;"-"&amp;COUNTIF($V$2:V79,V79))</f>
        <v/>
      </c>
      <c r="C79" t="str">
        <f ca="1">IF(U79="","",U79&amp;"-"&amp;COUNTIF($U$2:U79,U79))</f>
        <v/>
      </c>
      <c r="D79" t="str">
        <f ca="1">IF(AF79="","",COUNTIF($AJ$2:AJ79,1))</f>
        <v/>
      </c>
      <c r="E79" t="str">
        <f ca="1">IF(AG79="","",COUNTIF($AK$2:AK79,1))</f>
        <v/>
      </c>
      <c r="F79">
        <f t="shared" si="47"/>
        <v>78</v>
      </c>
      <c r="G79" s="11">
        <f>HDFCBANK!C79</f>
        <v>41387</v>
      </c>
      <c r="H79">
        <f>HDFCBANK!I79</f>
        <v>689</v>
      </c>
      <c r="I79">
        <f>HDFC!I79</f>
        <v>838.1</v>
      </c>
      <c r="J79" s="7">
        <f t="shared" si="29"/>
        <v>0.82209760171817203</v>
      </c>
      <c r="K79" s="7">
        <f t="shared" ca="1" si="48"/>
        <v>0.82794680316634273</v>
      </c>
      <c r="L79" s="7">
        <f t="shared" ca="1" si="52"/>
        <v>1.0002351470053477E-2</v>
      </c>
      <c r="M79" s="36">
        <f t="shared" ca="1" si="53"/>
        <v>0.83794915463639619</v>
      </c>
      <c r="N79" s="37">
        <f t="shared" ca="1" si="54"/>
        <v>0.81794445169628927</v>
      </c>
      <c r="O79" t="str">
        <f t="shared" ca="1" si="30"/>
        <v/>
      </c>
      <c r="Q79" t="str">
        <f t="shared" ca="1" si="31"/>
        <v/>
      </c>
      <c r="R79" t="str">
        <f t="shared" ca="1" si="32"/>
        <v/>
      </c>
      <c r="S79">
        <f t="shared" ca="1" si="33"/>
        <v>0</v>
      </c>
      <c r="T79">
        <f t="shared" ca="1" si="34"/>
        <v>0</v>
      </c>
      <c r="U79" t="str">
        <f t="shared" ca="1" si="49"/>
        <v/>
      </c>
      <c r="V79" t="str">
        <f t="shared" ca="1" si="50"/>
        <v/>
      </c>
      <c r="W79" t="str">
        <f t="shared" ca="1" si="35"/>
        <v/>
      </c>
      <c r="X79">
        <f t="shared" ca="1" si="36"/>
        <v>0</v>
      </c>
      <c r="Y79" t="str">
        <f t="shared" ca="1" si="37"/>
        <v/>
      </c>
      <c r="Z79" t="str">
        <f ca="1">IF(V79="","",IF(V79=1,"LONG"&amp;COUNTIF($V$2:V79,1),"SELL"&amp;COUNTIF($V$2:V79,0)))</f>
        <v/>
      </c>
      <c r="AA79" t="str">
        <f ca="1">IF(U79="","",IF(U79=-1,"SHORT"&amp;COUNTIF($U$2:U79,-1),"COVER"&amp;COUNTIF($U$2:U79,0)))</f>
        <v/>
      </c>
      <c r="AB79" t="str">
        <f t="shared" ca="1" si="38"/>
        <v/>
      </c>
      <c r="AC79" t="str">
        <f t="shared" ca="1" si="39"/>
        <v/>
      </c>
      <c r="AD79" t="str">
        <f t="shared" ca="1" si="40"/>
        <v/>
      </c>
      <c r="AE79" t="str">
        <f t="shared" ca="1" si="41"/>
        <v/>
      </c>
      <c r="AF79" t="str">
        <f t="shared" ca="1" si="42"/>
        <v/>
      </c>
      <c r="AG79" t="str">
        <f t="shared" ca="1" si="43"/>
        <v/>
      </c>
      <c r="AH79" t="str">
        <f ca="1">IF(AF79="","",COUNTIF($AJ$2:AJ79,1))</f>
        <v/>
      </c>
      <c r="AI79" t="str">
        <f ca="1">IF(AG79="","",COUNTIF($AK$2:AK79,1))</f>
        <v/>
      </c>
      <c r="AJ79">
        <f t="shared" ca="1" si="44"/>
        <v>0</v>
      </c>
      <c r="AK79">
        <f t="shared" ca="1" si="45"/>
        <v>0</v>
      </c>
      <c r="AL79" t="str">
        <f t="shared" ca="1" si="51"/>
        <v/>
      </c>
      <c r="AM79" t="str">
        <f t="shared" ca="1" si="46"/>
        <v/>
      </c>
    </row>
    <row r="80" spans="1:39" x14ac:dyDescent="0.3">
      <c r="A80" t="str">
        <f ca="1">IF(Y80="","",Y80&amp;"-"&amp;COUNTIF($Y$2:Y80,Y80))</f>
        <v>1-11</v>
      </c>
      <c r="B80" t="str">
        <f ca="1">IF(V80="","",V80&amp;"-"&amp;COUNTIF($V$2:V80,V80))</f>
        <v>1-6</v>
      </c>
      <c r="C80" t="str">
        <f ca="1">IF(U80="","",U80&amp;"-"&amp;COUNTIF($U$2:U80,U80))</f>
        <v/>
      </c>
      <c r="D80">
        <f ca="1">IF(AF80="","",COUNTIF($AJ$2:AJ80,1))</f>
        <v>11</v>
      </c>
      <c r="E80" t="str">
        <f ca="1">IF(AG80="","",COUNTIF($AK$2:AK80,1))</f>
        <v/>
      </c>
      <c r="F80">
        <f t="shared" si="47"/>
        <v>79</v>
      </c>
      <c r="G80" s="11">
        <f>HDFCBANK!C80</f>
        <v>41389</v>
      </c>
      <c r="H80">
        <f>HDFCBANK!I80</f>
        <v>689.55</v>
      </c>
      <c r="I80">
        <f>HDFC!I80</f>
        <v>862.75</v>
      </c>
      <c r="J80" s="7">
        <f t="shared" si="29"/>
        <v>0.79924659518980001</v>
      </c>
      <c r="K80" s="7">
        <f t="shared" ca="1" si="48"/>
        <v>0.82544899107366199</v>
      </c>
      <c r="L80" s="7">
        <f t="shared" ca="1" si="52"/>
        <v>1.3531365488137012E-2</v>
      </c>
      <c r="M80" s="36">
        <f t="shared" ca="1" si="53"/>
        <v>0.83898035656179903</v>
      </c>
      <c r="N80" s="37">
        <f t="shared" ca="1" si="54"/>
        <v>0.81191762558552494</v>
      </c>
      <c r="O80" t="str">
        <f t="shared" ca="1" si="30"/>
        <v>LONG</v>
      </c>
      <c r="Q80" t="str">
        <f t="shared" ca="1" si="31"/>
        <v>LONG</v>
      </c>
      <c r="R80" t="str">
        <f t="shared" ca="1" si="32"/>
        <v/>
      </c>
      <c r="S80">
        <f t="shared" ca="1" si="33"/>
        <v>0</v>
      </c>
      <c r="T80">
        <f t="shared" ca="1" si="34"/>
        <v>1</v>
      </c>
      <c r="U80" t="str">
        <f t="shared" ca="1" si="49"/>
        <v/>
      </c>
      <c r="V80">
        <f t="shared" ca="1" si="50"/>
        <v>1</v>
      </c>
      <c r="W80" t="str">
        <f t="shared" ca="1" si="35"/>
        <v>LONG</v>
      </c>
      <c r="X80">
        <f t="shared" ca="1" si="36"/>
        <v>1</v>
      </c>
      <c r="Y80">
        <f t="shared" ca="1" si="37"/>
        <v>1</v>
      </c>
      <c r="Z80" t="str">
        <f ca="1">IF(V80="","",IF(V80=1,"LONG"&amp;COUNTIF($V$2:V80,1),"SELL"&amp;COUNTIF($V$2:V80,0)))</f>
        <v>LONG6</v>
      </c>
      <c r="AA80" t="str">
        <f ca="1">IF(U80="","",IF(U80=-1,"SHORT"&amp;COUNTIF($U$2:U80,-1),"COVER"&amp;COUNTIF($U$2:U80,0)))</f>
        <v/>
      </c>
      <c r="AB80" t="str">
        <f t="shared" ca="1" si="38"/>
        <v>BUY</v>
      </c>
      <c r="AC80" t="str">
        <f t="shared" ca="1" si="39"/>
        <v/>
      </c>
      <c r="AD80" t="str">
        <f t="shared" ca="1" si="40"/>
        <v/>
      </c>
      <c r="AE80" t="str">
        <f t="shared" ca="1" si="41"/>
        <v/>
      </c>
      <c r="AF80" t="str">
        <f t="shared" ca="1" si="42"/>
        <v>BUY</v>
      </c>
      <c r="AG80" t="str">
        <f t="shared" ca="1" si="43"/>
        <v/>
      </c>
      <c r="AH80">
        <f ca="1">IF(AF80="","",COUNTIF($AJ$2:AJ80,1))</f>
        <v>11</v>
      </c>
      <c r="AI80" t="str">
        <f ca="1">IF(AG80="","",COUNTIF($AK$2:AK80,1))</f>
        <v/>
      </c>
      <c r="AJ80">
        <f t="shared" ca="1" si="44"/>
        <v>1</v>
      </c>
      <c r="AK80">
        <f t="shared" ca="1" si="45"/>
        <v>0</v>
      </c>
      <c r="AL80" t="str">
        <f t="shared" ca="1" si="51"/>
        <v>LONG</v>
      </c>
      <c r="AM80" t="str">
        <f t="shared" ca="1" si="46"/>
        <v/>
      </c>
    </row>
    <row r="81" spans="1:39" x14ac:dyDescent="0.3">
      <c r="A81" t="str">
        <f ca="1">IF(Y81="","",Y81&amp;"-"&amp;COUNTIF($Y$2:Y81,Y81))</f>
        <v/>
      </c>
      <c r="B81" t="str">
        <f ca="1">IF(V81="","",V81&amp;"-"&amp;COUNTIF($V$2:V81,V81))</f>
        <v/>
      </c>
      <c r="C81" t="str">
        <f ca="1">IF(U81="","",U81&amp;"-"&amp;COUNTIF($U$2:U81,U81))</f>
        <v/>
      </c>
      <c r="D81" t="str">
        <f ca="1">IF(AF81="","",COUNTIF($AJ$2:AJ81,1))</f>
        <v/>
      </c>
      <c r="E81" t="str">
        <f ca="1">IF(AG81="","",COUNTIF($AK$2:AK81,1))</f>
        <v/>
      </c>
      <c r="F81">
        <f t="shared" si="47"/>
        <v>80</v>
      </c>
      <c r="G81" s="11">
        <f>HDFCBANK!C81</f>
        <v>41390</v>
      </c>
      <c r="H81">
        <f>HDFCBANK!I81</f>
        <v>689.1</v>
      </c>
      <c r="I81">
        <f>HDFC!I81</f>
        <v>872.6</v>
      </c>
      <c r="J81" s="7">
        <f t="shared" si="29"/>
        <v>0.7897089158835664</v>
      </c>
      <c r="K81" s="7">
        <f t="shared" ca="1" si="48"/>
        <v>0.82372014442541008</v>
      </c>
      <c r="L81" s="7">
        <f t="shared" ca="1" si="52"/>
        <v>1.6848615739798168E-2</v>
      </c>
      <c r="M81" s="36">
        <f t="shared" ca="1" si="53"/>
        <v>0.84056876016520821</v>
      </c>
      <c r="N81" s="37">
        <f t="shared" ca="1" si="54"/>
        <v>0.80687152868561196</v>
      </c>
      <c r="O81" t="str">
        <f t="shared" ca="1" si="30"/>
        <v>LONG</v>
      </c>
      <c r="Q81" t="str">
        <f t="shared" ca="1" si="31"/>
        <v>LONG</v>
      </c>
      <c r="R81" t="str">
        <f t="shared" ca="1" si="32"/>
        <v/>
      </c>
      <c r="S81">
        <f t="shared" ca="1" si="33"/>
        <v>0</v>
      </c>
      <c r="T81">
        <f t="shared" ca="1" si="34"/>
        <v>1</v>
      </c>
      <c r="U81" t="str">
        <f t="shared" ca="1" si="49"/>
        <v/>
      </c>
      <c r="V81" t="str">
        <f t="shared" ca="1" si="50"/>
        <v/>
      </c>
      <c r="W81" t="str">
        <f t="shared" ca="1" si="35"/>
        <v/>
      </c>
      <c r="X81">
        <f t="shared" ca="1" si="36"/>
        <v>0</v>
      </c>
      <c r="Y81" t="str">
        <f t="shared" ca="1" si="37"/>
        <v/>
      </c>
      <c r="Z81" t="str">
        <f ca="1">IF(V81="","",IF(V81=1,"LONG"&amp;COUNTIF($V$2:V81,1),"SELL"&amp;COUNTIF($V$2:V81,0)))</f>
        <v/>
      </c>
      <c r="AA81" t="str">
        <f ca="1">IF(U81="","",IF(U81=-1,"SHORT"&amp;COUNTIF($U$2:U81,-1),"COVER"&amp;COUNTIF($U$2:U81,0)))</f>
        <v/>
      </c>
      <c r="AB81" t="str">
        <f t="shared" ca="1" si="38"/>
        <v/>
      </c>
      <c r="AC81" t="str">
        <f t="shared" ca="1" si="39"/>
        <v/>
      </c>
      <c r="AD81" t="str">
        <f t="shared" ca="1" si="40"/>
        <v/>
      </c>
      <c r="AE81" t="str">
        <f t="shared" ca="1" si="41"/>
        <v/>
      </c>
      <c r="AF81" t="str">
        <f t="shared" ca="1" si="42"/>
        <v/>
      </c>
      <c r="AG81" t="str">
        <f t="shared" ca="1" si="43"/>
        <v/>
      </c>
      <c r="AH81" t="str">
        <f ca="1">IF(AF81="","",COUNTIF($AJ$2:AJ81,1))</f>
        <v/>
      </c>
      <c r="AI81" t="str">
        <f ca="1">IF(AG81="","",COUNTIF($AK$2:AK81,1))</f>
        <v/>
      </c>
      <c r="AJ81">
        <f t="shared" ca="1" si="44"/>
        <v>0</v>
      </c>
      <c r="AK81">
        <f t="shared" ca="1" si="45"/>
        <v>0</v>
      </c>
      <c r="AL81" t="str">
        <f t="shared" ca="1" si="51"/>
        <v/>
      </c>
      <c r="AM81" t="str">
        <f t="shared" ca="1" si="46"/>
        <v/>
      </c>
    </row>
    <row r="82" spans="1:39" x14ac:dyDescent="0.3">
      <c r="A82" t="str">
        <f ca="1">IF(Y82="","",Y82&amp;"-"&amp;COUNTIF($Y$2:Y82,Y82))</f>
        <v/>
      </c>
      <c r="B82" t="str">
        <f ca="1">IF(V82="","",V82&amp;"-"&amp;COUNTIF($V$2:V82,V82))</f>
        <v/>
      </c>
      <c r="C82" t="str">
        <f ca="1">IF(U82="","",U82&amp;"-"&amp;COUNTIF($U$2:U82,U82))</f>
        <v/>
      </c>
      <c r="D82" t="str">
        <f ca="1">IF(AF82="","",COUNTIF($AJ$2:AJ82,1))</f>
        <v/>
      </c>
      <c r="E82" t="str">
        <f ca="1">IF(AG82="","",COUNTIF($AK$2:AK82,1))</f>
        <v/>
      </c>
      <c r="F82">
        <f t="shared" si="47"/>
        <v>81</v>
      </c>
      <c r="G82" s="11">
        <f>HDFCBANK!C82</f>
        <v>41393</v>
      </c>
      <c r="H82">
        <f>HDFCBANK!I82</f>
        <v>695.15</v>
      </c>
      <c r="I82">
        <f>HDFC!I82</f>
        <v>864.2</v>
      </c>
      <c r="J82" s="7">
        <f t="shared" si="29"/>
        <v>0.80438555889840313</v>
      </c>
      <c r="K82" s="7">
        <f t="shared" ca="1" si="48"/>
        <v>0.82044340434877583</v>
      </c>
      <c r="L82" s="7">
        <f t="shared" ca="1" si="52"/>
        <v>1.712988969308446E-2</v>
      </c>
      <c r="M82" s="36">
        <f t="shared" ca="1" si="53"/>
        <v>0.83757329404186032</v>
      </c>
      <c r="N82" s="37">
        <f t="shared" ca="1" si="54"/>
        <v>0.80331351465569134</v>
      </c>
      <c r="O82" t="str">
        <f t="shared" ca="1" si="30"/>
        <v>LONG</v>
      </c>
      <c r="Q82" t="str">
        <f t="shared" ca="1" si="31"/>
        <v>LONG</v>
      </c>
      <c r="R82" t="str">
        <f t="shared" ca="1" si="32"/>
        <v/>
      </c>
      <c r="S82">
        <f t="shared" ca="1" si="33"/>
        <v>0</v>
      </c>
      <c r="T82">
        <f t="shared" ca="1" si="34"/>
        <v>1</v>
      </c>
      <c r="U82" t="str">
        <f t="shared" ca="1" si="49"/>
        <v/>
      </c>
      <c r="V82" t="str">
        <f t="shared" ca="1" si="50"/>
        <v/>
      </c>
      <c r="W82" t="str">
        <f t="shared" ca="1" si="35"/>
        <v/>
      </c>
      <c r="X82">
        <f t="shared" ca="1" si="36"/>
        <v>0</v>
      </c>
      <c r="Y82" t="str">
        <f t="shared" ca="1" si="37"/>
        <v/>
      </c>
      <c r="Z82" t="str">
        <f ca="1">IF(V82="","",IF(V82=1,"LONG"&amp;COUNTIF($V$2:V82,1),"SELL"&amp;COUNTIF($V$2:V82,0)))</f>
        <v/>
      </c>
      <c r="AA82" t="str">
        <f ca="1">IF(U82="","",IF(U82=-1,"SHORT"&amp;COUNTIF($U$2:U82,-1),"COVER"&amp;COUNTIF($U$2:U82,0)))</f>
        <v/>
      </c>
      <c r="AB82" t="str">
        <f t="shared" ca="1" si="38"/>
        <v/>
      </c>
      <c r="AC82" t="str">
        <f t="shared" ca="1" si="39"/>
        <v/>
      </c>
      <c r="AD82" t="str">
        <f t="shared" ca="1" si="40"/>
        <v/>
      </c>
      <c r="AE82" t="str">
        <f t="shared" ca="1" si="41"/>
        <v/>
      </c>
      <c r="AF82" t="str">
        <f t="shared" ca="1" si="42"/>
        <v/>
      </c>
      <c r="AG82" t="str">
        <f t="shared" ca="1" si="43"/>
        <v/>
      </c>
      <c r="AH82" t="str">
        <f ca="1">IF(AF82="","",COUNTIF($AJ$2:AJ82,1))</f>
        <v/>
      </c>
      <c r="AI82" t="str">
        <f ca="1">IF(AG82="","",COUNTIF($AK$2:AK82,1))</f>
        <v/>
      </c>
      <c r="AJ82">
        <f t="shared" ca="1" si="44"/>
        <v>0</v>
      </c>
      <c r="AK82">
        <f t="shared" ca="1" si="45"/>
        <v>0</v>
      </c>
      <c r="AL82" t="str">
        <f t="shared" ca="1" si="51"/>
        <v/>
      </c>
      <c r="AM82" t="str">
        <f t="shared" ca="1" si="46"/>
        <v/>
      </c>
    </row>
    <row r="83" spans="1:39" x14ac:dyDescent="0.3">
      <c r="A83" t="str">
        <f ca="1">IF(Y83="","",Y83&amp;"-"&amp;COUNTIF($Y$2:Y83,Y83))</f>
        <v/>
      </c>
      <c r="B83" t="str">
        <f ca="1">IF(V83="","",V83&amp;"-"&amp;COUNTIF($V$2:V83,V83))</f>
        <v/>
      </c>
      <c r="C83" t="str">
        <f ca="1">IF(U83="","",U83&amp;"-"&amp;COUNTIF($U$2:U83,U83))</f>
        <v/>
      </c>
      <c r="D83" t="str">
        <f ca="1">IF(AF83="","",COUNTIF($AJ$2:AJ83,1))</f>
        <v/>
      </c>
      <c r="E83" t="str">
        <f ca="1">IF(AG83="","",COUNTIF($AK$2:AK83,1))</f>
        <v/>
      </c>
      <c r="F83">
        <f t="shared" si="47"/>
        <v>82</v>
      </c>
      <c r="G83" s="11">
        <f>HDFCBANK!C83</f>
        <v>41394</v>
      </c>
      <c r="H83">
        <f>HDFCBANK!I83</f>
        <v>682.3</v>
      </c>
      <c r="I83">
        <f>HDFC!I83</f>
        <v>847.6</v>
      </c>
      <c r="J83" s="7">
        <f t="shared" si="29"/>
        <v>0.80497876356772058</v>
      </c>
      <c r="K83" s="7">
        <f t="shared" ca="1" si="48"/>
        <v>0.8167754857264683</v>
      </c>
      <c r="L83" s="7">
        <f t="shared" ca="1" si="52"/>
        <v>1.5970319672762565E-2</v>
      </c>
      <c r="M83" s="36">
        <f t="shared" ca="1" si="53"/>
        <v>0.83274580539923082</v>
      </c>
      <c r="N83" s="37">
        <f t="shared" ca="1" si="54"/>
        <v>0.80080516605370577</v>
      </c>
      <c r="O83" t="str">
        <f t="shared" ca="1" si="30"/>
        <v>LONG</v>
      </c>
      <c r="Q83" t="str">
        <f t="shared" ca="1" si="31"/>
        <v>LONG</v>
      </c>
      <c r="R83" t="str">
        <f t="shared" ca="1" si="32"/>
        <v/>
      </c>
      <c r="S83">
        <f t="shared" ca="1" si="33"/>
        <v>0</v>
      </c>
      <c r="T83">
        <f t="shared" ca="1" si="34"/>
        <v>1</v>
      </c>
      <c r="U83" t="str">
        <f t="shared" ca="1" si="49"/>
        <v/>
      </c>
      <c r="V83" t="str">
        <f t="shared" ca="1" si="50"/>
        <v/>
      </c>
      <c r="W83" t="str">
        <f t="shared" ca="1" si="35"/>
        <v/>
      </c>
      <c r="X83">
        <f t="shared" ca="1" si="36"/>
        <v>0</v>
      </c>
      <c r="Y83" t="str">
        <f t="shared" ca="1" si="37"/>
        <v/>
      </c>
      <c r="Z83" t="str">
        <f ca="1">IF(V83="","",IF(V83=1,"LONG"&amp;COUNTIF($V$2:V83,1),"SELL"&amp;COUNTIF($V$2:V83,0)))</f>
        <v/>
      </c>
      <c r="AA83" t="str">
        <f ca="1">IF(U83="","",IF(U83=-1,"SHORT"&amp;COUNTIF($U$2:U83,-1),"COVER"&amp;COUNTIF($U$2:U83,0)))</f>
        <v/>
      </c>
      <c r="AB83" t="str">
        <f t="shared" ca="1" si="38"/>
        <v/>
      </c>
      <c r="AC83" t="str">
        <f t="shared" ca="1" si="39"/>
        <v/>
      </c>
      <c r="AD83" t="str">
        <f t="shared" ca="1" si="40"/>
        <v/>
      </c>
      <c r="AE83" t="str">
        <f t="shared" ca="1" si="41"/>
        <v/>
      </c>
      <c r="AF83" t="str">
        <f t="shared" ca="1" si="42"/>
        <v/>
      </c>
      <c r="AG83" t="str">
        <f t="shared" ca="1" si="43"/>
        <v/>
      </c>
      <c r="AH83" t="str">
        <f ca="1">IF(AF83="","",COUNTIF($AJ$2:AJ83,1))</f>
        <v/>
      </c>
      <c r="AI83" t="str">
        <f ca="1">IF(AG83="","",COUNTIF($AK$2:AK83,1))</f>
        <v/>
      </c>
      <c r="AJ83">
        <f t="shared" ca="1" si="44"/>
        <v>0</v>
      </c>
      <c r="AK83">
        <f t="shared" ca="1" si="45"/>
        <v>0</v>
      </c>
      <c r="AL83" t="str">
        <f t="shared" ca="1" si="51"/>
        <v/>
      </c>
      <c r="AM83" t="str">
        <f t="shared" ca="1" si="46"/>
        <v/>
      </c>
    </row>
    <row r="84" spans="1:39" x14ac:dyDescent="0.3">
      <c r="A84" t="str">
        <f ca="1">IF(Y84="","",Y84&amp;"-"&amp;COUNTIF($Y$2:Y84,Y84))</f>
        <v/>
      </c>
      <c r="B84" t="str">
        <f ca="1">IF(V84="","",V84&amp;"-"&amp;COUNTIF($V$2:V84,V84))</f>
        <v/>
      </c>
      <c r="C84" t="str">
        <f ca="1">IF(U84="","",U84&amp;"-"&amp;COUNTIF($U$2:U84,U84))</f>
        <v/>
      </c>
      <c r="D84" t="str">
        <f ca="1">IF(AF84="","",COUNTIF($AJ$2:AJ84,1))</f>
        <v/>
      </c>
      <c r="E84" t="str">
        <f ca="1">IF(AG84="","",COUNTIF($AK$2:AK84,1))</f>
        <v/>
      </c>
      <c r="F84">
        <f t="shared" si="47"/>
        <v>83</v>
      </c>
      <c r="G84" s="11">
        <f>HDFCBANK!C84</f>
        <v>41396</v>
      </c>
      <c r="H84">
        <f>HDFCBANK!I84</f>
        <v>692.5</v>
      </c>
      <c r="I84">
        <f>HDFC!I84</f>
        <v>863.45</v>
      </c>
      <c r="J84" s="7">
        <f t="shared" si="29"/>
        <v>0.80201517169494463</v>
      </c>
      <c r="K84" s="7">
        <f t="shared" ca="1" si="48"/>
        <v>0.81418567498268357</v>
      </c>
      <c r="L84" s="7">
        <f t="shared" ca="1" si="52"/>
        <v>1.6063088209767963E-2</v>
      </c>
      <c r="M84" s="36">
        <f t="shared" ca="1" si="53"/>
        <v>0.83024876319245156</v>
      </c>
      <c r="N84" s="37">
        <f t="shared" ca="1" si="54"/>
        <v>0.79812258677291559</v>
      </c>
      <c r="O84" t="str">
        <f t="shared" ca="1" si="30"/>
        <v>LONG</v>
      </c>
      <c r="Q84" t="str">
        <f t="shared" ca="1" si="31"/>
        <v>LONG</v>
      </c>
      <c r="R84" t="str">
        <f t="shared" ca="1" si="32"/>
        <v/>
      </c>
      <c r="S84">
        <f t="shared" ca="1" si="33"/>
        <v>0</v>
      </c>
      <c r="T84">
        <f t="shared" ca="1" si="34"/>
        <v>1</v>
      </c>
      <c r="U84" t="str">
        <f t="shared" ca="1" si="49"/>
        <v/>
      </c>
      <c r="V84" t="str">
        <f t="shared" ca="1" si="50"/>
        <v/>
      </c>
      <c r="W84" t="str">
        <f t="shared" ca="1" si="35"/>
        <v/>
      </c>
      <c r="X84">
        <f t="shared" ca="1" si="36"/>
        <v>0</v>
      </c>
      <c r="Y84" t="str">
        <f t="shared" ca="1" si="37"/>
        <v/>
      </c>
      <c r="Z84" t="str">
        <f ca="1">IF(V84="","",IF(V84=1,"LONG"&amp;COUNTIF($V$2:V84,1),"SELL"&amp;COUNTIF($V$2:V84,0)))</f>
        <v/>
      </c>
      <c r="AA84" t="str">
        <f ca="1">IF(U84="","",IF(U84=-1,"SHORT"&amp;COUNTIF($U$2:U84,-1),"COVER"&amp;COUNTIF($U$2:U84,0)))</f>
        <v/>
      </c>
      <c r="AB84" t="str">
        <f t="shared" ca="1" si="38"/>
        <v/>
      </c>
      <c r="AC84" t="str">
        <f t="shared" ca="1" si="39"/>
        <v/>
      </c>
      <c r="AD84" t="str">
        <f t="shared" ca="1" si="40"/>
        <v/>
      </c>
      <c r="AE84" t="str">
        <f t="shared" ca="1" si="41"/>
        <v/>
      </c>
      <c r="AF84" t="str">
        <f t="shared" ca="1" si="42"/>
        <v/>
      </c>
      <c r="AG84" t="str">
        <f t="shared" ca="1" si="43"/>
        <v/>
      </c>
      <c r="AH84" t="str">
        <f ca="1">IF(AF84="","",COUNTIF($AJ$2:AJ84,1))</f>
        <v/>
      </c>
      <c r="AI84" t="str">
        <f ca="1">IF(AG84="","",COUNTIF($AK$2:AK84,1))</f>
        <v/>
      </c>
      <c r="AJ84">
        <f t="shared" ca="1" si="44"/>
        <v>0</v>
      </c>
      <c r="AK84">
        <f t="shared" ca="1" si="45"/>
        <v>0</v>
      </c>
      <c r="AL84" t="str">
        <f t="shared" ca="1" si="51"/>
        <v/>
      </c>
      <c r="AM84" t="str">
        <f t="shared" ca="1" si="46"/>
        <v/>
      </c>
    </row>
    <row r="85" spans="1:39" x14ac:dyDescent="0.3">
      <c r="A85" t="str">
        <f ca="1">IF(Y85="","",Y85&amp;"-"&amp;COUNTIF($Y$2:Y85,Y85))</f>
        <v/>
      </c>
      <c r="B85" t="str">
        <f ca="1">IF(V85="","",V85&amp;"-"&amp;COUNTIF($V$2:V85,V85))</f>
        <v/>
      </c>
      <c r="C85" t="str">
        <f ca="1">IF(U85="","",U85&amp;"-"&amp;COUNTIF($U$2:U85,U85))</f>
        <v/>
      </c>
      <c r="D85" t="str">
        <f ca="1">IF(AF85="","",COUNTIF($AJ$2:AJ85,1))</f>
        <v/>
      </c>
      <c r="E85" t="str">
        <f ca="1">IF(AG85="","",COUNTIF($AK$2:AK85,1))</f>
        <v/>
      </c>
      <c r="F85">
        <f t="shared" si="47"/>
        <v>84</v>
      </c>
      <c r="G85" s="11">
        <f>HDFCBANK!C85</f>
        <v>41397</v>
      </c>
      <c r="H85">
        <f>HDFCBANK!I85</f>
        <v>680.95</v>
      </c>
      <c r="I85">
        <f>HDFC!I85</f>
        <v>854.9</v>
      </c>
      <c r="J85" s="7">
        <f t="shared" si="29"/>
        <v>0.79652590946309521</v>
      </c>
      <c r="K85" s="7">
        <f t="shared" ca="1" si="48"/>
        <v>0.81130124962937877</v>
      </c>
      <c r="L85" s="7">
        <f t="shared" ca="1" si="52"/>
        <v>1.6417404976321239E-2</v>
      </c>
      <c r="M85" s="36">
        <f t="shared" ca="1" si="53"/>
        <v>0.82771865460570004</v>
      </c>
      <c r="N85" s="37">
        <f t="shared" ca="1" si="54"/>
        <v>0.7948838446530575</v>
      </c>
      <c r="O85" t="str">
        <f t="shared" ca="1" si="30"/>
        <v>LONG</v>
      </c>
      <c r="Q85" t="str">
        <f t="shared" ca="1" si="31"/>
        <v>LONG</v>
      </c>
      <c r="R85" t="str">
        <f t="shared" ca="1" si="32"/>
        <v/>
      </c>
      <c r="S85">
        <f t="shared" ca="1" si="33"/>
        <v>0</v>
      </c>
      <c r="T85">
        <f t="shared" ca="1" si="34"/>
        <v>1</v>
      </c>
      <c r="U85" t="str">
        <f t="shared" ca="1" si="49"/>
        <v/>
      </c>
      <c r="V85" t="str">
        <f t="shared" ca="1" si="50"/>
        <v/>
      </c>
      <c r="W85" t="str">
        <f t="shared" ca="1" si="35"/>
        <v/>
      </c>
      <c r="X85">
        <f t="shared" ca="1" si="36"/>
        <v>0</v>
      </c>
      <c r="Y85" t="str">
        <f t="shared" ca="1" si="37"/>
        <v/>
      </c>
      <c r="Z85" t="str">
        <f ca="1">IF(V85="","",IF(V85=1,"LONG"&amp;COUNTIF($V$2:V85,1),"SELL"&amp;COUNTIF($V$2:V85,0)))</f>
        <v/>
      </c>
      <c r="AA85" t="str">
        <f ca="1">IF(U85="","",IF(U85=-1,"SHORT"&amp;COUNTIF($U$2:U85,-1),"COVER"&amp;COUNTIF($U$2:U85,0)))</f>
        <v/>
      </c>
      <c r="AB85" t="str">
        <f t="shared" ca="1" si="38"/>
        <v/>
      </c>
      <c r="AC85" t="str">
        <f t="shared" ca="1" si="39"/>
        <v/>
      </c>
      <c r="AD85" t="str">
        <f t="shared" ca="1" si="40"/>
        <v/>
      </c>
      <c r="AE85" t="str">
        <f t="shared" ca="1" si="41"/>
        <v/>
      </c>
      <c r="AF85" t="str">
        <f t="shared" ca="1" si="42"/>
        <v/>
      </c>
      <c r="AG85" t="str">
        <f t="shared" ca="1" si="43"/>
        <v/>
      </c>
      <c r="AH85" t="str">
        <f ca="1">IF(AF85="","",COUNTIF($AJ$2:AJ85,1))</f>
        <v/>
      </c>
      <c r="AI85" t="str">
        <f ca="1">IF(AG85="","",COUNTIF($AK$2:AK85,1))</f>
        <v/>
      </c>
      <c r="AJ85">
        <f t="shared" ca="1" si="44"/>
        <v>0</v>
      </c>
      <c r="AK85">
        <f t="shared" ca="1" si="45"/>
        <v>0</v>
      </c>
      <c r="AL85" t="str">
        <f t="shared" ca="1" si="51"/>
        <v/>
      </c>
      <c r="AM85" t="str">
        <f t="shared" ca="1" si="46"/>
        <v/>
      </c>
    </row>
    <row r="86" spans="1:39" x14ac:dyDescent="0.3">
      <c r="A86" t="str">
        <f ca="1">IF(Y86="","",Y86&amp;"-"&amp;COUNTIF($Y$2:Y86,Y86))</f>
        <v/>
      </c>
      <c r="B86" t="str">
        <f ca="1">IF(V86="","",V86&amp;"-"&amp;COUNTIF($V$2:V86,V86))</f>
        <v/>
      </c>
      <c r="C86" t="str">
        <f ca="1">IF(U86="","",U86&amp;"-"&amp;COUNTIF($U$2:U86,U86))</f>
        <v/>
      </c>
      <c r="D86" t="str">
        <f ca="1">IF(AF86="","",COUNTIF($AJ$2:AJ86,1))</f>
        <v/>
      </c>
      <c r="E86" t="str">
        <f ca="1">IF(AG86="","",COUNTIF($AK$2:AK86,1))</f>
        <v/>
      </c>
      <c r="F86">
        <f t="shared" si="47"/>
        <v>85</v>
      </c>
      <c r="G86" s="11">
        <f>HDFCBANK!C86</f>
        <v>41400</v>
      </c>
      <c r="H86">
        <f>HDFCBANK!I86</f>
        <v>675.5</v>
      </c>
      <c r="I86">
        <f>HDFC!I86</f>
        <v>852.65</v>
      </c>
      <c r="J86" s="7">
        <f t="shared" si="29"/>
        <v>0.79223597021052017</v>
      </c>
      <c r="K86" s="7">
        <f t="shared" ca="1" si="48"/>
        <v>0.80701017053707047</v>
      </c>
      <c r="L86" s="7">
        <f t="shared" ca="1" si="52"/>
        <v>1.5042619224004242E-2</v>
      </c>
      <c r="M86" s="36">
        <f t="shared" ca="1" si="53"/>
        <v>0.82205278976107476</v>
      </c>
      <c r="N86" s="37">
        <f t="shared" ca="1" si="54"/>
        <v>0.79196755131306618</v>
      </c>
      <c r="O86" t="str">
        <f t="shared" ca="1" si="30"/>
        <v>LONG</v>
      </c>
      <c r="Q86" t="str">
        <f t="shared" ca="1" si="31"/>
        <v>LONG</v>
      </c>
      <c r="R86" t="str">
        <f t="shared" ca="1" si="32"/>
        <v/>
      </c>
      <c r="S86">
        <f t="shared" ca="1" si="33"/>
        <v>0</v>
      </c>
      <c r="T86">
        <f t="shared" ca="1" si="34"/>
        <v>1</v>
      </c>
      <c r="U86" t="str">
        <f t="shared" ca="1" si="49"/>
        <v/>
      </c>
      <c r="V86" t="str">
        <f t="shared" ca="1" si="50"/>
        <v/>
      </c>
      <c r="W86" t="str">
        <f t="shared" ca="1" si="35"/>
        <v/>
      </c>
      <c r="X86">
        <f t="shared" ca="1" si="36"/>
        <v>0</v>
      </c>
      <c r="Y86" t="str">
        <f t="shared" ca="1" si="37"/>
        <v/>
      </c>
      <c r="Z86" t="str">
        <f ca="1">IF(V86="","",IF(V86=1,"LONG"&amp;COUNTIF($V$2:V86,1),"SELL"&amp;COUNTIF($V$2:V86,0)))</f>
        <v/>
      </c>
      <c r="AA86" t="str">
        <f ca="1">IF(U86="","",IF(U86=-1,"SHORT"&amp;COUNTIF($U$2:U86,-1),"COVER"&amp;COUNTIF($U$2:U86,0)))</f>
        <v/>
      </c>
      <c r="AB86" t="str">
        <f t="shared" ca="1" si="38"/>
        <v/>
      </c>
      <c r="AC86" t="str">
        <f t="shared" ca="1" si="39"/>
        <v/>
      </c>
      <c r="AD86" t="str">
        <f t="shared" ca="1" si="40"/>
        <v/>
      </c>
      <c r="AE86" t="str">
        <f t="shared" ca="1" si="41"/>
        <v/>
      </c>
      <c r="AF86" t="str">
        <f t="shared" ca="1" si="42"/>
        <v/>
      </c>
      <c r="AG86" t="str">
        <f t="shared" ca="1" si="43"/>
        <v/>
      </c>
      <c r="AH86" t="str">
        <f ca="1">IF(AF86="","",COUNTIF($AJ$2:AJ86,1))</f>
        <v/>
      </c>
      <c r="AI86" t="str">
        <f ca="1">IF(AG86="","",COUNTIF($AK$2:AK86,1))</f>
        <v/>
      </c>
      <c r="AJ86">
        <f t="shared" ca="1" si="44"/>
        <v>0</v>
      </c>
      <c r="AK86">
        <f t="shared" ca="1" si="45"/>
        <v>0</v>
      </c>
      <c r="AL86" t="str">
        <f t="shared" ca="1" si="51"/>
        <v/>
      </c>
      <c r="AM86" t="str">
        <f t="shared" ca="1" si="46"/>
        <v/>
      </c>
    </row>
    <row r="87" spans="1:39" x14ac:dyDescent="0.3">
      <c r="A87" t="str">
        <f ca="1">IF(Y87="","",Y87&amp;"-"&amp;COUNTIF($Y$2:Y87,Y87))</f>
        <v>0-11</v>
      </c>
      <c r="B87" t="str">
        <f ca="1">IF(V87="","",V87&amp;"-"&amp;COUNTIF($V$2:V87,V87))</f>
        <v>0-6</v>
      </c>
      <c r="C87" t="str">
        <f ca="1">IF(U87="","",U87&amp;"-"&amp;COUNTIF($U$2:U87,U87))</f>
        <v/>
      </c>
      <c r="D87" t="str">
        <f ca="1">IF(AF87="","",COUNTIF($AJ$2:AJ87,1))</f>
        <v/>
      </c>
      <c r="E87">
        <f ca="1">IF(AG87="","",COUNTIF($AK$2:AK87,1))</f>
        <v>11</v>
      </c>
      <c r="F87">
        <f t="shared" si="47"/>
        <v>86</v>
      </c>
      <c r="G87" s="11">
        <f>HDFCBANK!C87</f>
        <v>41401</v>
      </c>
      <c r="H87">
        <f>HDFCBANK!I87</f>
        <v>688.05</v>
      </c>
      <c r="I87">
        <f>HDFC!I87</f>
        <v>853.75</v>
      </c>
      <c r="J87" s="7">
        <f t="shared" si="29"/>
        <v>0.80591508052708638</v>
      </c>
      <c r="K87" s="7">
        <f t="shared" ca="1" si="48"/>
        <v>0.80527964986995015</v>
      </c>
      <c r="L87" s="7">
        <f t="shared" ca="1" si="52"/>
        <v>1.3924430410181099E-2</v>
      </c>
      <c r="M87" s="36">
        <f t="shared" ca="1" si="53"/>
        <v>0.81920408028013125</v>
      </c>
      <c r="N87" s="37">
        <f t="shared" ca="1" si="54"/>
        <v>0.79135521945976905</v>
      </c>
      <c r="O87" t="str">
        <f t="shared" ca="1" si="30"/>
        <v/>
      </c>
      <c r="Q87" t="str">
        <f t="shared" ca="1" si="31"/>
        <v/>
      </c>
      <c r="R87" t="str">
        <f t="shared" ca="1" si="32"/>
        <v/>
      </c>
      <c r="S87">
        <f t="shared" ca="1" si="33"/>
        <v>0</v>
      </c>
      <c r="T87">
        <f t="shared" ca="1" si="34"/>
        <v>0</v>
      </c>
      <c r="U87" t="str">
        <f t="shared" ca="1" si="49"/>
        <v/>
      </c>
      <c r="V87">
        <f t="shared" ca="1" si="50"/>
        <v>0</v>
      </c>
      <c r="W87" t="str">
        <f t="shared" ca="1" si="35"/>
        <v/>
      </c>
      <c r="X87">
        <f t="shared" ca="1" si="36"/>
        <v>0</v>
      </c>
      <c r="Y87">
        <f t="shared" ca="1" si="37"/>
        <v>0</v>
      </c>
      <c r="Z87" t="str">
        <f ca="1">IF(V87="","",IF(V87=1,"LONG"&amp;COUNTIF($V$2:V87,1),"SELL"&amp;COUNTIF($V$2:V87,0)))</f>
        <v>SELL6</v>
      </c>
      <c r="AA87" t="str">
        <f ca="1">IF(U87="","",IF(U87=-1,"SHORT"&amp;COUNTIF($U$2:U87,-1),"COVER"&amp;COUNTIF($U$2:U87,0)))</f>
        <v/>
      </c>
      <c r="AB87" t="str">
        <f t="shared" ca="1" si="38"/>
        <v/>
      </c>
      <c r="AC87" t="str">
        <f t="shared" ca="1" si="39"/>
        <v>SELL</v>
      </c>
      <c r="AD87" t="str">
        <f t="shared" ca="1" si="40"/>
        <v/>
      </c>
      <c r="AE87" t="str">
        <f t="shared" ca="1" si="41"/>
        <v/>
      </c>
      <c r="AF87" t="str">
        <f t="shared" ca="1" si="42"/>
        <v/>
      </c>
      <c r="AG87" t="str">
        <f t="shared" ca="1" si="43"/>
        <v>SELL</v>
      </c>
      <c r="AH87" t="str">
        <f ca="1">IF(AF87="","",COUNTIF($AJ$2:AJ87,1))</f>
        <v/>
      </c>
      <c r="AI87">
        <f ca="1">IF(AG87="","",COUNTIF($AK$2:AK87,1))</f>
        <v>11</v>
      </c>
      <c r="AJ87">
        <f t="shared" ca="1" si="44"/>
        <v>0</v>
      </c>
      <c r="AK87">
        <f t="shared" ca="1" si="45"/>
        <v>1</v>
      </c>
      <c r="AL87" t="str">
        <f t="shared" ca="1" si="51"/>
        <v/>
      </c>
      <c r="AM87" t="str">
        <f t="shared" ca="1" si="46"/>
        <v>LONG</v>
      </c>
    </row>
    <row r="88" spans="1:39" x14ac:dyDescent="0.3">
      <c r="A88" t="str">
        <f ca="1">IF(Y88="","",Y88&amp;"-"&amp;COUNTIF($Y$2:Y88,Y88))</f>
        <v>1-12</v>
      </c>
      <c r="B88" t="str">
        <f ca="1">IF(V88="","",V88&amp;"-"&amp;COUNTIF($V$2:V88,V88))</f>
        <v>1-7</v>
      </c>
      <c r="C88" t="str">
        <f ca="1">IF(U88="","",U88&amp;"-"&amp;COUNTIF($U$2:U88,U88))</f>
        <v/>
      </c>
      <c r="D88">
        <f ca="1">IF(AF88="","",COUNTIF($AJ$2:AJ88,1))</f>
        <v>12</v>
      </c>
      <c r="E88" t="str">
        <f ca="1">IF(AG88="","",COUNTIF($AK$2:AK88,1))</f>
        <v/>
      </c>
      <c r="F88">
        <f t="shared" si="47"/>
        <v>87</v>
      </c>
      <c r="G88" s="11">
        <f>HDFCBANK!C88</f>
        <v>41402</v>
      </c>
      <c r="H88">
        <f>HDFCBANK!I88</f>
        <v>697.15</v>
      </c>
      <c r="I88">
        <f>HDFC!I88</f>
        <v>885</v>
      </c>
      <c r="J88" s="7">
        <f t="shared" si="29"/>
        <v>0.78774011299435021</v>
      </c>
      <c r="K88" s="7">
        <f t="shared" ca="1" si="48"/>
        <v>0.80048496801476576</v>
      </c>
      <c r="L88" s="7">
        <f t="shared" ca="1" si="52"/>
        <v>9.9897207956731095E-3</v>
      </c>
      <c r="M88" s="36">
        <f t="shared" ca="1" si="53"/>
        <v>0.81047468881043883</v>
      </c>
      <c r="N88" s="37">
        <f t="shared" ca="1" si="54"/>
        <v>0.7904952472190927</v>
      </c>
      <c r="O88" t="str">
        <f t="shared" ca="1" si="30"/>
        <v>LONG</v>
      </c>
      <c r="Q88" t="str">
        <f t="shared" ca="1" si="31"/>
        <v>LONG</v>
      </c>
      <c r="R88" t="str">
        <f t="shared" ca="1" si="32"/>
        <v/>
      </c>
      <c r="S88">
        <f t="shared" ca="1" si="33"/>
        <v>0</v>
      </c>
      <c r="T88">
        <f t="shared" ca="1" si="34"/>
        <v>1</v>
      </c>
      <c r="U88" t="str">
        <f t="shared" ca="1" si="49"/>
        <v/>
      </c>
      <c r="V88">
        <f t="shared" ca="1" si="50"/>
        <v>1</v>
      </c>
      <c r="W88" t="str">
        <f t="shared" ca="1" si="35"/>
        <v>LONG</v>
      </c>
      <c r="X88">
        <f t="shared" ca="1" si="36"/>
        <v>1</v>
      </c>
      <c r="Y88">
        <f t="shared" ca="1" si="37"/>
        <v>1</v>
      </c>
      <c r="Z88" t="str">
        <f ca="1">IF(V88="","",IF(V88=1,"LONG"&amp;COUNTIF($V$2:V88,1),"SELL"&amp;COUNTIF($V$2:V88,0)))</f>
        <v>LONG7</v>
      </c>
      <c r="AA88" t="str">
        <f ca="1">IF(U88="","",IF(U88=-1,"SHORT"&amp;COUNTIF($U$2:U88,-1),"COVER"&amp;COUNTIF($U$2:U88,0)))</f>
        <v/>
      </c>
      <c r="AB88" t="str">
        <f t="shared" ca="1" si="38"/>
        <v>BUY</v>
      </c>
      <c r="AC88" t="str">
        <f t="shared" ca="1" si="39"/>
        <v/>
      </c>
      <c r="AD88" t="str">
        <f t="shared" ca="1" si="40"/>
        <v/>
      </c>
      <c r="AE88" t="str">
        <f t="shared" ca="1" si="41"/>
        <v/>
      </c>
      <c r="AF88" t="str">
        <f t="shared" ca="1" si="42"/>
        <v>BUY</v>
      </c>
      <c r="AG88" t="str">
        <f t="shared" ca="1" si="43"/>
        <v/>
      </c>
      <c r="AH88">
        <f ca="1">IF(AF88="","",COUNTIF($AJ$2:AJ88,1))</f>
        <v>12</v>
      </c>
      <c r="AI88" t="str">
        <f ca="1">IF(AG88="","",COUNTIF($AK$2:AK88,1))</f>
        <v/>
      </c>
      <c r="AJ88">
        <f t="shared" ca="1" si="44"/>
        <v>1</v>
      </c>
      <c r="AK88">
        <f t="shared" ca="1" si="45"/>
        <v>0</v>
      </c>
      <c r="AL88" t="str">
        <f t="shared" ca="1" si="51"/>
        <v>LONG</v>
      </c>
      <c r="AM88" t="str">
        <f t="shared" ca="1" si="46"/>
        <v/>
      </c>
    </row>
    <row r="89" spans="1:39" x14ac:dyDescent="0.3">
      <c r="A89" t="str">
        <f ca="1">IF(Y89="","",Y89&amp;"-"&amp;COUNTIF($Y$2:Y89,Y89))</f>
        <v/>
      </c>
      <c r="B89" t="str">
        <f ca="1">IF(V89="","",V89&amp;"-"&amp;COUNTIF($V$2:V89,V89))</f>
        <v/>
      </c>
      <c r="C89" t="str">
        <f ca="1">IF(U89="","",U89&amp;"-"&amp;COUNTIF($U$2:U89,U89))</f>
        <v/>
      </c>
      <c r="D89" t="str">
        <f ca="1">IF(AF89="","",COUNTIF($AJ$2:AJ89,1))</f>
        <v/>
      </c>
      <c r="E89" t="str">
        <f ca="1">IF(AG89="","",COUNTIF($AK$2:AK89,1))</f>
        <v/>
      </c>
      <c r="F89">
        <f t="shared" si="47"/>
        <v>88</v>
      </c>
      <c r="G89" s="11">
        <f>HDFCBANK!C89</f>
        <v>41403</v>
      </c>
      <c r="H89">
        <f>HDFCBANK!I89</f>
        <v>690.05</v>
      </c>
      <c r="I89">
        <f>HDFC!I89</f>
        <v>880.35</v>
      </c>
      <c r="J89" s="7">
        <f t="shared" si="29"/>
        <v>0.78383597432839203</v>
      </c>
      <c r="K89" s="7">
        <f t="shared" ca="1" si="48"/>
        <v>0.79665880527578792</v>
      </c>
      <c r="L89" s="7">
        <f t="shared" ca="1" si="52"/>
        <v>7.9010444900194897E-3</v>
      </c>
      <c r="M89" s="36">
        <f t="shared" ca="1" si="53"/>
        <v>0.80455984976580741</v>
      </c>
      <c r="N89" s="37">
        <f t="shared" ca="1" si="54"/>
        <v>0.78875776078576842</v>
      </c>
      <c r="O89" t="str">
        <f t="shared" ca="1" si="30"/>
        <v>LONG</v>
      </c>
      <c r="Q89" t="str">
        <f t="shared" ca="1" si="31"/>
        <v>LONG</v>
      </c>
      <c r="R89" t="str">
        <f t="shared" ca="1" si="32"/>
        <v/>
      </c>
      <c r="S89">
        <f t="shared" ca="1" si="33"/>
        <v>0</v>
      </c>
      <c r="T89">
        <f t="shared" ca="1" si="34"/>
        <v>1</v>
      </c>
      <c r="U89" t="str">
        <f t="shared" ca="1" si="49"/>
        <v/>
      </c>
      <c r="V89" t="str">
        <f t="shared" ca="1" si="50"/>
        <v/>
      </c>
      <c r="W89" t="str">
        <f t="shared" ca="1" si="35"/>
        <v/>
      </c>
      <c r="X89">
        <f t="shared" ca="1" si="36"/>
        <v>0</v>
      </c>
      <c r="Y89" t="str">
        <f t="shared" ca="1" si="37"/>
        <v/>
      </c>
      <c r="Z89" t="str">
        <f ca="1">IF(V89="","",IF(V89=1,"LONG"&amp;COUNTIF($V$2:V89,1),"SELL"&amp;COUNTIF($V$2:V89,0)))</f>
        <v/>
      </c>
      <c r="AA89" t="str">
        <f ca="1">IF(U89="","",IF(U89=-1,"SHORT"&amp;COUNTIF($U$2:U89,-1),"COVER"&amp;COUNTIF($U$2:U89,0)))</f>
        <v/>
      </c>
      <c r="AB89" t="str">
        <f t="shared" ca="1" si="38"/>
        <v/>
      </c>
      <c r="AC89" t="str">
        <f t="shared" ca="1" si="39"/>
        <v/>
      </c>
      <c r="AD89" t="str">
        <f t="shared" ca="1" si="40"/>
        <v/>
      </c>
      <c r="AE89" t="str">
        <f t="shared" ca="1" si="41"/>
        <v/>
      </c>
      <c r="AF89" t="str">
        <f t="shared" ca="1" si="42"/>
        <v/>
      </c>
      <c r="AG89" t="str">
        <f t="shared" ca="1" si="43"/>
        <v/>
      </c>
      <c r="AH89" t="str">
        <f ca="1">IF(AF89="","",COUNTIF($AJ$2:AJ89,1))</f>
        <v/>
      </c>
      <c r="AI89" t="str">
        <f ca="1">IF(AG89="","",COUNTIF($AK$2:AK89,1))</f>
        <v/>
      </c>
      <c r="AJ89">
        <f t="shared" ca="1" si="44"/>
        <v>0</v>
      </c>
      <c r="AK89">
        <f t="shared" ca="1" si="45"/>
        <v>0</v>
      </c>
      <c r="AL89" t="str">
        <f t="shared" ca="1" si="51"/>
        <v/>
      </c>
      <c r="AM89" t="str">
        <f t="shared" ca="1" si="46"/>
        <v/>
      </c>
    </row>
    <row r="90" spans="1:39" x14ac:dyDescent="0.3">
      <c r="A90" t="str">
        <f ca="1">IF(Y90="","",Y90&amp;"-"&amp;COUNTIF($Y$2:Y90,Y90))</f>
        <v>0-12</v>
      </c>
      <c r="B90" t="str">
        <f ca="1">IF(V90="","",V90&amp;"-"&amp;COUNTIF($V$2:V90,V90))</f>
        <v>0-7</v>
      </c>
      <c r="C90" t="str">
        <f ca="1">IF(U90="","",U90&amp;"-"&amp;COUNTIF($U$2:U90,U90))</f>
        <v/>
      </c>
      <c r="D90" t="str">
        <f ca="1">IF(AF90="","",COUNTIF($AJ$2:AJ90,1))</f>
        <v/>
      </c>
      <c r="E90">
        <f ca="1">IF(AG90="","",COUNTIF($AK$2:AK90,1))</f>
        <v>12</v>
      </c>
      <c r="F90">
        <f t="shared" si="47"/>
        <v>89</v>
      </c>
      <c r="G90" s="11">
        <f>HDFCBANK!C90</f>
        <v>41404</v>
      </c>
      <c r="H90">
        <f>HDFCBANK!I90</f>
        <v>703.35</v>
      </c>
      <c r="I90">
        <f>HDFC!I90</f>
        <v>877.3</v>
      </c>
      <c r="J90" s="7">
        <f t="shared" si="29"/>
        <v>0.80172119001481823</v>
      </c>
      <c r="K90" s="7">
        <f t="shared" ca="1" si="48"/>
        <v>0.79690626475828952</v>
      </c>
      <c r="L90" s="7">
        <f t="shared" ca="1" si="52"/>
        <v>8.0288179353536614E-3</v>
      </c>
      <c r="M90" s="36">
        <f t="shared" ca="1" si="53"/>
        <v>0.80493508269364322</v>
      </c>
      <c r="N90" s="37">
        <f t="shared" ca="1" si="54"/>
        <v>0.78887744682293581</v>
      </c>
      <c r="O90" t="str">
        <f t="shared" ca="1" si="30"/>
        <v/>
      </c>
      <c r="Q90" t="str">
        <f t="shared" ca="1" si="31"/>
        <v/>
      </c>
      <c r="R90" t="str">
        <f t="shared" ca="1" si="32"/>
        <v/>
      </c>
      <c r="S90">
        <f t="shared" ca="1" si="33"/>
        <v>0</v>
      </c>
      <c r="T90">
        <f t="shared" ca="1" si="34"/>
        <v>0</v>
      </c>
      <c r="U90" t="str">
        <f t="shared" ca="1" si="49"/>
        <v/>
      </c>
      <c r="V90">
        <f t="shared" ca="1" si="50"/>
        <v>0</v>
      </c>
      <c r="W90" t="str">
        <f t="shared" ca="1" si="35"/>
        <v/>
      </c>
      <c r="X90">
        <f t="shared" ca="1" si="36"/>
        <v>0</v>
      </c>
      <c r="Y90">
        <f t="shared" ca="1" si="37"/>
        <v>0</v>
      </c>
      <c r="Z90" t="str">
        <f ca="1">IF(V90="","",IF(V90=1,"LONG"&amp;COUNTIF($V$2:V90,1),"SELL"&amp;COUNTIF($V$2:V90,0)))</f>
        <v>SELL7</v>
      </c>
      <c r="AA90" t="str">
        <f ca="1">IF(U90="","",IF(U90=-1,"SHORT"&amp;COUNTIF($U$2:U90,-1),"COVER"&amp;COUNTIF($U$2:U90,0)))</f>
        <v/>
      </c>
      <c r="AB90" t="str">
        <f t="shared" ca="1" si="38"/>
        <v/>
      </c>
      <c r="AC90" t="str">
        <f t="shared" ca="1" si="39"/>
        <v>SELL</v>
      </c>
      <c r="AD90" t="str">
        <f t="shared" ca="1" si="40"/>
        <v/>
      </c>
      <c r="AE90" t="str">
        <f t="shared" ca="1" si="41"/>
        <v/>
      </c>
      <c r="AF90" t="str">
        <f t="shared" ca="1" si="42"/>
        <v/>
      </c>
      <c r="AG90" t="str">
        <f t="shared" ca="1" si="43"/>
        <v>SELL</v>
      </c>
      <c r="AH90" t="str">
        <f ca="1">IF(AF90="","",COUNTIF($AJ$2:AJ90,1))</f>
        <v/>
      </c>
      <c r="AI90">
        <f ca="1">IF(AG90="","",COUNTIF($AK$2:AK90,1))</f>
        <v>12</v>
      </c>
      <c r="AJ90">
        <f t="shared" ca="1" si="44"/>
        <v>0</v>
      </c>
      <c r="AK90">
        <f t="shared" ca="1" si="45"/>
        <v>1</v>
      </c>
      <c r="AL90" t="str">
        <f t="shared" ca="1" si="51"/>
        <v/>
      </c>
      <c r="AM90" t="str">
        <f t="shared" ca="1" si="46"/>
        <v>LONG</v>
      </c>
    </row>
    <row r="91" spans="1:39" x14ac:dyDescent="0.3">
      <c r="A91" t="str">
        <f ca="1">IF(Y91="","",Y91&amp;"-"&amp;COUNTIF($Y$2:Y91,Y91))</f>
        <v/>
      </c>
      <c r="B91" t="str">
        <f ca="1">IF(V91="","",V91&amp;"-"&amp;COUNTIF($V$2:V91,V91))</f>
        <v/>
      </c>
      <c r="C91" t="str">
        <f ca="1">IF(U91="","",U91&amp;"-"&amp;COUNTIF($U$2:U91,U91))</f>
        <v/>
      </c>
      <c r="D91" t="str">
        <f ca="1">IF(AF91="","",COUNTIF($AJ$2:AJ91,1))</f>
        <v/>
      </c>
      <c r="E91" t="str">
        <f ca="1">IF(AG91="","",COUNTIF($AK$2:AK91,1))</f>
        <v/>
      </c>
      <c r="F91">
        <f t="shared" si="47"/>
        <v>90</v>
      </c>
      <c r="G91" s="11">
        <f>HDFCBANK!C91</f>
        <v>41405</v>
      </c>
      <c r="H91">
        <f>HDFCBANK!I91</f>
        <v>702.8</v>
      </c>
      <c r="I91">
        <f>HDFC!I91</f>
        <v>874.5</v>
      </c>
      <c r="J91" s="7">
        <f t="shared" si="29"/>
        <v>0.80365923384791305</v>
      </c>
      <c r="K91" s="7">
        <f t="shared" ca="1" si="48"/>
        <v>0.79830129655472426</v>
      </c>
      <c r="L91" s="7">
        <f t="shared" ca="1" si="52"/>
        <v>7.8492524804864225E-3</v>
      </c>
      <c r="M91" s="36">
        <f t="shared" ca="1" si="53"/>
        <v>0.80615054903521066</v>
      </c>
      <c r="N91" s="37">
        <f t="shared" ca="1" si="54"/>
        <v>0.79045204407423786</v>
      </c>
      <c r="O91" t="str">
        <f t="shared" ca="1" si="30"/>
        <v/>
      </c>
      <c r="Q91" t="str">
        <f t="shared" ca="1" si="31"/>
        <v/>
      </c>
      <c r="R91" t="str">
        <f t="shared" ca="1" si="32"/>
        <v/>
      </c>
      <c r="S91">
        <f t="shared" ca="1" si="33"/>
        <v>0</v>
      </c>
      <c r="T91">
        <f t="shared" ca="1" si="34"/>
        <v>0</v>
      </c>
      <c r="U91" t="str">
        <f t="shared" ca="1" si="49"/>
        <v/>
      </c>
      <c r="V91" t="str">
        <f t="shared" ca="1" si="50"/>
        <v/>
      </c>
      <c r="W91" t="str">
        <f t="shared" ca="1" si="35"/>
        <v/>
      </c>
      <c r="X91">
        <f t="shared" ca="1" si="36"/>
        <v>0</v>
      </c>
      <c r="Y91" t="str">
        <f t="shared" ca="1" si="37"/>
        <v/>
      </c>
      <c r="Z91" t="str">
        <f ca="1">IF(V91="","",IF(V91=1,"LONG"&amp;COUNTIF($V$2:V91,1),"SELL"&amp;COUNTIF($V$2:V91,0)))</f>
        <v/>
      </c>
      <c r="AA91" t="str">
        <f ca="1">IF(U91="","",IF(U91=-1,"SHORT"&amp;COUNTIF($U$2:U91,-1),"COVER"&amp;COUNTIF($U$2:U91,0)))</f>
        <v/>
      </c>
      <c r="AB91" t="str">
        <f t="shared" ca="1" si="38"/>
        <v/>
      </c>
      <c r="AC91" t="str">
        <f t="shared" ca="1" si="39"/>
        <v/>
      </c>
      <c r="AD91" t="str">
        <f t="shared" ca="1" si="40"/>
        <v/>
      </c>
      <c r="AE91" t="str">
        <f t="shared" ca="1" si="41"/>
        <v/>
      </c>
      <c r="AF91" t="str">
        <f t="shared" ca="1" si="42"/>
        <v/>
      </c>
      <c r="AG91" t="str">
        <f t="shared" ca="1" si="43"/>
        <v/>
      </c>
      <c r="AH91" t="str">
        <f ca="1">IF(AF91="","",COUNTIF($AJ$2:AJ91,1))</f>
        <v/>
      </c>
      <c r="AI91" t="str">
        <f ca="1">IF(AG91="","",COUNTIF($AK$2:AK91,1))</f>
        <v/>
      </c>
      <c r="AJ91">
        <f t="shared" ca="1" si="44"/>
        <v>0</v>
      </c>
      <c r="AK91">
        <f t="shared" ca="1" si="45"/>
        <v>0</v>
      </c>
      <c r="AL91" t="str">
        <f t="shared" ca="1" si="51"/>
        <v/>
      </c>
      <c r="AM91" t="str">
        <f t="shared" ca="1" si="46"/>
        <v/>
      </c>
    </row>
    <row r="92" spans="1:39" x14ac:dyDescent="0.3">
      <c r="A92" t="str">
        <f ca="1">IF(Y92="","",Y92&amp;"-"&amp;COUNTIF($Y$2:Y92,Y92))</f>
        <v/>
      </c>
      <c r="B92" t="str">
        <f ca="1">IF(V92="","",V92&amp;"-"&amp;COUNTIF($V$2:V92,V92))</f>
        <v/>
      </c>
      <c r="C92" t="str">
        <f ca="1">IF(U92="","",U92&amp;"-"&amp;COUNTIF($U$2:U92,U92))</f>
        <v/>
      </c>
      <c r="D92" t="str">
        <f ca="1">IF(AF92="","",COUNTIF($AJ$2:AJ92,1))</f>
        <v/>
      </c>
      <c r="E92" t="str">
        <f ca="1">IF(AG92="","",COUNTIF($AK$2:AK92,1))</f>
        <v/>
      </c>
      <c r="F92">
        <f t="shared" si="47"/>
        <v>91</v>
      </c>
      <c r="G92" s="11">
        <f>HDFCBANK!C92</f>
        <v>41407</v>
      </c>
      <c r="H92">
        <f>HDFCBANK!I92</f>
        <v>692.75</v>
      </c>
      <c r="I92">
        <f>HDFC!I92</f>
        <v>863.5</v>
      </c>
      <c r="J92" s="7">
        <f t="shared" si="29"/>
        <v>0.80225825130283734</v>
      </c>
      <c r="K92" s="7">
        <f t="shared" ca="1" si="48"/>
        <v>0.79808856579516785</v>
      </c>
      <c r="L92" s="7">
        <f t="shared" ca="1" si="52"/>
        <v>7.6933129648278286E-3</v>
      </c>
      <c r="M92" s="36">
        <f t="shared" ca="1" si="53"/>
        <v>0.80578187875999563</v>
      </c>
      <c r="N92" s="37">
        <f t="shared" ca="1" si="54"/>
        <v>0.79039525283034007</v>
      </c>
      <c r="O92" t="str">
        <f t="shared" ca="1" si="30"/>
        <v/>
      </c>
      <c r="Q92" t="str">
        <f t="shared" ca="1" si="31"/>
        <v/>
      </c>
      <c r="R92" t="str">
        <f t="shared" ca="1" si="32"/>
        <v/>
      </c>
      <c r="S92">
        <f t="shared" ca="1" si="33"/>
        <v>0</v>
      </c>
      <c r="T92">
        <f t="shared" ca="1" si="34"/>
        <v>0</v>
      </c>
      <c r="U92" t="str">
        <f t="shared" ca="1" si="49"/>
        <v/>
      </c>
      <c r="V92" t="str">
        <f t="shared" ca="1" si="50"/>
        <v/>
      </c>
      <c r="W92" t="str">
        <f t="shared" ca="1" si="35"/>
        <v/>
      </c>
      <c r="X92">
        <f t="shared" ca="1" si="36"/>
        <v>0</v>
      </c>
      <c r="Y92" t="str">
        <f t="shared" ca="1" si="37"/>
        <v/>
      </c>
      <c r="Z92" t="str">
        <f ca="1">IF(V92="","",IF(V92=1,"LONG"&amp;COUNTIF($V$2:V92,1),"SELL"&amp;COUNTIF($V$2:V92,0)))</f>
        <v/>
      </c>
      <c r="AA92" t="str">
        <f ca="1">IF(U92="","",IF(U92=-1,"SHORT"&amp;COUNTIF($U$2:U92,-1),"COVER"&amp;COUNTIF($U$2:U92,0)))</f>
        <v/>
      </c>
      <c r="AB92" t="str">
        <f t="shared" ca="1" si="38"/>
        <v/>
      </c>
      <c r="AC92" t="str">
        <f t="shared" ca="1" si="39"/>
        <v/>
      </c>
      <c r="AD92" t="str">
        <f t="shared" ca="1" si="40"/>
        <v/>
      </c>
      <c r="AE92" t="str">
        <f t="shared" ca="1" si="41"/>
        <v/>
      </c>
      <c r="AF92" t="str">
        <f t="shared" ca="1" si="42"/>
        <v/>
      </c>
      <c r="AG92" t="str">
        <f t="shared" ca="1" si="43"/>
        <v/>
      </c>
      <c r="AH92" t="str">
        <f ca="1">IF(AF92="","",COUNTIF($AJ$2:AJ92,1))</f>
        <v/>
      </c>
      <c r="AI92" t="str">
        <f ca="1">IF(AG92="","",COUNTIF($AK$2:AK92,1))</f>
        <v/>
      </c>
      <c r="AJ92">
        <f t="shared" ca="1" si="44"/>
        <v>0</v>
      </c>
      <c r="AK92">
        <f t="shared" ca="1" si="45"/>
        <v>0</v>
      </c>
      <c r="AL92" t="str">
        <f t="shared" ca="1" si="51"/>
        <v/>
      </c>
      <c r="AM92" t="str">
        <f t="shared" ca="1" si="46"/>
        <v/>
      </c>
    </row>
    <row r="93" spans="1:39" x14ac:dyDescent="0.3">
      <c r="A93" t="str">
        <f ca="1">IF(Y93="","",Y93&amp;"-"&amp;COUNTIF($Y$2:Y93,Y93))</f>
        <v/>
      </c>
      <c r="B93" t="str">
        <f ca="1">IF(V93="","",V93&amp;"-"&amp;COUNTIF($V$2:V93,V93))</f>
        <v/>
      </c>
      <c r="C93" t="str">
        <f ca="1">IF(U93="","",U93&amp;"-"&amp;COUNTIF($U$2:U93,U93))</f>
        <v/>
      </c>
      <c r="D93" t="str">
        <f ca="1">IF(AF93="","",COUNTIF($AJ$2:AJ93,1))</f>
        <v/>
      </c>
      <c r="E93" t="str">
        <f ca="1">IF(AG93="","",COUNTIF($AK$2:AK93,1))</f>
        <v/>
      </c>
      <c r="F93">
        <f t="shared" si="47"/>
        <v>92</v>
      </c>
      <c r="G93" s="11">
        <f>HDFCBANK!C93</f>
        <v>41408</v>
      </c>
      <c r="H93">
        <f>HDFCBANK!I93</f>
        <v>689.05</v>
      </c>
      <c r="I93">
        <f>HDFC!I93</f>
        <v>870.85</v>
      </c>
      <c r="J93" s="7">
        <f t="shared" si="29"/>
        <v>0.79123844519722109</v>
      </c>
      <c r="K93" s="7">
        <f t="shared" ca="1" si="48"/>
        <v>0.79671453395811787</v>
      </c>
      <c r="L93" s="7">
        <f t="shared" ca="1" si="52"/>
        <v>7.5516979057865226E-3</v>
      </c>
      <c r="M93" s="36">
        <f t="shared" ca="1" si="53"/>
        <v>0.80426623186390434</v>
      </c>
      <c r="N93" s="37">
        <f t="shared" ca="1" si="54"/>
        <v>0.7891628360523314</v>
      </c>
      <c r="O93" t="str">
        <f t="shared" ca="1" si="30"/>
        <v/>
      </c>
      <c r="Q93" t="str">
        <f t="shared" ca="1" si="31"/>
        <v/>
      </c>
      <c r="R93" t="str">
        <f t="shared" ca="1" si="32"/>
        <v/>
      </c>
      <c r="S93">
        <f t="shared" ca="1" si="33"/>
        <v>0</v>
      </c>
      <c r="T93">
        <f t="shared" ca="1" si="34"/>
        <v>0</v>
      </c>
      <c r="U93" t="str">
        <f t="shared" ca="1" si="49"/>
        <v/>
      </c>
      <c r="V93" t="str">
        <f t="shared" ca="1" si="50"/>
        <v/>
      </c>
      <c r="W93" t="str">
        <f t="shared" ca="1" si="35"/>
        <v/>
      </c>
      <c r="X93">
        <f t="shared" ca="1" si="36"/>
        <v>0</v>
      </c>
      <c r="Y93" t="str">
        <f t="shared" ca="1" si="37"/>
        <v/>
      </c>
      <c r="Z93" t="str">
        <f ca="1">IF(V93="","",IF(V93=1,"LONG"&amp;COUNTIF($V$2:V93,1),"SELL"&amp;COUNTIF($V$2:V93,0)))</f>
        <v/>
      </c>
      <c r="AA93" t="str">
        <f ca="1">IF(U93="","",IF(U93=-1,"SHORT"&amp;COUNTIF($U$2:U93,-1),"COVER"&amp;COUNTIF($U$2:U93,0)))</f>
        <v/>
      </c>
      <c r="AB93" t="str">
        <f t="shared" ca="1" si="38"/>
        <v/>
      </c>
      <c r="AC93" t="str">
        <f t="shared" ca="1" si="39"/>
        <v/>
      </c>
      <c r="AD93" t="str">
        <f t="shared" ca="1" si="40"/>
        <v/>
      </c>
      <c r="AE93" t="str">
        <f t="shared" ca="1" si="41"/>
        <v/>
      </c>
      <c r="AF93" t="str">
        <f t="shared" ca="1" si="42"/>
        <v/>
      </c>
      <c r="AG93" t="str">
        <f t="shared" ca="1" si="43"/>
        <v/>
      </c>
      <c r="AH93" t="str">
        <f ca="1">IF(AF93="","",COUNTIF($AJ$2:AJ93,1))</f>
        <v/>
      </c>
      <c r="AI93" t="str">
        <f ca="1">IF(AG93="","",COUNTIF($AK$2:AK93,1))</f>
        <v/>
      </c>
      <c r="AJ93">
        <f t="shared" ca="1" si="44"/>
        <v>0</v>
      </c>
      <c r="AK93">
        <f t="shared" ca="1" si="45"/>
        <v>0</v>
      </c>
      <c r="AL93" t="str">
        <f t="shared" ca="1" si="51"/>
        <v/>
      </c>
      <c r="AM93" t="str">
        <f t="shared" ca="1" si="46"/>
        <v/>
      </c>
    </row>
    <row r="94" spans="1:39" x14ac:dyDescent="0.3">
      <c r="A94" t="str">
        <f ca="1">IF(Y94="","",Y94&amp;"-"&amp;COUNTIF($Y$2:Y94,Y94))</f>
        <v>1-13</v>
      </c>
      <c r="B94" t="str">
        <f ca="1">IF(V94="","",V94&amp;"-"&amp;COUNTIF($V$2:V94,V94))</f>
        <v>1-8</v>
      </c>
      <c r="C94" t="str">
        <f ca="1">IF(U94="","",U94&amp;"-"&amp;COUNTIF($U$2:U94,U94))</f>
        <v/>
      </c>
      <c r="D94">
        <f ca="1">IF(AF94="","",COUNTIF($AJ$2:AJ94,1))</f>
        <v>13</v>
      </c>
      <c r="E94" t="str">
        <f ca="1">IF(AG94="","",COUNTIF($AK$2:AK94,1))</f>
        <v/>
      </c>
      <c r="F94">
        <f t="shared" si="47"/>
        <v>93</v>
      </c>
      <c r="G94" s="11">
        <f>HDFCBANK!C94</f>
        <v>41409</v>
      </c>
      <c r="H94">
        <f>HDFCBANK!I94</f>
        <v>714.85</v>
      </c>
      <c r="I94">
        <f>HDFC!I94</f>
        <v>910.05</v>
      </c>
      <c r="J94" s="7">
        <f t="shared" si="29"/>
        <v>0.7855062908631395</v>
      </c>
      <c r="K94" s="7">
        <f t="shared" ca="1" si="48"/>
        <v>0.79506364587493727</v>
      </c>
      <c r="L94" s="7">
        <f t="shared" ca="1" si="52"/>
        <v>8.0521005511296935E-3</v>
      </c>
      <c r="M94" s="36">
        <f t="shared" ca="1" si="53"/>
        <v>0.80311574642606698</v>
      </c>
      <c r="N94" s="37">
        <f t="shared" ca="1" si="54"/>
        <v>0.78701154532380757</v>
      </c>
      <c r="O94" t="str">
        <f t="shared" ca="1" si="30"/>
        <v>LONG</v>
      </c>
      <c r="Q94" t="str">
        <f t="shared" ca="1" si="31"/>
        <v>LONG</v>
      </c>
      <c r="R94" t="str">
        <f t="shared" ca="1" si="32"/>
        <v/>
      </c>
      <c r="S94">
        <f t="shared" ca="1" si="33"/>
        <v>0</v>
      </c>
      <c r="T94">
        <f t="shared" ca="1" si="34"/>
        <v>1</v>
      </c>
      <c r="U94" t="str">
        <f t="shared" ca="1" si="49"/>
        <v/>
      </c>
      <c r="V94">
        <f t="shared" ca="1" si="50"/>
        <v>1</v>
      </c>
      <c r="W94" t="str">
        <f t="shared" ca="1" si="35"/>
        <v>LONG</v>
      </c>
      <c r="X94">
        <f t="shared" ca="1" si="36"/>
        <v>1</v>
      </c>
      <c r="Y94">
        <f t="shared" ca="1" si="37"/>
        <v>1</v>
      </c>
      <c r="Z94" t="str">
        <f ca="1">IF(V94="","",IF(V94=1,"LONG"&amp;COUNTIF($V$2:V94,1),"SELL"&amp;COUNTIF($V$2:V94,0)))</f>
        <v>LONG8</v>
      </c>
      <c r="AA94" t="str">
        <f ca="1">IF(U94="","",IF(U94=-1,"SHORT"&amp;COUNTIF($U$2:U94,-1),"COVER"&amp;COUNTIF($U$2:U94,0)))</f>
        <v/>
      </c>
      <c r="AB94" t="str">
        <f t="shared" ca="1" si="38"/>
        <v>BUY</v>
      </c>
      <c r="AC94" t="str">
        <f t="shared" ca="1" si="39"/>
        <v/>
      </c>
      <c r="AD94" t="str">
        <f t="shared" ca="1" si="40"/>
        <v/>
      </c>
      <c r="AE94" t="str">
        <f t="shared" ca="1" si="41"/>
        <v/>
      </c>
      <c r="AF94" t="str">
        <f t="shared" ca="1" si="42"/>
        <v>BUY</v>
      </c>
      <c r="AG94" t="str">
        <f t="shared" ca="1" si="43"/>
        <v/>
      </c>
      <c r="AH94">
        <f ca="1">IF(AF94="","",COUNTIF($AJ$2:AJ94,1))</f>
        <v>13</v>
      </c>
      <c r="AI94" t="str">
        <f ca="1">IF(AG94="","",COUNTIF($AK$2:AK94,1))</f>
        <v/>
      </c>
      <c r="AJ94">
        <f t="shared" ca="1" si="44"/>
        <v>1</v>
      </c>
      <c r="AK94">
        <f t="shared" ca="1" si="45"/>
        <v>0</v>
      </c>
      <c r="AL94" t="str">
        <f t="shared" ca="1" si="51"/>
        <v>LONG</v>
      </c>
      <c r="AM94" t="str">
        <f t="shared" ca="1" si="46"/>
        <v/>
      </c>
    </row>
    <row r="95" spans="1:39" x14ac:dyDescent="0.3">
      <c r="A95" t="str">
        <f ca="1">IF(Y95="","",Y95&amp;"-"&amp;COUNTIF($Y$2:Y95,Y95))</f>
        <v>0-13</v>
      </c>
      <c r="B95" t="str">
        <f ca="1">IF(V95="","",V95&amp;"-"&amp;COUNTIF($V$2:V95,V95))</f>
        <v>0-8</v>
      </c>
      <c r="C95" t="str">
        <f ca="1">IF(U95="","",U95&amp;"-"&amp;COUNTIF($U$2:U95,U95))</f>
        <v/>
      </c>
      <c r="D95" t="str">
        <f ca="1">IF(AF95="","",COUNTIF($AJ$2:AJ95,1))</f>
        <v/>
      </c>
      <c r="E95">
        <f ca="1">IF(AG95="","",COUNTIF($AK$2:AK95,1))</f>
        <v>13</v>
      </c>
      <c r="F95">
        <f t="shared" si="47"/>
        <v>94</v>
      </c>
      <c r="G95" s="11">
        <f>HDFCBANK!C95</f>
        <v>41410</v>
      </c>
      <c r="H95">
        <f>HDFCBANK!I95</f>
        <v>722.8</v>
      </c>
      <c r="I95">
        <f>HDFC!I95</f>
        <v>908.35</v>
      </c>
      <c r="J95" s="7">
        <f t="shared" si="29"/>
        <v>0.79572851874277528</v>
      </c>
      <c r="K95" s="7">
        <f t="shared" ca="1" si="48"/>
        <v>0.79498390680290532</v>
      </c>
      <c r="L95" s="7">
        <f t="shared" ca="1" si="52"/>
        <v>8.039950024047119E-3</v>
      </c>
      <c r="M95" s="36">
        <f t="shared" ca="1" si="53"/>
        <v>0.80302385682695243</v>
      </c>
      <c r="N95" s="37">
        <f t="shared" ca="1" si="54"/>
        <v>0.7869439567788582</v>
      </c>
      <c r="O95" t="str">
        <f t="shared" ca="1" si="30"/>
        <v/>
      </c>
      <c r="Q95" t="str">
        <f t="shared" ca="1" si="31"/>
        <v/>
      </c>
      <c r="R95" t="str">
        <f t="shared" ca="1" si="32"/>
        <v/>
      </c>
      <c r="S95">
        <f t="shared" ca="1" si="33"/>
        <v>0</v>
      </c>
      <c r="T95">
        <f t="shared" ca="1" si="34"/>
        <v>0</v>
      </c>
      <c r="U95" t="str">
        <f t="shared" ca="1" si="49"/>
        <v/>
      </c>
      <c r="V95">
        <f t="shared" ca="1" si="50"/>
        <v>0</v>
      </c>
      <c r="W95" t="str">
        <f t="shared" ca="1" si="35"/>
        <v/>
      </c>
      <c r="X95">
        <f t="shared" ca="1" si="36"/>
        <v>0</v>
      </c>
      <c r="Y95">
        <f t="shared" ca="1" si="37"/>
        <v>0</v>
      </c>
      <c r="Z95" t="str">
        <f ca="1">IF(V95="","",IF(V95=1,"LONG"&amp;COUNTIF($V$2:V95,1),"SELL"&amp;COUNTIF($V$2:V95,0)))</f>
        <v>SELL8</v>
      </c>
      <c r="AA95" t="str">
        <f ca="1">IF(U95="","",IF(U95=-1,"SHORT"&amp;COUNTIF($U$2:U95,-1),"COVER"&amp;COUNTIF($U$2:U95,0)))</f>
        <v/>
      </c>
      <c r="AB95" t="str">
        <f t="shared" ca="1" si="38"/>
        <v/>
      </c>
      <c r="AC95" t="str">
        <f t="shared" ca="1" si="39"/>
        <v>SELL</v>
      </c>
      <c r="AD95" t="str">
        <f t="shared" ca="1" si="40"/>
        <v/>
      </c>
      <c r="AE95" t="str">
        <f t="shared" ca="1" si="41"/>
        <v/>
      </c>
      <c r="AF95" t="str">
        <f t="shared" ca="1" si="42"/>
        <v/>
      </c>
      <c r="AG95" t="str">
        <f t="shared" ca="1" si="43"/>
        <v>SELL</v>
      </c>
      <c r="AH95" t="str">
        <f ca="1">IF(AF95="","",COUNTIF($AJ$2:AJ95,1))</f>
        <v/>
      </c>
      <c r="AI95">
        <f ca="1">IF(AG95="","",COUNTIF($AK$2:AK95,1))</f>
        <v>13</v>
      </c>
      <c r="AJ95">
        <f t="shared" ca="1" si="44"/>
        <v>0</v>
      </c>
      <c r="AK95">
        <f t="shared" ca="1" si="45"/>
        <v>1</v>
      </c>
      <c r="AL95" t="str">
        <f t="shared" ca="1" si="51"/>
        <v/>
      </c>
      <c r="AM95" t="str">
        <f t="shared" ca="1" si="46"/>
        <v>LONG</v>
      </c>
    </row>
    <row r="96" spans="1:39" x14ac:dyDescent="0.3">
      <c r="A96" t="str">
        <f ca="1">IF(Y96="","",Y96&amp;"-"&amp;COUNTIF($Y$2:Y96,Y96))</f>
        <v/>
      </c>
      <c r="B96" t="str">
        <f ca="1">IF(V96="","",V96&amp;"-"&amp;COUNTIF($V$2:V96,V96))</f>
        <v/>
      </c>
      <c r="C96" t="str">
        <f ca="1">IF(U96="","",U96&amp;"-"&amp;COUNTIF($U$2:U96,U96))</f>
        <v/>
      </c>
      <c r="D96" t="str">
        <f ca="1">IF(AF96="","",COUNTIF($AJ$2:AJ96,1))</f>
        <v/>
      </c>
      <c r="E96" t="str">
        <f ca="1">IF(AG96="","",COUNTIF($AK$2:AK96,1))</f>
        <v/>
      </c>
      <c r="F96">
        <f t="shared" si="47"/>
        <v>95</v>
      </c>
      <c r="G96" s="11">
        <f>HDFCBANK!C96</f>
        <v>41411</v>
      </c>
      <c r="H96">
        <f>HDFCBANK!I96</f>
        <v>718.9</v>
      </c>
      <c r="I96">
        <f>HDFC!I96</f>
        <v>903.35</v>
      </c>
      <c r="J96" s="7">
        <f t="shared" si="29"/>
        <v>0.79581557535838821</v>
      </c>
      <c r="K96" s="7">
        <f t="shared" ca="1" si="48"/>
        <v>0.79534186731769219</v>
      </c>
      <c r="L96" s="7">
        <f t="shared" ca="1" si="52"/>
        <v>7.9834991442176984E-3</v>
      </c>
      <c r="M96" s="36">
        <f t="shared" ca="1" si="53"/>
        <v>0.80332536646190988</v>
      </c>
      <c r="N96" s="37">
        <f t="shared" ca="1" si="54"/>
        <v>0.78735836817347449</v>
      </c>
      <c r="O96" t="str">
        <f t="shared" ca="1" si="30"/>
        <v/>
      </c>
      <c r="Q96" t="str">
        <f t="shared" ca="1" si="31"/>
        <v/>
      </c>
      <c r="R96" t="str">
        <f t="shared" ca="1" si="32"/>
        <v/>
      </c>
      <c r="S96">
        <f t="shared" ca="1" si="33"/>
        <v>0</v>
      </c>
      <c r="T96">
        <f t="shared" ca="1" si="34"/>
        <v>0</v>
      </c>
      <c r="U96" t="str">
        <f t="shared" ca="1" si="49"/>
        <v/>
      </c>
      <c r="V96" t="str">
        <f t="shared" ca="1" si="50"/>
        <v/>
      </c>
      <c r="W96" t="str">
        <f t="shared" ca="1" si="35"/>
        <v/>
      </c>
      <c r="X96">
        <f t="shared" ca="1" si="36"/>
        <v>0</v>
      </c>
      <c r="Y96" t="str">
        <f t="shared" ca="1" si="37"/>
        <v/>
      </c>
      <c r="Z96" t="str">
        <f ca="1">IF(V96="","",IF(V96=1,"LONG"&amp;COUNTIF($V$2:V96,1),"SELL"&amp;COUNTIF($V$2:V96,0)))</f>
        <v/>
      </c>
      <c r="AA96" t="str">
        <f ca="1">IF(U96="","",IF(U96=-1,"SHORT"&amp;COUNTIF($U$2:U96,-1),"COVER"&amp;COUNTIF($U$2:U96,0)))</f>
        <v/>
      </c>
      <c r="AB96" t="str">
        <f t="shared" ca="1" si="38"/>
        <v/>
      </c>
      <c r="AC96" t="str">
        <f t="shared" ca="1" si="39"/>
        <v/>
      </c>
      <c r="AD96" t="str">
        <f t="shared" ca="1" si="40"/>
        <v/>
      </c>
      <c r="AE96" t="str">
        <f t="shared" ca="1" si="41"/>
        <v/>
      </c>
      <c r="AF96" t="str">
        <f t="shared" ca="1" si="42"/>
        <v/>
      </c>
      <c r="AG96" t="str">
        <f t="shared" ca="1" si="43"/>
        <v/>
      </c>
      <c r="AH96" t="str">
        <f ca="1">IF(AF96="","",COUNTIF($AJ$2:AJ96,1))</f>
        <v/>
      </c>
      <c r="AI96" t="str">
        <f ca="1">IF(AG96="","",COUNTIF($AK$2:AK96,1))</f>
        <v/>
      </c>
      <c r="AJ96">
        <f t="shared" ca="1" si="44"/>
        <v>0</v>
      </c>
      <c r="AK96">
        <f t="shared" ca="1" si="45"/>
        <v>0</v>
      </c>
      <c r="AL96" t="str">
        <f t="shared" ca="1" si="51"/>
        <v/>
      </c>
      <c r="AM96" t="str">
        <f t="shared" ca="1" si="46"/>
        <v/>
      </c>
    </row>
    <row r="97" spans="1:39" x14ac:dyDescent="0.3">
      <c r="A97" t="str">
        <f ca="1">IF(Y97="","",Y97&amp;"-"&amp;COUNTIF($Y$2:Y97,Y97))</f>
        <v/>
      </c>
      <c r="B97" t="str">
        <f ca="1">IF(V97="","",V97&amp;"-"&amp;COUNTIF($V$2:V97,V97))</f>
        <v/>
      </c>
      <c r="C97" t="str">
        <f ca="1">IF(U97="","",U97&amp;"-"&amp;COUNTIF($U$2:U97,U97))</f>
        <v/>
      </c>
      <c r="D97" t="str">
        <f ca="1">IF(AF97="","",COUNTIF($AJ$2:AJ97,1))</f>
        <v/>
      </c>
      <c r="E97" t="str">
        <f ca="1">IF(AG97="","",COUNTIF($AK$2:AK97,1))</f>
        <v/>
      </c>
      <c r="F97">
        <f t="shared" si="47"/>
        <v>96</v>
      </c>
      <c r="G97" s="11">
        <f>HDFCBANK!C97</f>
        <v>41414</v>
      </c>
      <c r="H97">
        <f>HDFCBANK!I97</f>
        <v>714.5</v>
      </c>
      <c r="I97">
        <f>HDFC!I97</f>
        <v>898.4</v>
      </c>
      <c r="J97" s="7">
        <f t="shared" si="29"/>
        <v>0.79530276046304549</v>
      </c>
      <c r="K97" s="7">
        <f t="shared" ca="1" si="48"/>
        <v>0.79428063531128812</v>
      </c>
      <c r="L97" s="7">
        <f t="shared" ca="1" si="52"/>
        <v>7.0755673924987926E-3</v>
      </c>
      <c r="M97" s="36">
        <f t="shared" ca="1" si="53"/>
        <v>0.80135620270378694</v>
      </c>
      <c r="N97" s="37">
        <f t="shared" ca="1" si="54"/>
        <v>0.7872050679187893</v>
      </c>
      <c r="O97" t="str">
        <f t="shared" ca="1" si="30"/>
        <v/>
      </c>
      <c r="Q97" t="str">
        <f t="shared" ca="1" si="31"/>
        <v/>
      </c>
      <c r="R97" t="str">
        <f t="shared" ca="1" si="32"/>
        <v/>
      </c>
      <c r="S97">
        <f t="shared" ca="1" si="33"/>
        <v>0</v>
      </c>
      <c r="T97">
        <f t="shared" ca="1" si="34"/>
        <v>0</v>
      </c>
      <c r="U97" t="str">
        <f t="shared" ca="1" si="49"/>
        <v/>
      </c>
      <c r="V97" t="str">
        <f t="shared" ca="1" si="50"/>
        <v/>
      </c>
      <c r="W97" t="str">
        <f t="shared" ca="1" si="35"/>
        <v/>
      </c>
      <c r="X97">
        <f t="shared" ca="1" si="36"/>
        <v>0</v>
      </c>
      <c r="Y97" t="str">
        <f t="shared" ca="1" si="37"/>
        <v/>
      </c>
      <c r="Z97" t="str">
        <f ca="1">IF(V97="","",IF(V97=1,"LONG"&amp;COUNTIF($V$2:V97,1),"SELL"&amp;COUNTIF($V$2:V97,0)))</f>
        <v/>
      </c>
      <c r="AA97" t="str">
        <f ca="1">IF(U97="","",IF(U97=-1,"SHORT"&amp;COUNTIF($U$2:U97,-1),"COVER"&amp;COUNTIF($U$2:U97,0)))</f>
        <v/>
      </c>
      <c r="AB97" t="str">
        <f t="shared" ca="1" si="38"/>
        <v/>
      </c>
      <c r="AC97" t="str">
        <f t="shared" ca="1" si="39"/>
        <v/>
      </c>
      <c r="AD97" t="str">
        <f t="shared" ca="1" si="40"/>
        <v/>
      </c>
      <c r="AE97" t="str">
        <f t="shared" ca="1" si="41"/>
        <v/>
      </c>
      <c r="AF97" t="str">
        <f t="shared" ca="1" si="42"/>
        <v/>
      </c>
      <c r="AG97" t="str">
        <f t="shared" ca="1" si="43"/>
        <v/>
      </c>
      <c r="AH97" t="str">
        <f ca="1">IF(AF97="","",COUNTIF($AJ$2:AJ97,1))</f>
        <v/>
      </c>
      <c r="AI97" t="str">
        <f ca="1">IF(AG97="","",COUNTIF($AK$2:AK97,1))</f>
        <v/>
      </c>
      <c r="AJ97">
        <f t="shared" ca="1" si="44"/>
        <v>0</v>
      </c>
      <c r="AK97">
        <f t="shared" ca="1" si="45"/>
        <v>0</v>
      </c>
      <c r="AL97" t="str">
        <f t="shared" ca="1" si="51"/>
        <v/>
      </c>
      <c r="AM97" t="str">
        <f t="shared" ca="1" si="46"/>
        <v/>
      </c>
    </row>
    <row r="98" spans="1:39" x14ac:dyDescent="0.3">
      <c r="A98" t="str">
        <f ca="1">IF(Y98="","",Y98&amp;"-"&amp;COUNTIF($Y$2:Y98,Y98))</f>
        <v>1-14</v>
      </c>
      <c r="B98" t="str">
        <f ca="1">IF(V98="","",V98&amp;"-"&amp;COUNTIF($V$2:V98,V98))</f>
        <v>1-9</v>
      </c>
      <c r="C98" t="str">
        <f ca="1">IF(U98="","",U98&amp;"-"&amp;COUNTIF($U$2:U98,U98))</f>
        <v/>
      </c>
      <c r="D98">
        <f ca="1">IF(AF98="","",COUNTIF($AJ$2:AJ98,1))</f>
        <v>14</v>
      </c>
      <c r="E98" t="str">
        <f ca="1">IF(AG98="","",COUNTIF($AK$2:AK98,1))</f>
        <v/>
      </c>
      <c r="F98">
        <f t="shared" si="47"/>
        <v>97</v>
      </c>
      <c r="G98" s="11">
        <f>HDFCBANK!C98</f>
        <v>41415</v>
      </c>
      <c r="H98">
        <f>HDFCBANK!I98</f>
        <v>707.8</v>
      </c>
      <c r="I98">
        <f>HDFC!I98</f>
        <v>902.05</v>
      </c>
      <c r="J98" s="7">
        <f t="shared" si="29"/>
        <v>0.78465716977994571</v>
      </c>
      <c r="K98" s="7">
        <f t="shared" ca="1" si="48"/>
        <v>0.79397234098984759</v>
      </c>
      <c r="L98" s="7">
        <f t="shared" ca="1" si="52"/>
        <v>7.4494972843092439E-3</v>
      </c>
      <c r="M98" s="36">
        <f t="shared" ca="1" si="53"/>
        <v>0.80142183827415681</v>
      </c>
      <c r="N98" s="37">
        <f t="shared" ca="1" si="54"/>
        <v>0.78652284370553838</v>
      </c>
      <c r="O98" t="str">
        <f t="shared" ca="1" si="30"/>
        <v>LONG</v>
      </c>
      <c r="Q98" t="str">
        <f t="shared" ca="1" si="31"/>
        <v>LONG</v>
      </c>
      <c r="R98" t="str">
        <f t="shared" ca="1" si="32"/>
        <v/>
      </c>
      <c r="S98">
        <f t="shared" ca="1" si="33"/>
        <v>0</v>
      </c>
      <c r="T98">
        <f t="shared" ca="1" si="34"/>
        <v>1</v>
      </c>
      <c r="U98" t="str">
        <f t="shared" ca="1" si="49"/>
        <v/>
      </c>
      <c r="V98">
        <f t="shared" ca="1" si="50"/>
        <v>1</v>
      </c>
      <c r="W98" t="str">
        <f t="shared" ca="1" si="35"/>
        <v>LONG</v>
      </c>
      <c r="X98">
        <f t="shared" ca="1" si="36"/>
        <v>1</v>
      </c>
      <c r="Y98">
        <f t="shared" ca="1" si="37"/>
        <v>1</v>
      </c>
      <c r="Z98" t="str">
        <f ca="1">IF(V98="","",IF(V98=1,"LONG"&amp;COUNTIF($V$2:V98,1),"SELL"&amp;COUNTIF($V$2:V98,0)))</f>
        <v>LONG9</v>
      </c>
      <c r="AA98" t="str">
        <f ca="1">IF(U98="","",IF(U98=-1,"SHORT"&amp;COUNTIF($U$2:U98,-1),"COVER"&amp;COUNTIF($U$2:U98,0)))</f>
        <v/>
      </c>
      <c r="AB98" t="str">
        <f t="shared" ca="1" si="38"/>
        <v>BUY</v>
      </c>
      <c r="AC98" t="str">
        <f t="shared" ca="1" si="39"/>
        <v/>
      </c>
      <c r="AD98" t="str">
        <f t="shared" ca="1" si="40"/>
        <v/>
      </c>
      <c r="AE98" t="str">
        <f t="shared" ca="1" si="41"/>
        <v/>
      </c>
      <c r="AF98" t="str">
        <f t="shared" ca="1" si="42"/>
        <v>BUY</v>
      </c>
      <c r="AG98" t="str">
        <f t="shared" ca="1" si="43"/>
        <v/>
      </c>
      <c r="AH98">
        <f ca="1">IF(AF98="","",COUNTIF($AJ$2:AJ98,1))</f>
        <v>14</v>
      </c>
      <c r="AI98" t="str">
        <f ca="1">IF(AG98="","",COUNTIF($AK$2:AK98,1))</f>
        <v/>
      </c>
      <c r="AJ98">
        <f t="shared" ca="1" si="44"/>
        <v>1</v>
      </c>
      <c r="AK98">
        <f t="shared" ca="1" si="45"/>
        <v>0</v>
      </c>
      <c r="AL98" t="str">
        <f t="shared" ca="1" si="51"/>
        <v>LONG</v>
      </c>
      <c r="AM98" t="str">
        <f t="shared" ca="1" si="46"/>
        <v/>
      </c>
    </row>
    <row r="99" spans="1:39" x14ac:dyDescent="0.3">
      <c r="A99" t="str">
        <f ca="1">IF(Y99="","",Y99&amp;"-"&amp;COUNTIF($Y$2:Y99,Y99))</f>
        <v/>
      </c>
      <c r="B99" t="str">
        <f ca="1">IF(V99="","",V99&amp;"-"&amp;COUNTIF($V$2:V99,V99))</f>
        <v/>
      </c>
      <c r="C99" t="str">
        <f ca="1">IF(U99="","",U99&amp;"-"&amp;COUNTIF($U$2:U99,U99))</f>
        <v/>
      </c>
      <c r="D99" t="str">
        <f ca="1">IF(AF99="","",COUNTIF($AJ$2:AJ99,1))</f>
        <v/>
      </c>
      <c r="E99" t="str">
        <f ca="1">IF(AG99="","",COUNTIF($AK$2:AK99,1))</f>
        <v/>
      </c>
      <c r="F99">
        <f t="shared" si="47"/>
        <v>98</v>
      </c>
      <c r="G99" s="11">
        <f>HDFCBANK!C99</f>
        <v>41416</v>
      </c>
      <c r="H99">
        <f>HDFCBANK!I99</f>
        <v>703.45</v>
      </c>
      <c r="I99">
        <f>HDFC!I99</f>
        <v>899.85</v>
      </c>
      <c r="J99" s="7">
        <f t="shared" si="29"/>
        <v>0.78174140134466863</v>
      </c>
      <c r="K99" s="7">
        <f t="shared" ca="1" si="48"/>
        <v>0.7937628836914753</v>
      </c>
      <c r="L99" s="7">
        <f t="shared" ca="1" si="52"/>
        <v>7.7879274094267616E-3</v>
      </c>
      <c r="M99" s="36">
        <f t="shared" ca="1" si="53"/>
        <v>0.80155081110090209</v>
      </c>
      <c r="N99" s="37">
        <f t="shared" ca="1" si="54"/>
        <v>0.7859749562820485</v>
      </c>
      <c r="O99" t="str">
        <f t="shared" ca="1" si="30"/>
        <v>LONG</v>
      </c>
      <c r="Q99" t="str">
        <f t="shared" ca="1" si="31"/>
        <v>LONG</v>
      </c>
      <c r="R99" t="str">
        <f t="shared" ca="1" si="32"/>
        <v/>
      </c>
      <c r="S99">
        <f t="shared" ca="1" si="33"/>
        <v>0</v>
      </c>
      <c r="T99">
        <f t="shared" ca="1" si="34"/>
        <v>1</v>
      </c>
      <c r="U99" t="str">
        <f t="shared" ca="1" si="49"/>
        <v/>
      </c>
      <c r="V99" t="str">
        <f t="shared" ca="1" si="50"/>
        <v/>
      </c>
      <c r="W99" t="str">
        <f t="shared" ca="1" si="35"/>
        <v/>
      </c>
      <c r="X99">
        <f t="shared" ca="1" si="36"/>
        <v>0</v>
      </c>
      <c r="Y99" t="str">
        <f t="shared" ca="1" si="37"/>
        <v/>
      </c>
      <c r="Z99" t="str">
        <f ca="1">IF(V99="","",IF(V99=1,"LONG"&amp;COUNTIF($V$2:V99,1),"SELL"&amp;COUNTIF($V$2:V99,0)))</f>
        <v/>
      </c>
      <c r="AA99" t="str">
        <f ca="1">IF(U99="","",IF(U99=-1,"SHORT"&amp;COUNTIF($U$2:U99,-1),"COVER"&amp;COUNTIF($U$2:U99,0)))</f>
        <v/>
      </c>
      <c r="AB99" t="str">
        <f t="shared" ca="1" si="38"/>
        <v/>
      </c>
      <c r="AC99" t="str">
        <f t="shared" ca="1" si="39"/>
        <v/>
      </c>
      <c r="AD99" t="str">
        <f t="shared" ca="1" si="40"/>
        <v/>
      </c>
      <c r="AE99" t="str">
        <f t="shared" ca="1" si="41"/>
        <v/>
      </c>
      <c r="AF99" t="str">
        <f t="shared" ca="1" si="42"/>
        <v/>
      </c>
      <c r="AG99" t="str">
        <f t="shared" ca="1" si="43"/>
        <v/>
      </c>
      <c r="AH99" t="str">
        <f ca="1">IF(AF99="","",COUNTIF($AJ$2:AJ99,1))</f>
        <v/>
      </c>
      <c r="AI99" t="str">
        <f ca="1">IF(AG99="","",COUNTIF($AK$2:AK99,1))</f>
        <v/>
      </c>
      <c r="AJ99">
        <f t="shared" ca="1" si="44"/>
        <v>0</v>
      </c>
      <c r="AK99">
        <f t="shared" ca="1" si="45"/>
        <v>0</v>
      </c>
      <c r="AL99" t="str">
        <f t="shared" ca="1" si="51"/>
        <v/>
      </c>
      <c r="AM99" t="str">
        <f t="shared" ca="1" si="46"/>
        <v/>
      </c>
    </row>
    <row r="100" spans="1:39" x14ac:dyDescent="0.3">
      <c r="A100" t="str">
        <f ca="1">IF(Y100="","",Y100&amp;"-"&amp;COUNTIF($Y$2:Y100,Y100))</f>
        <v/>
      </c>
      <c r="B100" t="str">
        <f ca="1">IF(V100="","",V100&amp;"-"&amp;COUNTIF($V$2:V100,V100))</f>
        <v/>
      </c>
      <c r="C100" t="str">
        <f ca="1">IF(U100="","",U100&amp;"-"&amp;COUNTIF($U$2:U100,U100))</f>
        <v/>
      </c>
      <c r="D100" t="str">
        <f ca="1">IF(AF100="","",COUNTIF($AJ$2:AJ100,1))</f>
        <v/>
      </c>
      <c r="E100" t="str">
        <f ca="1">IF(AG100="","",COUNTIF($AK$2:AK100,1))</f>
        <v/>
      </c>
      <c r="F100">
        <f t="shared" si="47"/>
        <v>99</v>
      </c>
      <c r="G100" s="11">
        <f>HDFCBANK!C100</f>
        <v>41417</v>
      </c>
      <c r="H100">
        <f>HDFCBANK!I100</f>
        <v>698.6</v>
      </c>
      <c r="I100">
        <f>HDFC!I100</f>
        <v>903.15</v>
      </c>
      <c r="J100" s="7">
        <f t="shared" si="29"/>
        <v>0.77351492000221456</v>
      </c>
      <c r="K100" s="7">
        <f t="shared" ca="1" si="48"/>
        <v>0.79094225669021501</v>
      </c>
      <c r="L100" s="7">
        <f t="shared" ca="1" si="52"/>
        <v>9.504106406259781E-3</v>
      </c>
      <c r="M100" s="36">
        <f t="shared" ca="1" si="53"/>
        <v>0.80044636309647477</v>
      </c>
      <c r="N100" s="37">
        <f t="shared" ca="1" si="54"/>
        <v>0.78143815028395525</v>
      </c>
      <c r="O100" t="str">
        <f t="shared" ca="1" si="30"/>
        <v>LONG</v>
      </c>
      <c r="Q100" t="str">
        <f t="shared" ca="1" si="31"/>
        <v>LONG</v>
      </c>
      <c r="R100" t="str">
        <f t="shared" ca="1" si="32"/>
        <v/>
      </c>
      <c r="S100">
        <f t="shared" ca="1" si="33"/>
        <v>0</v>
      </c>
      <c r="T100">
        <f t="shared" ca="1" si="34"/>
        <v>1</v>
      </c>
      <c r="U100" t="str">
        <f t="shared" ca="1" si="49"/>
        <v/>
      </c>
      <c r="V100" t="str">
        <f t="shared" ca="1" si="50"/>
        <v/>
      </c>
      <c r="W100" t="str">
        <f t="shared" ca="1" si="35"/>
        <v/>
      </c>
      <c r="X100">
        <f t="shared" ca="1" si="36"/>
        <v>0</v>
      </c>
      <c r="Y100" t="str">
        <f t="shared" ca="1" si="37"/>
        <v/>
      </c>
      <c r="Z100" t="str">
        <f ca="1">IF(V100="","",IF(V100=1,"LONG"&amp;COUNTIF($V$2:V100,1),"SELL"&amp;COUNTIF($V$2:V100,0)))</f>
        <v/>
      </c>
      <c r="AA100" t="str">
        <f ca="1">IF(U100="","",IF(U100=-1,"SHORT"&amp;COUNTIF($U$2:U100,-1),"COVER"&amp;COUNTIF($U$2:U100,0)))</f>
        <v/>
      </c>
      <c r="AB100" t="str">
        <f t="shared" ca="1" si="38"/>
        <v/>
      </c>
      <c r="AC100" t="str">
        <f t="shared" ca="1" si="39"/>
        <v/>
      </c>
      <c r="AD100" t="str">
        <f t="shared" ca="1" si="40"/>
        <v/>
      </c>
      <c r="AE100" t="str">
        <f t="shared" ca="1" si="41"/>
        <v/>
      </c>
      <c r="AF100" t="str">
        <f t="shared" ca="1" si="42"/>
        <v/>
      </c>
      <c r="AG100" t="str">
        <f t="shared" ca="1" si="43"/>
        <v/>
      </c>
      <c r="AH100" t="str">
        <f ca="1">IF(AF100="","",COUNTIF($AJ$2:AJ100,1))</f>
        <v/>
      </c>
      <c r="AI100" t="str">
        <f ca="1">IF(AG100="","",COUNTIF($AK$2:AK100,1))</f>
        <v/>
      </c>
      <c r="AJ100">
        <f t="shared" ca="1" si="44"/>
        <v>0</v>
      </c>
      <c r="AK100">
        <f t="shared" ca="1" si="45"/>
        <v>0</v>
      </c>
      <c r="AL100" t="str">
        <f t="shared" ca="1" si="51"/>
        <v/>
      </c>
      <c r="AM100" t="str">
        <f t="shared" ca="1" si="46"/>
        <v/>
      </c>
    </row>
    <row r="101" spans="1:39" x14ac:dyDescent="0.3">
      <c r="A101" t="str">
        <f ca="1">IF(Y101="","",Y101&amp;"-"&amp;COUNTIF($Y$2:Y101,Y101))</f>
        <v/>
      </c>
      <c r="B101" t="str">
        <f ca="1">IF(V101="","",V101&amp;"-"&amp;COUNTIF($V$2:V101,V101))</f>
        <v/>
      </c>
      <c r="C101" t="str">
        <f ca="1">IF(U101="","",U101&amp;"-"&amp;COUNTIF($U$2:U101,U101))</f>
        <v/>
      </c>
      <c r="D101" t="str">
        <f ca="1">IF(AF101="","",COUNTIF($AJ$2:AJ101,1))</f>
        <v/>
      </c>
      <c r="E101" t="str">
        <f ca="1">IF(AG101="","",COUNTIF($AK$2:AK101,1))</f>
        <v/>
      </c>
      <c r="F101">
        <f t="shared" si="47"/>
        <v>100</v>
      </c>
      <c r="G101" s="11">
        <f>HDFCBANK!C101</f>
        <v>41418</v>
      </c>
      <c r="H101">
        <f>HDFCBANK!I101</f>
        <v>701.35</v>
      </c>
      <c r="I101">
        <f>HDFC!I101</f>
        <v>906.05</v>
      </c>
      <c r="J101" s="7">
        <f t="shared" si="29"/>
        <v>0.7740742784614536</v>
      </c>
      <c r="K101" s="7">
        <f t="shared" ca="1" si="48"/>
        <v>0.78798376115156898</v>
      </c>
      <c r="L101" s="7">
        <f t="shared" ca="1" si="52"/>
        <v>9.7081441767451794E-3</v>
      </c>
      <c r="M101" s="36">
        <f t="shared" ca="1" si="53"/>
        <v>0.79769190532831413</v>
      </c>
      <c r="N101" s="37">
        <f t="shared" ca="1" si="54"/>
        <v>0.77827561697482384</v>
      </c>
      <c r="O101" t="str">
        <f t="shared" ca="1" si="30"/>
        <v>LONG</v>
      </c>
      <c r="Q101" t="str">
        <f t="shared" ca="1" si="31"/>
        <v>LONG</v>
      </c>
      <c r="R101" t="str">
        <f t="shared" ca="1" si="32"/>
        <v/>
      </c>
      <c r="S101">
        <f t="shared" ca="1" si="33"/>
        <v>0</v>
      </c>
      <c r="T101">
        <f t="shared" ca="1" si="34"/>
        <v>1</v>
      </c>
      <c r="U101" t="str">
        <f t="shared" ca="1" si="49"/>
        <v/>
      </c>
      <c r="V101" t="str">
        <f t="shared" ca="1" si="50"/>
        <v/>
      </c>
      <c r="W101" t="str">
        <f t="shared" ca="1" si="35"/>
        <v/>
      </c>
      <c r="X101">
        <f t="shared" ca="1" si="36"/>
        <v>0</v>
      </c>
      <c r="Y101" t="str">
        <f t="shared" ca="1" si="37"/>
        <v/>
      </c>
      <c r="Z101" t="str">
        <f ca="1">IF(V101="","",IF(V101=1,"LONG"&amp;COUNTIF($V$2:V101,1),"SELL"&amp;COUNTIF($V$2:V101,0)))</f>
        <v/>
      </c>
      <c r="AA101" t="str">
        <f ca="1">IF(U101="","",IF(U101=-1,"SHORT"&amp;COUNTIF($U$2:U101,-1),"COVER"&amp;COUNTIF($U$2:U101,0)))</f>
        <v/>
      </c>
      <c r="AB101" t="str">
        <f t="shared" ca="1" si="38"/>
        <v/>
      </c>
      <c r="AC101" t="str">
        <f t="shared" ca="1" si="39"/>
        <v/>
      </c>
      <c r="AD101" t="str">
        <f t="shared" ca="1" si="40"/>
        <v/>
      </c>
      <c r="AE101" t="str">
        <f t="shared" ca="1" si="41"/>
        <v/>
      </c>
      <c r="AF101" t="str">
        <f t="shared" ca="1" si="42"/>
        <v/>
      </c>
      <c r="AG101" t="str">
        <f t="shared" ca="1" si="43"/>
        <v/>
      </c>
      <c r="AH101" t="str">
        <f ca="1">IF(AF101="","",COUNTIF($AJ$2:AJ101,1))</f>
        <v/>
      </c>
      <c r="AI101" t="str">
        <f ca="1">IF(AG101="","",COUNTIF($AK$2:AK101,1))</f>
        <v/>
      </c>
      <c r="AJ101">
        <f t="shared" ca="1" si="44"/>
        <v>0</v>
      </c>
      <c r="AK101">
        <f t="shared" ca="1" si="45"/>
        <v>0</v>
      </c>
      <c r="AL101" t="str">
        <f t="shared" ca="1" si="51"/>
        <v/>
      </c>
      <c r="AM101" t="str">
        <f t="shared" ca="1" si="46"/>
        <v/>
      </c>
    </row>
    <row r="102" spans="1:39" x14ac:dyDescent="0.3">
      <c r="A102" t="str">
        <f ca="1">IF(Y102="","",Y102&amp;"-"&amp;COUNTIF($Y$2:Y102,Y102))</f>
        <v/>
      </c>
      <c r="B102" t="str">
        <f ca="1">IF(V102="","",V102&amp;"-"&amp;COUNTIF($V$2:V102,V102))</f>
        <v/>
      </c>
      <c r="C102" t="str">
        <f ca="1">IF(U102="","",U102&amp;"-"&amp;COUNTIF($U$2:U102,U102))</f>
        <v/>
      </c>
      <c r="D102" t="str">
        <f ca="1">IF(AF102="","",COUNTIF($AJ$2:AJ102,1))</f>
        <v/>
      </c>
      <c r="E102" t="str">
        <f ca="1">IF(AG102="","",COUNTIF($AK$2:AK102,1))</f>
        <v/>
      </c>
      <c r="F102">
        <f t="shared" si="47"/>
        <v>101</v>
      </c>
      <c r="G102" s="11">
        <f>HDFCBANK!C102</f>
        <v>41421</v>
      </c>
      <c r="H102">
        <f>HDFCBANK!I102</f>
        <v>715.05</v>
      </c>
      <c r="I102">
        <f>HDFC!I102</f>
        <v>929.5</v>
      </c>
      <c r="J102" s="7">
        <f t="shared" si="29"/>
        <v>0.76928456159225389</v>
      </c>
      <c r="K102" s="7">
        <f t="shared" ca="1" si="48"/>
        <v>0.78468639218051062</v>
      </c>
      <c r="L102" s="7">
        <f t="shared" ca="1" si="52"/>
        <v>9.9185860550096549E-3</v>
      </c>
      <c r="M102" s="36">
        <f t="shared" ca="1" si="53"/>
        <v>0.79460497823552023</v>
      </c>
      <c r="N102" s="37">
        <f t="shared" ca="1" si="54"/>
        <v>0.774767806125501</v>
      </c>
      <c r="O102" t="str">
        <f t="shared" ca="1" si="30"/>
        <v>LONG</v>
      </c>
      <c r="Q102" t="str">
        <f t="shared" ca="1" si="31"/>
        <v>LONG</v>
      </c>
      <c r="R102" t="str">
        <f t="shared" ca="1" si="32"/>
        <v/>
      </c>
      <c r="S102">
        <f t="shared" ca="1" si="33"/>
        <v>0</v>
      </c>
      <c r="T102">
        <f t="shared" ca="1" si="34"/>
        <v>1</v>
      </c>
      <c r="U102" t="str">
        <f t="shared" ca="1" si="49"/>
        <v/>
      </c>
      <c r="V102" t="str">
        <f t="shared" ca="1" si="50"/>
        <v/>
      </c>
      <c r="W102" t="str">
        <f t="shared" ca="1" si="35"/>
        <v/>
      </c>
      <c r="X102">
        <f t="shared" ca="1" si="36"/>
        <v>0</v>
      </c>
      <c r="Y102" t="str">
        <f t="shared" ca="1" si="37"/>
        <v/>
      </c>
      <c r="Z102" t="str">
        <f ca="1">IF(V102="","",IF(V102=1,"LONG"&amp;COUNTIF($V$2:V102,1),"SELL"&amp;COUNTIF($V$2:V102,0)))</f>
        <v/>
      </c>
      <c r="AA102" t="str">
        <f ca="1">IF(U102="","",IF(U102=-1,"SHORT"&amp;COUNTIF($U$2:U102,-1),"COVER"&amp;COUNTIF($U$2:U102,0)))</f>
        <v/>
      </c>
      <c r="AB102" t="str">
        <f t="shared" ca="1" si="38"/>
        <v/>
      </c>
      <c r="AC102" t="str">
        <f t="shared" ca="1" si="39"/>
        <v/>
      </c>
      <c r="AD102" t="str">
        <f t="shared" ca="1" si="40"/>
        <v/>
      </c>
      <c r="AE102" t="str">
        <f t="shared" ca="1" si="41"/>
        <v/>
      </c>
      <c r="AF102" t="str">
        <f t="shared" ca="1" si="42"/>
        <v/>
      </c>
      <c r="AG102" t="str">
        <f t="shared" ca="1" si="43"/>
        <v/>
      </c>
      <c r="AH102" t="str">
        <f ca="1">IF(AF102="","",COUNTIF($AJ$2:AJ102,1))</f>
        <v/>
      </c>
      <c r="AI102" t="str">
        <f ca="1">IF(AG102="","",COUNTIF($AK$2:AK102,1))</f>
        <v/>
      </c>
      <c r="AJ102">
        <f t="shared" ca="1" si="44"/>
        <v>0</v>
      </c>
      <c r="AK102">
        <f t="shared" ca="1" si="45"/>
        <v>0</v>
      </c>
      <c r="AL102" t="str">
        <f t="shared" ca="1" si="51"/>
        <v/>
      </c>
      <c r="AM102" t="str">
        <f t="shared" ca="1" si="46"/>
        <v/>
      </c>
    </row>
    <row r="103" spans="1:39" x14ac:dyDescent="0.3">
      <c r="A103" t="str">
        <f ca="1">IF(Y103="","",Y103&amp;"-"&amp;COUNTIF($Y$2:Y103,Y103))</f>
        <v/>
      </c>
      <c r="B103" t="str">
        <f ca="1">IF(V103="","",V103&amp;"-"&amp;COUNTIF($V$2:V103,V103))</f>
        <v/>
      </c>
      <c r="C103" t="str">
        <f ca="1">IF(U103="","",U103&amp;"-"&amp;COUNTIF($U$2:U103,U103))</f>
        <v/>
      </c>
      <c r="D103" t="str">
        <f ca="1">IF(AF103="","",COUNTIF($AJ$2:AJ103,1))</f>
        <v/>
      </c>
      <c r="E103" t="str">
        <f ca="1">IF(AG103="","",COUNTIF($AK$2:AK103,1))</f>
        <v/>
      </c>
      <c r="F103">
        <f t="shared" si="47"/>
        <v>102</v>
      </c>
      <c r="G103" s="11">
        <f>HDFCBANK!C103</f>
        <v>41422</v>
      </c>
      <c r="H103">
        <f>HDFCBANK!I103</f>
        <v>713.3</v>
      </c>
      <c r="I103">
        <f>HDFC!I103</f>
        <v>919.8</v>
      </c>
      <c r="J103" s="7">
        <f t="shared" si="29"/>
        <v>0.77549467275494677</v>
      </c>
      <c r="K103" s="7">
        <f t="shared" ca="1" si="48"/>
        <v>0.78311201493628313</v>
      </c>
      <c r="L103" s="7">
        <f t="shared" ca="1" si="52"/>
        <v>1.001208610834802E-2</v>
      </c>
      <c r="M103" s="36">
        <f t="shared" ca="1" si="53"/>
        <v>0.79312410104463116</v>
      </c>
      <c r="N103" s="37">
        <f t="shared" ca="1" si="54"/>
        <v>0.7730999288279351</v>
      </c>
      <c r="O103" t="str">
        <f t="shared" ca="1" si="30"/>
        <v>LONG</v>
      </c>
      <c r="Q103" t="str">
        <f t="shared" ca="1" si="31"/>
        <v>LONG</v>
      </c>
      <c r="R103" t="str">
        <f t="shared" ca="1" si="32"/>
        <v/>
      </c>
      <c r="S103">
        <f t="shared" ca="1" si="33"/>
        <v>0</v>
      </c>
      <c r="T103">
        <f t="shared" ca="1" si="34"/>
        <v>1</v>
      </c>
      <c r="U103" t="str">
        <f t="shared" ca="1" si="49"/>
        <v/>
      </c>
      <c r="V103" t="str">
        <f t="shared" ca="1" si="50"/>
        <v/>
      </c>
      <c r="W103" t="str">
        <f t="shared" ca="1" si="35"/>
        <v/>
      </c>
      <c r="X103">
        <f t="shared" ca="1" si="36"/>
        <v>0</v>
      </c>
      <c r="Y103" t="str">
        <f t="shared" ca="1" si="37"/>
        <v/>
      </c>
      <c r="Z103" t="str">
        <f ca="1">IF(V103="","",IF(V103=1,"LONG"&amp;COUNTIF($V$2:V103,1),"SELL"&amp;COUNTIF($V$2:V103,0)))</f>
        <v/>
      </c>
      <c r="AA103" t="str">
        <f ca="1">IF(U103="","",IF(U103=-1,"SHORT"&amp;COUNTIF($U$2:U103,-1),"COVER"&amp;COUNTIF($U$2:U103,0)))</f>
        <v/>
      </c>
      <c r="AB103" t="str">
        <f t="shared" ca="1" si="38"/>
        <v/>
      </c>
      <c r="AC103" t="str">
        <f t="shared" ca="1" si="39"/>
        <v/>
      </c>
      <c r="AD103" t="str">
        <f t="shared" ca="1" si="40"/>
        <v/>
      </c>
      <c r="AE103" t="str">
        <f t="shared" ca="1" si="41"/>
        <v/>
      </c>
      <c r="AF103" t="str">
        <f t="shared" ca="1" si="42"/>
        <v/>
      </c>
      <c r="AG103" t="str">
        <f t="shared" ca="1" si="43"/>
        <v/>
      </c>
      <c r="AH103" t="str">
        <f ca="1">IF(AF103="","",COUNTIF($AJ$2:AJ103,1))</f>
        <v/>
      </c>
      <c r="AI103" t="str">
        <f ca="1">IF(AG103="","",COUNTIF($AK$2:AK103,1))</f>
        <v/>
      </c>
      <c r="AJ103">
        <f t="shared" ca="1" si="44"/>
        <v>0</v>
      </c>
      <c r="AK103">
        <f t="shared" ca="1" si="45"/>
        <v>0</v>
      </c>
      <c r="AL103" t="str">
        <f t="shared" ca="1" si="51"/>
        <v/>
      </c>
      <c r="AM103" t="str">
        <f t="shared" ca="1" si="46"/>
        <v/>
      </c>
    </row>
    <row r="104" spans="1:39" x14ac:dyDescent="0.3">
      <c r="A104" t="str">
        <f ca="1">IF(Y104="","",Y104&amp;"-"&amp;COUNTIF($Y$2:Y104,Y104))</f>
        <v>0-14</v>
      </c>
      <c r="B104" t="str">
        <f ca="1">IF(V104="","",V104&amp;"-"&amp;COUNTIF($V$2:V104,V104))</f>
        <v>0-9</v>
      </c>
      <c r="C104" t="str">
        <f ca="1">IF(U104="","",U104&amp;"-"&amp;COUNTIF($U$2:U104,U104))</f>
        <v/>
      </c>
      <c r="D104" t="str">
        <f ca="1">IF(AF104="","",COUNTIF($AJ$2:AJ104,1))</f>
        <v/>
      </c>
      <c r="E104">
        <f ca="1">IF(AG104="","",COUNTIF($AK$2:AK104,1))</f>
        <v>14</v>
      </c>
      <c r="F104">
        <f t="shared" si="47"/>
        <v>103</v>
      </c>
      <c r="G104" s="11">
        <f>HDFCBANK!C104</f>
        <v>41423</v>
      </c>
      <c r="H104">
        <f>HDFCBANK!I104</f>
        <v>715.95</v>
      </c>
      <c r="I104">
        <f>HDFC!I104</f>
        <v>910.55</v>
      </c>
      <c r="J104" s="7">
        <f t="shared" si="29"/>
        <v>0.78628301575970572</v>
      </c>
      <c r="K104" s="7">
        <f t="shared" ca="1" si="48"/>
        <v>0.78318968742593975</v>
      </c>
      <c r="L104" s="7">
        <f t="shared" ca="1" si="52"/>
        <v>1.0035709425294515E-2</v>
      </c>
      <c r="M104" s="36">
        <f t="shared" ca="1" si="53"/>
        <v>0.79322539685123428</v>
      </c>
      <c r="N104" s="37">
        <f t="shared" ca="1" si="54"/>
        <v>0.77315397800064523</v>
      </c>
      <c r="O104" t="str">
        <f t="shared" ca="1" si="30"/>
        <v/>
      </c>
      <c r="Q104" t="str">
        <f t="shared" ca="1" si="31"/>
        <v/>
      </c>
      <c r="R104" t="str">
        <f t="shared" ca="1" si="32"/>
        <v/>
      </c>
      <c r="S104">
        <f t="shared" ca="1" si="33"/>
        <v>0</v>
      </c>
      <c r="T104">
        <f t="shared" ca="1" si="34"/>
        <v>0</v>
      </c>
      <c r="U104" t="str">
        <f t="shared" ca="1" si="49"/>
        <v/>
      </c>
      <c r="V104">
        <f t="shared" ca="1" si="50"/>
        <v>0</v>
      </c>
      <c r="W104" t="str">
        <f t="shared" ca="1" si="35"/>
        <v/>
      </c>
      <c r="X104">
        <f t="shared" ca="1" si="36"/>
        <v>0</v>
      </c>
      <c r="Y104">
        <f t="shared" ca="1" si="37"/>
        <v>0</v>
      </c>
      <c r="Z104" t="str">
        <f ca="1">IF(V104="","",IF(V104=1,"LONG"&amp;COUNTIF($V$2:V104,1),"SELL"&amp;COUNTIF($V$2:V104,0)))</f>
        <v>SELL9</v>
      </c>
      <c r="AA104" t="str">
        <f ca="1">IF(U104="","",IF(U104=-1,"SHORT"&amp;COUNTIF($U$2:U104,-1),"COVER"&amp;COUNTIF($U$2:U104,0)))</f>
        <v/>
      </c>
      <c r="AB104" t="str">
        <f t="shared" ca="1" si="38"/>
        <v/>
      </c>
      <c r="AC104" t="str">
        <f t="shared" ca="1" si="39"/>
        <v>SELL</v>
      </c>
      <c r="AD104" t="str">
        <f t="shared" ca="1" si="40"/>
        <v/>
      </c>
      <c r="AE104" t="str">
        <f t="shared" ca="1" si="41"/>
        <v/>
      </c>
      <c r="AF104" t="str">
        <f t="shared" ca="1" si="42"/>
        <v/>
      </c>
      <c r="AG104" t="str">
        <f t="shared" ca="1" si="43"/>
        <v>SELL</v>
      </c>
      <c r="AH104" t="str">
        <f ca="1">IF(AF104="","",COUNTIF($AJ$2:AJ104,1))</f>
        <v/>
      </c>
      <c r="AI104">
        <f ca="1">IF(AG104="","",COUNTIF($AK$2:AK104,1))</f>
        <v>14</v>
      </c>
      <c r="AJ104">
        <f t="shared" ca="1" si="44"/>
        <v>0</v>
      </c>
      <c r="AK104">
        <f t="shared" ca="1" si="45"/>
        <v>1</v>
      </c>
      <c r="AL104" t="str">
        <f t="shared" ca="1" si="51"/>
        <v/>
      </c>
      <c r="AM104" t="str">
        <f t="shared" ca="1" si="46"/>
        <v>LONG</v>
      </c>
    </row>
    <row r="105" spans="1:39" x14ac:dyDescent="0.3">
      <c r="A105" t="str">
        <f ca="1">IF(Y105="","",Y105&amp;"-"&amp;COUNTIF($Y$2:Y105,Y105))</f>
        <v/>
      </c>
      <c r="B105" t="str">
        <f ca="1">IF(V105="","",V105&amp;"-"&amp;COUNTIF($V$2:V105,V105))</f>
        <v/>
      </c>
      <c r="C105" t="str">
        <f ca="1">IF(U105="","",U105&amp;"-"&amp;COUNTIF($U$2:U105,U105))</f>
        <v/>
      </c>
      <c r="D105" t="str">
        <f ca="1">IF(AF105="","",COUNTIF($AJ$2:AJ105,1))</f>
        <v/>
      </c>
      <c r="E105" t="str">
        <f ca="1">IF(AG105="","",COUNTIF($AK$2:AK105,1))</f>
        <v/>
      </c>
      <c r="F105">
        <f t="shared" si="47"/>
        <v>104</v>
      </c>
      <c r="G105" s="11">
        <f>HDFCBANK!C105</f>
        <v>41424</v>
      </c>
      <c r="H105">
        <f>HDFCBANK!I105</f>
        <v>725.15</v>
      </c>
      <c r="I105">
        <f>HDFC!I105</f>
        <v>926.25</v>
      </c>
      <c r="J105" s="7">
        <f t="shared" si="29"/>
        <v>0.78288798920377867</v>
      </c>
      <c r="K105" s="7">
        <f t="shared" ca="1" si="48"/>
        <v>0.78190563447204009</v>
      </c>
      <c r="L105" s="7">
        <f t="shared" ca="1" si="52"/>
        <v>9.0235493396231634E-3</v>
      </c>
      <c r="M105" s="36">
        <f t="shared" ca="1" si="53"/>
        <v>0.79092918381166322</v>
      </c>
      <c r="N105" s="37">
        <f t="shared" ca="1" si="54"/>
        <v>0.77288208513241696</v>
      </c>
      <c r="O105" t="str">
        <f t="shared" ca="1" si="30"/>
        <v/>
      </c>
      <c r="Q105" t="str">
        <f t="shared" ca="1" si="31"/>
        <v/>
      </c>
      <c r="R105" t="str">
        <f t="shared" ca="1" si="32"/>
        <v/>
      </c>
      <c r="S105">
        <f t="shared" ca="1" si="33"/>
        <v>0</v>
      </c>
      <c r="T105">
        <f t="shared" ca="1" si="34"/>
        <v>0</v>
      </c>
      <c r="U105" t="str">
        <f t="shared" ca="1" si="49"/>
        <v/>
      </c>
      <c r="V105" t="str">
        <f t="shared" ca="1" si="50"/>
        <v/>
      </c>
      <c r="W105" t="str">
        <f t="shared" ca="1" si="35"/>
        <v/>
      </c>
      <c r="X105">
        <f t="shared" ca="1" si="36"/>
        <v>0</v>
      </c>
      <c r="Y105" t="str">
        <f t="shared" ca="1" si="37"/>
        <v/>
      </c>
      <c r="Z105" t="str">
        <f ca="1">IF(V105="","",IF(V105=1,"LONG"&amp;COUNTIF($V$2:V105,1),"SELL"&amp;COUNTIF($V$2:V105,0)))</f>
        <v/>
      </c>
      <c r="AA105" t="str">
        <f ca="1">IF(U105="","",IF(U105=-1,"SHORT"&amp;COUNTIF($U$2:U105,-1),"COVER"&amp;COUNTIF($U$2:U105,0)))</f>
        <v/>
      </c>
      <c r="AB105" t="str">
        <f t="shared" ca="1" si="38"/>
        <v/>
      </c>
      <c r="AC105" t="str">
        <f t="shared" ca="1" si="39"/>
        <v/>
      </c>
      <c r="AD105" t="str">
        <f t="shared" ca="1" si="40"/>
        <v/>
      </c>
      <c r="AE105" t="str">
        <f t="shared" ca="1" si="41"/>
        <v/>
      </c>
      <c r="AF105" t="str">
        <f t="shared" ca="1" si="42"/>
        <v/>
      </c>
      <c r="AG105" t="str">
        <f t="shared" ca="1" si="43"/>
        <v/>
      </c>
      <c r="AH105" t="str">
        <f ca="1">IF(AF105="","",COUNTIF($AJ$2:AJ105,1))</f>
        <v/>
      </c>
      <c r="AI105" t="str">
        <f ca="1">IF(AG105="","",COUNTIF($AK$2:AK105,1))</f>
        <v/>
      </c>
      <c r="AJ105">
        <f t="shared" ca="1" si="44"/>
        <v>0</v>
      </c>
      <c r="AK105">
        <f t="shared" ca="1" si="45"/>
        <v>0</v>
      </c>
      <c r="AL105" t="str">
        <f t="shared" ca="1" si="51"/>
        <v/>
      </c>
      <c r="AM105" t="str">
        <f t="shared" ca="1" si="46"/>
        <v/>
      </c>
    </row>
    <row r="106" spans="1:39" x14ac:dyDescent="0.3">
      <c r="A106" t="str">
        <f ca="1">IF(Y106="","",Y106&amp;"-"&amp;COUNTIF($Y$2:Y106,Y106))</f>
        <v/>
      </c>
      <c r="B106" t="str">
        <f ca="1">IF(V106="","",V106&amp;"-"&amp;COUNTIF($V$2:V106,V106))</f>
        <v/>
      </c>
      <c r="C106" t="str">
        <f ca="1">IF(U106="","",U106&amp;"-"&amp;COUNTIF($U$2:U106,U106))</f>
        <v/>
      </c>
      <c r="D106" t="str">
        <f ca="1">IF(AF106="","",COUNTIF($AJ$2:AJ106,1))</f>
        <v/>
      </c>
      <c r="E106" t="str">
        <f ca="1">IF(AG106="","",COUNTIF($AK$2:AK106,1))</f>
        <v/>
      </c>
      <c r="F106">
        <f t="shared" si="47"/>
        <v>105</v>
      </c>
      <c r="G106" s="11">
        <f>HDFCBANK!C106</f>
        <v>41425</v>
      </c>
      <c r="H106">
        <f>HDFCBANK!I106</f>
        <v>700.5</v>
      </c>
      <c r="I106">
        <f>HDFC!I106</f>
        <v>890.15</v>
      </c>
      <c r="J106" s="7">
        <f t="shared" si="29"/>
        <v>0.78694602033365169</v>
      </c>
      <c r="K106" s="7">
        <f t="shared" ca="1" si="48"/>
        <v>0.78101867896956656</v>
      </c>
      <c r="L106" s="7">
        <f t="shared" ca="1" si="52"/>
        <v>7.8660460044709148E-3</v>
      </c>
      <c r="M106" s="36">
        <f t="shared" ca="1" si="53"/>
        <v>0.7888847249740375</v>
      </c>
      <c r="N106" s="37">
        <f t="shared" ca="1" si="54"/>
        <v>0.77315263296509562</v>
      </c>
      <c r="O106" t="str">
        <f t="shared" ca="1" si="30"/>
        <v/>
      </c>
      <c r="Q106" t="str">
        <f t="shared" ca="1" si="31"/>
        <v/>
      </c>
      <c r="R106" t="str">
        <f t="shared" ca="1" si="32"/>
        <v/>
      </c>
      <c r="S106">
        <f t="shared" ca="1" si="33"/>
        <v>0</v>
      </c>
      <c r="T106">
        <f t="shared" ca="1" si="34"/>
        <v>0</v>
      </c>
      <c r="U106" t="str">
        <f t="shared" ca="1" si="49"/>
        <v/>
      </c>
      <c r="V106" t="str">
        <f t="shared" ca="1" si="50"/>
        <v/>
      </c>
      <c r="W106" t="str">
        <f t="shared" ca="1" si="35"/>
        <v/>
      </c>
      <c r="X106">
        <f t="shared" ca="1" si="36"/>
        <v>0</v>
      </c>
      <c r="Y106" t="str">
        <f t="shared" ca="1" si="37"/>
        <v/>
      </c>
      <c r="Z106" t="str">
        <f ca="1">IF(V106="","",IF(V106=1,"LONG"&amp;COUNTIF($V$2:V106,1),"SELL"&amp;COUNTIF($V$2:V106,0)))</f>
        <v/>
      </c>
      <c r="AA106" t="str">
        <f ca="1">IF(U106="","",IF(U106=-1,"SHORT"&amp;COUNTIF($U$2:U106,-1),"COVER"&amp;COUNTIF($U$2:U106,0)))</f>
        <v/>
      </c>
      <c r="AB106" t="str">
        <f t="shared" ca="1" si="38"/>
        <v/>
      </c>
      <c r="AC106" t="str">
        <f t="shared" ca="1" si="39"/>
        <v/>
      </c>
      <c r="AD106" t="str">
        <f t="shared" ca="1" si="40"/>
        <v/>
      </c>
      <c r="AE106" t="str">
        <f t="shared" ca="1" si="41"/>
        <v/>
      </c>
      <c r="AF106" t="str">
        <f t="shared" ca="1" si="42"/>
        <v/>
      </c>
      <c r="AG106" t="str">
        <f t="shared" ca="1" si="43"/>
        <v/>
      </c>
      <c r="AH106" t="str">
        <f ca="1">IF(AF106="","",COUNTIF($AJ$2:AJ106,1))</f>
        <v/>
      </c>
      <c r="AI106" t="str">
        <f ca="1">IF(AG106="","",COUNTIF($AK$2:AK106,1))</f>
        <v/>
      </c>
      <c r="AJ106">
        <f t="shared" ca="1" si="44"/>
        <v>0</v>
      </c>
      <c r="AK106">
        <f t="shared" ca="1" si="45"/>
        <v>0</v>
      </c>
      <c r="AL106" t="str">
        <f t="shared" ca="1" si="51"/>
        <v/>
      </c>
      <c r="AM106" t="str">
        <f t="shared" ca="1" si="46"/>
        <v/>
      </c>
    </row>
    <row r="107" spans="1:39" x14ac:dyDescent="0.3">
      <c r="A107" t="str">
        <f ca="1">IF(Y107="","",Y107&amp;"-"&amp;COUNTIF($Y$2:Y107,Y107))</f>
        <v>1-15</v>
      </c>
      <c r="B107" t="str">
        <f ca="1">IF(V107="","",V107&amp;"-"&amp;COUNTIF($V$2:V107,V107))</f>
        <v/>
      </c>
      <c r="C107" t="str">
        <f ca="1">IF(U107="","",U107&amp;"-"&amp;COUNTIF($U$2:U107,U107))</f>
        <v>-1-6</v>
      </c>
      <c r="D107">
        <f ca="1">IF(AF107="","",COUNTIF($AJ$2:AJ107,1))</f>
        <v>15</v>
      </c>
      <c r="E107" t="str">
        <f ca="1">IF(AG107="","",COUNTIF($AK$2:AK107,1))</f>
        <v/>
      </c>
      <c r="F107">
        <f t="shared" si="47"/>
        <v>106</v>
      </c>
      <c r="G107" s="11">
        <f>HDFCBANK!C107</f>
        <v>41428</v>
      </c>
      <c r="H107">
        <f>HDFCBANK!I107</f>
        <v>689.15</v>
      </c>
      <c r="I107">
        <f>HDFC!I107</f>
        <v>869.05</v>
      </c>
      <c r="J107" s="7">
        <f t="shared" si="29"/>
        <v>0.79299234796617002</v>
      </c>
      <c r="K107" s="7">
        <f t="shared" ca="1" si="48"/>
        <v>0.78078763771987902</v>
      </c>
      <c r="L107" s="7">
        <f t="shared" ca="1" si="52"/>
        <v>7.4212314210077845E-3</v>
      </c>
      <c r="M107" s="36">
        <f t="shared" ca="1" si="53"/>
        <v>0.78820886914088684</v>
      </c>
      <c r="N107" s="37">
        <f t="shared" ca="1" si="54"/>
        <v>0.77336640629887121</v>
      </c>
      <c r="O107" t="str">
        <f t="shared" ca="1" si="30"/>
        <v>SHORT</v>
      </c>
      <c r="Q107" t="str">
        <f t="shared" ca="1" si="31"/>
        <v/>
      </c>
      <c r="R107" t="str">
        <f t="shared" ca="1" si="32"/>
        <v>SHORT</v>
      </c>
      <c r="S107">
        <f t="shared" ca="1" si="33"/>
        <v>-1</v>
      </c>
      <c r="T107">
        <f t="shared" ca="1" si="34"/>
        <v>0</v>
      </c>
      <c r="U107">
        <f t="shared" ca="1" si="49"/>
        <v>-1</v>
      </c>
      <c r="V107" t="str">
        <f t="shared" ca="1" si="50"/>
        <v/>
      </c>
      <c r="W107" t="str">
        <f t="shared" ca="1" si="35"/>
        <v>SHORT</v>
      </c>
      <c r="X107">
        <f t="shared" ca="1" si="36"/>
        <v>-1</v>
      </c>
      <c r="Y107">
        <f t="shared" ca="1" si="37"/>
        <v>1</v>
      </c>
      <c r="Z107" t="str">
        <f ca="1">IF(V107="","",IF(V107=1,"LONG"&amp;COUNTIF($V$2:V107,1),"SELL"&amp;COUNTIF($V$2:V107,0)))</f>
        <v/>
      </c>
      <c r="AA107" t="str">
        <f ca="1">IF(U107="","",IF(U107=-1,"SHORT"&amp;COUNTIF($U$2:U107,-1),"COVER"&amp;COUNTIF($U$2:U107,0)))</f>
        <v>SHORT6</v>
      </c>
      <c r="AB107" t="str">
        <f t="shared" ca="1" si="38"/>
        <v/>
      </c>
      <c r="AC107" t="str">
        <f t="shared" ca="1" si="39"/>
        <v/>
      </c>
      <c r="AD107" t="str">
        <f t="shared" ca="1" si="40"/>
        <v>SHORT</v>
      </c>
      <c r="AE107" t="str">
        <f t="shared" ca="1" si="41"/>
        <v/>
      </c>
      <c r="AF107" t="str">
        <f t="shared" ca="1" si="42"/>
        <v>SHORT</v>
      </c>
      <c r="AG107" t="str">
        <f t="shared" ca="1" si="43"/>
        <v/>
      </c>
      <c r="AH107">
        <f ca="1">IF(AF107="","",COUNTIF($AJ$2:AJ107,1))</f>
        <v>15</v>
      </c>
      <c r="AI107" t="str">
        <f ca="1">IF(AG107="","",COUNTIF($AK$2:AK107,1))</f>
        <v/>
      </c>
      <c r="AJ107">
        <f t="shared" ca="1" si="44"/>
        <v>1</v>
      </c>
      <c r="AK107">
        <f t="shared" ca="1" si="45"/>
        <v>0</v>
      </c>
      <c r="AL107" t="str">
        <f t="shared" ca="1" si="51"/>
        <v>SHORT</v>
      </c>
      <c r="AM107" t="str">
        <f t="shared" ca="1" si="46"/>
        <v/>
      </c>
    </row>
    <row r="108" spans="1:39" x14ac:dyDescent="0.3">
      <c r="A108" t="str">
        <f ca="1">IF(Y108="","",Y108&amp;"-"&amp;COUNTIF($Y$2:Y108,Y108))</f>
        <v/>
      </c>
      <c r="B108" t="str">
        <f ca="1">IF(V108="","",V108&amp;"-"&amp;COUNTIF($V$2:V108,V108))</f>
        <v/>
      </c>
      <c r="C108" t="str">
        <f ca="1">IF(U108="","",U108&amp;"-"&amp;COUNTIF($U$2:U108,U108))</f>
        <v/>
      </c>
      <c r="D108" t="str">
        <f ca="1">IF(AF108="","",COUNTIF($AJ$2:AJ108,1))</f>
        <v/>
      </c>
      <c r="E108" t="str">
        <f ca="1">IF(AG108="","",COUNTIF($AK$2:AK108,1))</f>
        <v/>
      </c>
      <c r="F108">
        <f t="shared" si="47"/>
        <v>107</v>
      </c>
      <c r="G108" s="11">
        <f>HDFCBANK!C108</f>
        <v>41429</v>
      </c>
      <c r="H108">
        <f>HDFCBANK!I108</f>
        <v>683.05</v>
      </c>
      <c r="I108">
        <f>HDFC!I108</f>
        <v>854.2</v>
      </c>
      <c r="J108" s="7">
        <f t="shared" si="29"/>
        <v>0.79963708733317718</v>
      </c>
      <c r="K108" s="7">
        <f t="shared" ca="1" si="48"/>
        <v>0.78228562947520208</v>
      </c>
      <c r="L108" s="7">
        <f t="shared" ca="1" si="52"/>
        <v>9.5076621826094831E-3</v>
      </c>
      <c r="M108" s="36">
        <f t="shared" ca="1" si="53"/>
        <v>0.79179329165781154</v>
      </c>
      <c r="N108" s="37">
        <f t="shared" ca="1" si="54"/>
        <v>0.77277796729259263</v>
      </c>
      <c r="O108" t="str">
        <f t="shared" ca="1" si="30"/>
        <v>SHORT</v>
      </c>
      <c r="Q108" t="str">
        <f t="shared" ca="1" si="31"/>
        <v/>
      </c>
      <c r="R108" t="str">
        <f t="shared" ca="1" si="32"/>
        <v>SHORT</v>
      </c>
      <c r="S108">
        <f t="shared" ca="1" si="33"/>
        <v>-1</v>
      </c>
      <c r="T108">
        <f t="shared" ca="1" si="34"/>
        <v>0</v>
      </c>
      <c r="U108" t="str">
        <f t="shared" ca="1" si="49"/>
        <v/>
      </c>
      <c r="V108" t="str">
        <f t="shared" ca="1" si="50"/>
        <v/>
      </c>
      <c r="W108" t="str">
        <f t="shared" ca="1" si="35"/>
        <v/>
      </c>
      <c r="X108">
        <f t="shared" ca="1" si="36"/>
        <v>0</v>
      </c>
      <c r="Y108" t="str">
        <f t="shared" ca="1" si="37"/>
        <v/>
      </c>
      <c r="Z108" t="str">
        <f ca="1">IF(V108="","",IF(V108=1,"LONG"&amp;COUNTIF($V$2:V108,1),"SELL"&amp;COUNTIF($V$2:V108,0)))</f>
        <v/>
      </c>
      <c r="AA108" t="str">
        <f ca="1">IF(U108="","",IF(U108=-1,"SHORT"&amp;COUNTIF($U$2:U108,-1),"COVER"&amp;COUNTIF($U$2:U108,0)))</f>
        <v/>
      </c>
      <c r="AB108" t="str">
        <f t="shared" ca="1" si="38"/>
        <v/>
      </c>
      <c r="AC108" t="str">
        <f t="shared" ca="1" si="39"/>
        <v/>
      </c>
      <c r="AD108" t="str">
        <f t="shared" ca="1" si="40"/>
        <v/>
      </c>
      <c r="AE108" t="str">
        <f t="shared" ca="1" si="41"/>
        <v/>
      </c>
      <c r="AF108" t="str">
        <f t="shared" ca="1" si="42"/>
        <v/>
      </c>
      <c r="AG108" t="str">
        <f t="shared" ca="1" si="43"/>
        <v/>
      </c>
      <c r="AH108" t="str">
        <f ca="1">IF(AF108="","",COUNTIF($AJ$2:AJ108,1))</f>
        <v/>
      </c>
      <c r="AI108" t="str">
        <f ca="1">IF(AG108="","",COUNTIF($AK$2:AK108,1))</f>
        <v/>
      </c>
      <c r="AJ108">
        <f t="shared" ca="1" si="44"/>
        <v>0</v>
      </c>
      <c r="AK108">
        <f t="shared" ca="1" si="45"/>
        <v>0</v>
      </c>
      <c r="AL108" t="str">
        <f t="shared" ca="1" si="51"/>
        <v/>
      </c>
      <c r="AM108" t="str">
        <f t="shared" ca="1" si="46"/>
        <v/>
      </c>
    </row>
    <row r="109" spans="1:39" x14ac:dyDescent="0.3">
      <c r="A109" t="str">
        <f ca="1">IF(Y109="","",Y109&amp;"-"&amp;COUNTIF($Y$2:Y109,Y109))</f>
        <v/>
      </c>
      <c r="B109" t="str">
        <f ca="1">IF(V109="","",V109&amp;"-"&amp;COUNTIF($V$2:V109,V109))</f>
        <v/>
      </c>
      <c r="C109" t="str">
        <f ca="1">IF(U109="","",U109&amp;"-"&amp;COUNTIF($U$2:U109,U109))</f>
        <v/>
      </c>
      <c r="D109" t="str">
        <f ca="1">IF(AF109="","",COUNTIF($AJ$2:AJ109,1))</f>
        <v/>
      </c>
      <c r="E109" t="str">
        <f ca="1">IF(AG109="","",COUNTIF($AK$2:AK109,1))</f>
        <v/>
      </c>
      <c r="F109">
        <f t="shared" si="47"/>
        <v>108</v>
      </c>
      <c r="G109" s="11">
        <f>HDFCBANK!C109</f>
        <v>41430</v>
      </c>
      <c r="H109">
        <f>HDFCBANK!I109</f>
        <v>687.95</v>
      </c>
      <c r="I109">
        <f>HDFC!I109</f>
        <v>843.95</v>
      </c>
      <c r="J109" s="7">
        <f t="shared" si="29"/>
        <v>0.8151549262397062</v>
      </c>
      <c r="K109" s="7">
        <f t="shared" ca="1" si="48"/>
        <v>0.78562698196470571</v>
      </c>
      <c r="L109" s="7">
        <f t="shared" ca="1" si="52"/>
        <v>1.4071282349173484E-2</v>
      </c>
      <c r="M109" s="36">
        <f t="shared" ca="1" si="53"/>
        <v>0.79969826431387914</v>
      </c>
      <c r="N109" s="37">
        <f t="shared" ca="1" si="54"/>
        <v>0.77155569961553228</v>
      </c>
      <c r="O109" t="str">
        <f t="shared" ca="1" si="30"/>
        <v>SHORT</v>
      </c>
      <c r="Q109" t="str">
        <f t="shared" ca="1" si="31"/>
        <v/>
      </c>
      <c r="R109" t="str">
        <f t="shared" ca="1" si="32"/>
        <v>SHORT</v>
      </c>
      <c r="S109">
        <f t="shared" ca="1" si="33"/>
        <v>-1</v>
      </c>
      <c r="T109">
        <f t="shared" ca="1" si="34"/>
        <v>0</v>
      </c>
      <c r="U109" t="str">
        <f t="shared" ca="1" si="49"/>
        <v/>
      </c>
      <c r="V109" t="str">
        <f t="shared" ca="1" si="50"/>
        <v/>
      </c>
      <c r="W109" t="str">
        <f t="shared" ca="1" si="35"/>
        <v/>
      </c>
      <c r="X109">
        <f t="shared" ca="1" si="36"/>
        <v>0</v>
      </c>
      <c r="Y109" t="str">
        <f t="shared" ca="1" si="37"/>
        <v/>
      </c>
      <c r="Z109" t="str">
        <f ca="1">IF(V109="","",IF(V109=1,"LONG"&amp;COUNTIF($V$2:V109,1),"SELL"&amp;COUNTIF($V$2:V109,0)))</f>
        <v/>
      </c>
      <c r="AA109" t="str">
        <f ca="1">IF(U109="","",IF(U109=-1,"SHORT"&amp;COUNTIF($U$2:U109,-1),"COVER"&amp;COUNTIF($U$2:U109,0)))</f>
        <v/>
      </c>
      <c r="AB109" t="str">
        <f t="shared" ca="1" si="38"/>
        <v/>
      </c>
      <c r="AC109" t="str">
        <f t="shared" ca="1" si="39"/>
        <v/>
      </c>
      <c r="AD109" t="str">
        <f t="shared" ca="1" si="40"/>
        <v/>
      </c>
      <c r="AE109" t="str">
        <f t="shared" ca="1" si="41"/>
        <v/>
      </c>
      <c r="AF109" t="str">
        <f t="shared" ca="1" si="42"/>
        <v/>
      </c>
      <c r="AG109" t="str">
        <f t="shared" ca="1" si="43"/>
        <v/>
      </c>
      <c r="AH109" t="str">
        <f ca="1">IF(AF109="","",COUNTIF($AJ$2:AJ109,1))</f>
        <v/>
      </c>
      <c r="AI109" t="str">
        <f ca="1">IF(AG109="","",COUNTIF($AK$2:AK109,1))</f>
        <v/>
      </c>
      <c r="AJ109">
        <f t="shared" ca="1" si="44"/>
        <v>0</v>
      </c>
      <c r="AK109">
        <f t="shared" ca="1" si="45"/>
        <v>0</v>
      </c>
      <c r="AL109" t="str">
        <f t="shared" ca="1" si="51"/>
        <v/>
      </c>
      <c r="AM109" t="str">
        <f t="shared" ca="1" si="46"/>
        <v/>
      </c>
    </row>
    <row r="110" spans="1:39" x14ac:dyDescent="0.3">
      <c r="A110" t="str">
        <f ca="1">IF(Y110="","",Y110&amp;"-"&amp;COUNTIF($Y$2:Y110,Y110))</f>
        <v/>
      </c>
      <c r="B110" t="str">
        <f ca="1">IF(V110="","",V110&amp;"-"&amp;COUNTIF($V$2:V110,V110))</f>
        <v/>
      </c>
      <c r="C110" t="str">
        <f ca="1">IF(U110="","",U110&amp;"-"&amp;COUNTIF($U$2:U110,U110))</f>
        <v/>
      </c>
      <c r="D110" t="str">
        <f ca="1">IF(AF110="","",COUNTIF($AJ$2:AJ110,1))</f>
        <v/>
      </c>
      <c r="E110" t="str">
        <f ca="1">IF(AG110="","",COUNTIF($AK$2:AK110,1))</f>
        <v/>
      </c>
      <c r="F110">
        <f t="shared" si="47"/>
        <v>109</v>
      </c>
      <c r="G110" s="11">
        <f>HDFCBANK!C110</f>
        <v>41431</v>
      </c>
      <c r="H110">
        <f>HDFCBANK!I110</f>
        <v>682.2</v>
      </c>
      <c r="I110">
        <f>HDFC!I110</f>
        <v>845</v>
      </c>
      <c r="J110" s="7">
        <f t="shared" si="29"/>
        <v>0.8073372781065089</v>
      </c>
      <c r="K110" s="7">
        <f t="shared" ca="1" si="48"/>
        <v>0.78900921777513522</v>
      </c>
      <c r="L110" s="7">
        <f t="shared" ca="1" si="52"/>
        <v>1.4878204063362471E-2</v>
      </c>
      <c r="M110" s="36">
        <f t="shared" ca="1" si="53"/>
        <v>0.80388742183849771</v>
      </c>
      <c r="N110" s="37">
        <f t="shared" ca="1" si="54"/>
        <v>0.77413101371177273</v>
      </c>
      <c r="O110" t="str">
        <f t="shared" ca="1" si="30"/>
        <v>SHORT</v>
      </c>
      <c r="Q110" t="str">
        <f t="shared" ca="1" si="31"/>
        <v/>
      </c>
      <c r="R110" t="str">
        <f t="shared" ca="1" si="32"/>
        <v>SHORT</v>
      </c>
      <c r="S110">
        <f t="shared" ca="1" si="33"/>
        <v>-1</v>
      </c>
      <c r="T110">
        <f t="shared" ca="1" si="34"/>
        <v>0</v>
      </c>
      <c r="U110" t="str">
        <f t="shared" ca="1" si="49"/>
        <v/>
      </c>
      <c r="V110" t="str">
        <f t="shared" ca="1" si="50"/>
        <v/>
      </c>
      <c r="W110" t="str">
        <f t="shared" ca="1" si="35"/>
        <v/>
      </c>
      <c r="X110">
        <f t="shared" ca="1" si="36"/>
        <v>0</v>
      </c>
      <c r="Y110" t="str">
        <f t="shared" ca="1" si="37"/>
        <v/>
      </c>
      <c r="Z110" t="str">
        <f ca="1">IF(V110="","",IF(V110=1,"LONG"&amp;COUNTIF($V$2:V110,1),"SELL"&amp;COUNTIF($V$2:V110,0)))</f>
        <v/>
      </c>
      <c r="AA110" t="str">
        <f ca="1">IF(U110="","",IF(U110=-1,"SHORT"&amp;COUNTIF($U$2:U110,-1),"COVER"&amp;COUNTIF($U$2:U110,0)))</f>
        <v/>
      </c>
      <c r="AB110" t="str">
        <f t="shared" ca="1" si="38"/>
        <v/>
      </c>
      <c r="AC110" t="str">
        <f t="shared" ca="1" si="39"/>
        <v/>
      </c>
      <c r="AD110" t="str">
        <f t="shared" ca="1" si="40"/>
        <v/>
      </c>
      <c r="AE110" t="str">
        <f t="shared" ca="1" si="41"/>
        <v/>
      </c>
      <c r="AF110" t="str">
        <f t="shared" ca="1" si="42"/>
        <v/>
      </c>
      <c r="AG110" t="str">
        <f t="shared" ca="1" si="43"/>
        <v/>
      </c>
      <c r="AH110" t="str">
        <f ca="1">IF(AF110="","",COUNTIF($AJ$2:AJ110,1))</f>
        <v/>
      </c>
      <c r="AI110" t="str">
        <f ca="1">IF(AG110="","",COUNTIF($AK$2:AK110,1))</f>
        <v/>
      </c>
      <c r="AJ110">
        <f t="shared" ca="1" si="44"/>
        <v>0</v>
      </c>
      <c r="AK110">
        <f t="shared" ca="1" si="45"/>
        <v>0</v>
      </c>
      <c r="AL110" t="str">
        <f t="shared" ca="1" si="51"/>
        <v/>
      </c>
      <c r="AM110" t="str">
        <f t="shared" ca="1" si="46"/>
        <v/>
      </c>
    </row>
    <row r="111" spans="1:39" x14ac:dyDescent="0.3">
      <c r="A111" t="str">
        <f ca="1">IF(Y111="","",Y111&amp;"-"&amp;COUNTIF($Y$2:Y111,Y111))</f>
        <v/>
      </c>
      <c r="B111" t="str">
        <f ca="1">IF(V111="","",V111&amp;"-"&amp;COUNTIF($V$2:V111,V111))</f>
        <v/>
      </c>
      <c r="C111" t="str">
        <f ca="1">IF(U111="","",U111&amp;"-"&amp;COUNTIF($U$2:U111,U111))</f>
        <v/>
      </c>
      <c r="D111" t="str">
        <f ca="1">IF(AF111="","",COUNTIF($AJ$2:AJ111,1))</f>
        <v/>
      </c>
      <c r="E111" t="str">
        <f ca="1">IF(AG111="","",COUNTIF($AK$2:AK111,1))</f>
        <v/>
      </c>
      <c r="F111">
        <f t="shared" si="47"/>
        <v>110</v>
      </c>
      <c r="G111" s="11">
        <f>HDFCBANK!C111</f>
        <v>41432</v>
      </c>
      <c r="H111">
        <f>HDFCBANK!I111</f>
        <v>676.15</v>
      </c>
      <c r="I111">
        <f>HDFC!I111</f>
        <v>839.35</v>
      </c>
      <c r="J111" s="7">
        <f t="shared" si="29"/>
        <v>0.80556382915351155</v>
      </c>
      <c r="K111" s="7">
        <f t="shared" ca="1" si="48"/>
        <v>0.79215817284434098</v>
      </c>
      <c r="L111" s="7">
        <f t="shared" ca="1" si="52"/>
        <v>1.4697286864763858E-2</v>
      </c>
      <c r="M111" s="36">
        <f t="shared" ca="1" si="53"/>
        <v>0.80685545970910488</v>
      </c>
      <c r="N111" s="37">
        <f t="shared" ca="1" si="54"/>
        <v>0.77746088597957708</v>
      </c>
      <c r="O111" t="str">
        <f t="shared" ca="1" si="30"/>
        <v>SHORT</v>
      </c>
      <c r="Q111" t="str">
        <f t="shared" ca="1" si="31"/>
        <v/>
      </c>
      <c r="R111" t="str">
        <f t="shared" ca="1" si="32"/>
        <v>SHORT</v>
      </c>
      <c r="S111">
        <f t="shared" ca="1" si="33"/>
        <v>-1</v>
      </c>
      <c r="T111">
        <f t="shared" ca="1" si="34"/>
        <v>0</v>
      </c>
      <c r="U111" t="str">
        <f t="shared" ca="1" si="49"/>
        <v/>
      </c>
      <c r="V111" t="str">
        <f t="shared" ca="1" si="50"/>
        <v/>
      </c>
      <c r="W111" t="str">
        <f t="shared" ca="1" si="35"/>
        <v/>
      </c>
      <c r="X111">
        <f t="shared" ca="1" si="36"/>
        <v>0</v>
      </c>
      <c r="Y111" t="str">
        <f t="shared" ca="1" si="37"/>
        <v/>
      </c>
      <c r="Z111" t="str">
        <f ca="1">IF(V111="","",IF(V111=1,"LONG"&amp;COUNTIF($V$2:V111,1),"SELL"&amp;COUNTIF($V$2:V111,0)))</f>
        <v/>
      </c>
      <c r="AA111" t="str">
        <f ca="1">IF(U111="","",IF(U111=-1,"SHORT"&amp;COUNTIF($U$2:U111,-1),"COVER"&amp;COUNTIF($U$2:U111,0)))</f>
        <v/>
      </c>
      <c r="AB111" t="str">
        <f t="shared" ca="1" si="38"/>
        <v/>
      </c>
      <c r="AC111" t="str">
        <f t="shared" ca="1" si="39"/>
        <v/>
      </c>
      <c r="AD111" t="str">
        <f t="shared" ca="1" si="40"/>
        <v/>
      </c>
      <c r="AE111" t="str">
        <f t="shared" ca="1" si="41"/>
        <v/>
      </c>
      <c r="AF111" t="str">
        <f t="shared" ca="1" si="42"/>
        <v/>
      </c>
      <c r="AG111" t="str">
        <f t="shared" ca="1" si="43"/>
        <v/>
      </c>
      <c r="AH111" t="str">
        <f ca="1">IF(AF111="","",COUNTIF($AJ$2:AJ111,1))</f>
        <v/>
      </c>
      <c r="AI111" t="str">
        <f ca="1">IF(AG111="","",COUNTIF($AK$2:AK111,1))</f>
        <v/>
      </c>
      <c r="AJ111">
        <f t="shared" ca="1" si="44"/>
        <v>0</v>
      </c>
      <c r="AK111">
        <f t="shared" ca="1" si="45"/>
        <v>0</v>
      </c>
      <c r="AL111" t="str">
        <f t="shared" ca="1" si="51"/>
        <v/>
      </c>
      <c r="AM111" t="str">
        <f t="shared" ca="1" si="46"/>
        <v/>
      </c>
    </row>
    <row r="112" spans="1:39" x14ac:dyDescent="0.3">
      <c r="A112" t="str">
        <f ca="1">IF(Y112="","",Y112&amp;"-"&amp;COUNTIF($Y$2:Y112,Y112))</f>
        <v>0-15</v>
      </c>
      <c r="B112" t="str">
        <f ca="1">IF(V112="","",V112&amp;"-"&amp;COUNTIF($V$2:V112,V112))</f>
        <v/>
      </c>
      <c r="C112" t="str">
        <f ca="1">IF(U112="","",U112&amp;"-"&amp;COUNTIF($U$2:U112,U112))</f>
        <v>0-6</v>
      </c>
      <c r="D112" t="str">
        <f ca="1">IF(AF112="","",COUNTIF($AJ$2:AJ112,1))</f>
        <v/>
      </c>
      <c r="E112">
        <f ca="1">IF(AG112="","",COUNTIF($AK$2:AK112,1))</f>
        <v>15</v>
      </c>
      <c r="F112">
        <f t="shared" si="47"/>
        <v>111</v>
      </c>
      <c r="G112" s="11">
        <f>HDFCBANK!C112</f>
        <v>41435</v>
      </c>
      <c r="H112">
        <f>HDFCBANK!I112</f>
        <v>676.35</v>
      </c>
      <c r="I112">
        <f>HDFC!I112</f>
        <v>852.6</v>
      </c>
      <c r="J112" s="7">
        <f t="shared" si="29"/>
        <v>0.79327938071780435</v>
      </c>
      <c r="K112" s="7">
        <f t="shared" ca="1" si="48"/>
        <v>0.79455765475689599</v>
      </c>
      <c r="L112" s="7">
        <f t="shared" ca="1" si="52"/>
        <v>1.2313371465216005E-2</v>
      </c>
      <c r="M112" s="36">
        <f t="shared" ca="1" si="53"/>
        <v>0.80687102622211204</v>
      </c>
      <c r="N112" s="37">
        <f t="shared" ca="1" si="54"/>
        <v>0.78224428329167994</v>
      </c>
      <c r="O112" t="str">
        <f t="shared" ca="1" si="30"/>
        <v/>
      </c>
      <c r="Q112" t="str">
        <f t="shared" ca="1" si="31"/>
        <v/>
      </c>
      <c r="R112" t="str">
        <f t="shared" ca="1" si="32"/>
        <v/>
      </c>
      <c r="S112">
        <f t="shared" ca="1" si="33"/>
        <v>0</v>
      </c>
      <c r="T112">
        <f t="shared" ca="1" si="34"/>
        <v>0</v>
      </c>
      <c r="U112">
        <f t="shared" ca="1" si="49"/>
        <v>0</v>
      </c>
      <c r="V112" t="str">
        <f t="shared" ca="1" si="50"/>
        <v/>
      </c>
      <c r="W112" t="str">
        <f t="shared" ca="1" si="35"/>
        <v/>
      </c>
      <c r="X112">
        <f t="shared" ca="1" si="36"/>
        <v>0</v>
      </c>
      <c r="Y112">
        <f t="shared" ca="1" si="37"/>
        <v>0</v>
      </c>
      <c r="Z112" t="str">
        <f ca="1">IF(V112="","",IF(V112=1,"LONG"&amp;COUNTIF($V$2:V112,1),"SELL"&amp;COUNTIF($V$2:V112,0)))</f>
        <v/>
      </c>
      <c r="AA112" t="str">
        <f ca="1">IF(U112="","",IF(U112=-1,"SHORT"&amp;COUNTIF($U$2:U112,-1),"COVER"&amp;COUNTIF($U$2:U112,0)))</f>
        <v>COVER6</v>
      </c>
      <c r="AB112" t="str">
        <f t="shared" ca="1" si="38"/>
        <v/>
      </c>
      <c r="AC112" t="str">
        <f t="shared" ca="1" si="39"/>
        <v/>
      </c>
      <c r="AD112" t="str">
        <f t="shared" ca="1" si="40"/>
        <v/>
      </c>
      <c r="AE112" t="str">
        <f t="shared" ca="1" si="41"/>
        <v>COVER</v>
      </c>
      <c r="AF112" t="str">
        <f t="shared" ca="1" si="42"/>
        <v/>
      </c>
      <c r="AG112" t="str">
        <f t="shared" ca="1" si="43"/>
        <v>COVER</v>
      </c>
      <c r="AH112" t="str">
        <f ca="1">IF(AF112="","",COUNTIF($AJ$2:AJ112,1))</f>
        <v/>
      </c>
      <c r="AI112">
        <f ca="1">IF(AG112="","",COUNTIF($AK$2:AK112,1))</f>
        <v>15</v>
      </c>
      <c r="AJ112">
        <f t="shared" ca="1" si="44"/>
        <v>0</v>
      </c>
      <c r="AK112">
        <f t="shared" ca="1" si="45"/>
        <v>1</v>
      </c>
      <c r="AL112" t="str">
        <f t="shared" ca="1" si="51"/>
        <v/>
      </c>
      <c r="AM112" t="str">
        <f t="shared" ca="1" si="46"/>
        <v>SHORT</v>
      </c>
    </row>
    <row r="113" spans="1:39" x14ac:dyDescent="0.3">
      <c r="A113" t="str">
        <f ca="1">IF(Y113="","",Y113&amp;"-"&amp;COUNTIF($Y$2:Y113,Y113))</f>
        <v/>
      </c>
      <c r="B113" t="str">
        <f ca="1">IF(V113="","",V113&amp;"-"&amp;COUNTIF($V$2:V113,V113))</f>
        <v/>
      </c>
      <c r="C113" t="str">
        <f ca="1">IF(U113="","",U113&amp;"-"&amp;COUNTIF($U$2:U113,U113))</f>
        <v/>
      </c>
      <c r="D113" t="str">
        <f ca="1">IF(AF113="","",COUNTIF($AJ$2:AJ113,1))</f>
        <v/>
      </c>
      <c r="E113" t="str">
        <f ca="1">IF(AG113="","",COUNTIF($AK$2:AK113,1))</f>
        <v/>
      </c>
      <c r="F113">
        <f t="shared" si="47"/>
        <v>112</v>
      </c>
      <c r="G113" s="11">
        <f>HDFCBANK!C113</f>
        <v>41436</v>
      </c>
      <c r="H113">
        <f>HDFCBANK!I113</f>
        <v>664.9</v>
      </c>
      <c r="I113">
        <f>HDFC!I113</f>
        <v>831.15</v>
      </c>
      <c r="J113" s="7">
        <f t="shared" si="29"/>
        <v>0.79997593695482161</v>
      </c>
      <c r="K113" s="7">
        <f t="shared" ca="1" si="48"/>
        <v>0.79700578117688359</v>
      </c>
      <c r="L113" s="7">
        <f t="shared" ca="1" si="52"/>
        <v>1.0384814346229395E-2</v>
      </c>
      <c r="M113" s="36">
        <f t="shared" ca="1" si="53"/>
        <v>0.80739059552311299</v>
      </c>
      <c r="N113" s="37">
        <f t="shared" ca="1" si="54"/>
        <v>0.78662096683065419</v>
      </c>
      <c r="O113" t="str">
        <f t="shared" ca="1" si="30"/>
        <v/>
      </c>
      <c r="Q113" t="str">
        <f t="shared" ca="1" si="31"/>
        <v/>
      </c>
      <c r="R113" t="str">
        <f t="shared" ca="1" si="32"/>
        <v/>
      </c>
      <c r="S113">
        <f t="shared" ca="1" si="33"/>
        <v>0</v>
      </c>
      <c r="T113">
        <f t="shared" ca="1" si="34"/>
        <v>0</v>
      </c>
      <c r="U113" t="str">
        <f t="shared" ca="1" si="49"/>
        <v/>
      </c>
      <c r="V113" t="str">
        <f t="shared" ca="1" si="50"/>
        <v/>
      </c>
      <c r="W113" t="str">
        <f t="shared" ca="1" si="35"/>
        <v/>
      </c>
      <c r="X113">
        <f t="shared" ca="1" si="36"/>
        <v>0</v>
      </c>
      <c r="Y113" t="str">
        <f t="shared" ca="1" si="37"/>
        <v/>
      </c>
      <c r="Z113" t="str">
        <f ca="1">IF(V113="","",IF(V113=1,"LONG"&amp;COUNTIF($V$2:V113,1),"SELL"&amp;COUNTIF($V$2:V113,0)))</f>
        <v/>
      </c>
      <c r="AA113" t="str">
        <f ca="1">IF(U113="","",IF(U113=-1,"SHORT"&amp;COUNTIF($U$2:U113,-1),"COVER"&amp;COUNTIF($U$2:U113,0)))</f>
        <v/>
      </c>
      <c r="AB113" t="str">
        <f t="shared" ca="1" si="38"/>
        <v/>
      </c>
      <c r="AC113" t="str">
        <f t="shared" ca="1" si="39"/>
        <v/>
      </c>
      <c r="AD113" t="str">
        <f t="shared" ca="1" si="40"/>
        <v/>
      </c>
      <c r="AE113" t="str">
        <f t="shared" ca="1" si="41"/>
        <v/>
      </c>
      <c r="AF113" t="str">
        <f t="shared" ca="1" si="42"/>
        <v/>
      </c>
      <c r="AG113" t="str">
        <f t="shared" ca="1" si="43"/>
        <v/>
      </c>
      <c r="AH113" t="str">
        <f ca="1">IF(AF113="","",COUNTIF($AJ$2:AJ113,1))</f>
        <v/>
      </c>
      <c r="AI113" t="str">
        <f ca="1">IF(AG113="","",COUNTIF($AK$2:AK113,1))</f>
        <v/>
      </c>
      <c r="AJ113">
        <f t="shared" ca="1" si="44"/>
        <v>0</v>
      </c>
      <c r="AK113">
        <f t="shared" ca="1" si="45"/>
        <v>0</v>
      </c>
      <c r="AL113" t="str">
        <f t="shared" ca="1" si="51"/>
        <v/>
      </c>
      <c r="AM113" t="str">
        <f t="shared" ca="1" si="46"/>
        <v/>
      </c>
    </row>
    <row r="114" spans="1:39" x14ac:dyDescent="0.3">
      <c r="A114" t="str">
        <f ca="1">IF(Y114="","",Y114&amp;"-"&amp;COUNTIF($Y$2:Y114,Y114))</f>
        <v/>
      </c>
      <c r="B114" t="str">
        <f ca="1">IF(V114="","",V114&amp;"-"&amp;COUNTIF($V$2:V114,V114))</f>
        <v/>
      </c>
      <c r="C114" t="str">
        <f ca="1">IF(U114="","",U114&amp;"-"&amp;COUNTIF($U$2:U114,U114))</f>
        <v/>
      </c>
      <c r="D114" t="str">
        <f ca="1">IF(AF114="","",COUNTIF($AJ$2:AJ114,1))</f>
        <v/>
      </c>
      <c r="E114" t="str">
        <f ca="1">IF(AG114="","",COUNTIF($AK$2:AK114,1))</f>
        <v/>
      </c>
      <c r="F114">
        <f t="shared" si="47"/>
        <v>113</v>
      </c>
      <c r="G114" s="11">
        <f>HDFCBANK!C114</f>
        <v>41437</v>
      </c>
      <c r="H114">
        <f>HDFCBANK!I114</f>
        <v>663.95</v>
      </c>
      <c r="I114">
        <f>HDFC!I114</f>
        <v>820.75</v>
      </c>
      <c r="J114" s="7">
        <f t="shared" si="29"/>
        <v>0.80895522388059704</v>
      </c>
      <c r="K114" s="7">
        <f t="shared" ca="1" si="48"/>
        <v>0.79927300198897266</v>
      </c>
      <c r="L114" s="7">
        <f t="shared" ca="1" si="52"/>
        <v>1.0257831163883581E-2</v>
      </c>
      <c r="M114" s="36">
        <f t="shared" ca="1" si="53"/>
        <v>0.80953083315285623</v>
      </c>
      <c r="N114" s="37">
        <f t="shared" ca="1" si="54"/>
        <v>0.7890151708250891</v>
      </c>
      <c r="O114" t="str">
        <f t="shared" ca="1" si="30"/>
        <v/>
      </c>
      <c r="Q114" t="str">
        <f t="shared" ca="1" si="31"/>
        <v/>
      </c>
      <c r="R114" t="str">
        <f t="shared" ca="1" si="32"/>
        <v/>
      </c>
      <c r="S114">
        <f t="shared" ca="1" si="33"/>
        <v>0</v>
      </c>
      <c r="T114">
        <f t="shared" ca="1" si="34"/>
        <v>0</v>
      </c>
      <c r="U114" t="str">
        <f t="shared" ca="1" si="49"/>
        <v/>
      </c>
      <c r="V114" t="str">
        <f t="shared" ca="1" si="50"/>
        <v/>
      </c>
      <c r="W114" t="str">
        <f t="shared" ca="1" si="35"/>
        <v/>
      </c>
      <c r="X114">
        <f t="shared" ca="1" si="36"/>
        <v>0</v>
      </c>
      <c r="Y114" t="str">
        <f t="shared" ca="1" si="37"/>
        <v/>
      </c>
      <c r="Z114" t="str">
        <f ca="1">IF(V114="","",IF(V114=1,"LONG"&amp;COUNTIF($V$2:V114,1),"SELL"&amp;COUNTIF($V$2:V114,0)))</f>
        <v/>
      </c>
      <c r="AA114" t="str">
        <f ca="1">IF(U114="","",IF(U114=-1,"SHORT"&amp;COUNTIF($U$2:U114,-1),"COVER"&amp;COUNTIF($U$2:U114,0)))</f>
        <v/>
      </c>
      <c r="AB114" t="str">
        <f t="shared" ca="1" si="38"/>
        <v/>
      </c>
      <c r="AC114" t="str">
        <f t="shared" ca="1" si="39"/>
        <v/>
      </c>
      <c r="AD114" t="str">
        <f t="shared" ca="1" si="40"/>
        <v/>
      </c>
      <c r="AE114" t="str">
        <f t="shared" ca="1" si="41"/>
        <v/>
      </c>
      <c r="AF114" t="str">
        <f t="shared" ca="1" si="42"/>
        <v/>
      </c>
      <c r="AG114" t="str">
        <f t="shared" ca="1" si="43"/>
        <v/>
      </c>
      <c r="AH114" t="str">
        <f ca="1">IF(AF114="","",COUNTIF($AJ$2:AJ114,1))</f>
        <v/>
      </c>
      <c r="AI114" t="str">
        <f ca="1">IF(AG114="","",COUNTIF($AK$2:AK114,1))</f>
        <v/>
      </c>
      <c r="AJ114">
        <f t="shared" ca="1" si="44"/>
        <v>0</v>
      </c>
      <c r="AK114">
        <f t="shared" ca="1" si="45"/>
        <v>0</v>
      </c>
      <c r="AL114" t="str">
        <f t="shared" ca="1" si="51"/>
        <v/>
      </c>
      <c r="AM114" t="str">
        <f t="shared" ca="1" si="46"/>
        <v/>
      </c>
    </row>
    <row r="115" spans="1:39" x14ac:dyDescent="0.3">
      <c r="A115" t="str">
        <f ca="1">IF(Y115="","",Y115&amp;"-"&amp;COUNTIF($Y$2:Y115,Y115))</f>
        <v/>
      </c>
      <c r="B115" t="str">
        <f ca="1">IF(V115="","",V115&amp;"-"&amp;COUNTIF($V$2:V115,V115))</f>
        <v/>
      </c>
      <c r="C115" t="str">
        <f ca="1">IF(U115="","",U115&amp;"-"&amp;COUNTIF($U$2:U115,U115))</f>
        <v/>
      </c>
      <c r="D115" t="str">
        <f ca="1">IF(AF115="","",COUNTIF($AJ$2:AJ115,1))</f>
        <v/>
      </c>
      <c r="E115" t="str">
        <f ca="1">IF(AG115="","",COUNTIF($AK$2:AK115,1))</f>
        <v/>
      </c>
      <c r="F115">
        <f t="shared" si="47"/>
        <v>114</v>
      </c>
      <c r="G115" s="11">
        <f>HDFCBANK!C115</f>
        <v>41438</v>
      </c>
      <c r="H115">
        <f>HDFCBANK!I115</f>
        <v>655.1</v>
      </c>
      <c r="I115">
        <f>HDFC!I115</f>
        <v>812.2</v>
      </c>
      <c r="J115" s="7">
        <f t="shared" si="29"/>
        <v>0.80657473528687518</v>
      </c>
      <c r="K115" s="7">
        <f t="shared" ca="1" si="48"/>
        <v>0.80164167659728225</v>
      </c>
      <c r="L115" s="7">
        <f t="shared" ca="1" si="52"/>
        <v>8.6650535220690206E-3</v>
      </c>
      <c r="M115" s="36">
        <f t="shared" ca="1" si="53"/>
        <v>0.81030673011935128</v>
      </c>
      <c r="N115" s="37">
        <f t="shared" ca="1" si="54"/>
        <v>0.79297662307521322</v>
      </c>
      <c r="O115" t="str">
        <f t="shared" ca="1" si="30"/>
        <v/>
      </c>
      <c r="Q115" t="str">
        <f t="shared" ca="1" si="31"/>
        <v/>
      </c>
      <c r="R115" t="str">
        <f t="shared" ca="1" si="32"/>
        <v/>
      </c>
      <c r="S115">
        <f t="shared" ca="1" si="33"/>
        <v>0</v>
      </c>
      <c r="T115">
        <f t="shared" ca="1" si="34"/>
        <v>0</v>
      </c>
      <c r="U115" t="str">
        <f t="shared" ca="1" si="49"/>
        <v/>
      </c>
      <c r="V115" t="str">
        <f t="shared" ca="1" si="50"/>
        <v/>
      </c>
      <c r="W115" t="str">
        <f t="shared" ca="1" si="35"/>
        <v/>
      </c>
      <c r="X115">
        <f t="shared" ca="1" si="36"/>
        <v>0</v>
      </c>
      <c r="Y115" t="str">
        <f t="shared" ca="1" si="37"/>
        <v/>
      </c>
      <c r="Z115" t="str">
        <f ca="1">IF(V115="","",IF(V115=1,"LONG"&amp;COUNTIF($V$2:V115,1),"SELL"&amp;COUNTIF($V$2:V115,0)))</f>
        <v/>
      </c>
      <c r="AA115" t="str">
        <f ca="1">IF(U115="","",IF(U115=-1,"SHORT"&amp;COUNTIF($U$2:U115,-1),"COVER"&amp;COUNTIF($U$2:U115,0)))</f>
        <v/>
      </c>
      <c r="AB115" t="str">
        <f t="shared" ca="1" si="38"/>
        <v/>
      </c>
      <c r="AC115" t="str">
        <f t="shared" ca="1" si="39"/>
        <v/>
      </c>
      <c r="AD115" t="str">
        <f t="shared" ca="1" si="40"/>
        <v/>
      </c>
      <c r="AE115" t="str">
        <f t="shared" ca="1" si="41"/>
        <v/>
      </c>
      <c r="AF115" t="str">
        <f t="shared" ca="1" si="42"/>
        <v/>
      </c>
      <c r="AG115" t="str">
        <f t="shared" ca="1" si="43"/>
        <v/>
      </c>
      <c r="AH115" t="str">
        <f ca="1">IF(AF115="","",COUNTIF($AJ$2:AJ115,1))</f>
        <v/>
      </c>
      <c r="AI115" t="str">
        <f ca="1">IF(AG115="","",COUNTIF($AK$2:AK115,1))</f>
        <v/>
      </c>
      <c r="AJ115">
        <f t="shared" ca="1" si="44"/>
        <v>0</v>
      </c>
      <c r="AK115">
        <f t="shared" ca="1" si="45"/>
        <v>0</v>
      </c>
      <c r="AL115" t="str">
        <f t="shared" ca="1" si="51"/>
        <v/>
      </c>
      <c r="AM115" t="str">
        <f t="shared" ca="1" si="46"/>
        <v/>
      </c>
    </row>
    <row r="116" spans="1:39" x14ac:dyDescent="0.3">
      <c r="A116" t="str">
        <f ca="1">IF(Y116="","",Y116&amp;"-"&amp;COUNTIF($Y$2:Y116,Y116))</f>
        <v/>
      </c>
      <c r="B116" t="str">
        <f ca="1">IF(V116="","",V116&amp;"-"&amp;COUNTIF($V$2:V116,V116))</f>
        <v/>
      </c>
      <c r="C116" t="str">
        <f ca="1">IF(U116="","",U116&amp;"-"&amp;COUNTIF($U$2:U116,U116))</f>
        <v/>
      </c>
      <c r="D116" t="str">
        <f ca="1">IF(AF116="","",COUNTIF($AJ$2:AJ116,1))</f>
        <v/>
      </c>
      <c r="E116" t="str">
        <f ca="1">IF(AG116="","",COUNTIF($AK$2:AK116,1))</f>
        <v/>
      </c>
      <c r="F116">
        <f t="shared" si="47"/>
        <v>115</v>
      </c>
      <c r="G116" s="11">
        <f>HDFCBANK!C116</f>
        <v>41439</v>
      </c>
      <c r="H116">
        <f>HDFCBANK!I116</f>
        <v>665.05</v>
      </c>
      <c r="I116">
        <f>HDFC!I116</f>
        <v>835</v>
      </c>
      <c r="J116" s="7">
        <f t="shared" si="29"/>
        <v>0.79646706586826344</v>
      </c>
      <c r="K116" s="7">
        <f t="shared" ca="1" si="48"/>
        <v>0.80259378115074342</v>
      </c>
      <c r="L116" s="7">
        <f t="shared" ca="1" si="52"/>
        <v>7.2839063484259736E-3</v>
      </c>
      <c r="M116" s="36">
        <f t="shared" ca="1" si="53"/>
        <v>0.80987768749916944</v>
      </c>
      <c r="N116" s="37">
        <f t="shared" ca="1" si="54"/>
        <v>0.79530987480231741</v>
      </c>
      <c r="O116" t="str">
        <f t="shared" ca="1" si="30"/>
        <v/>
      </c>
      <c r="Q116" t="str">
        <f t="shared" ca="1" si="31"/>
        <v/>
      </c>
      <c r="R116" t="str">
        <f t="shared" ca="1" si="32"/>
        <v/>
      </c>
      <c r="S116">
        <f t="shared" ca="1" si="33"/>
        <v>0</v>
      </c>
      <c r="T116">
        <f t="shared" ca="1" si="34"/>
        <v>0</v>
      </c>
      <c r="U116" t="str">
        <f t="shared" ca="1" si="49"/>
        <v/>
      </c>
      <c r="V116" t="str">
        <f t="shared" ca="1" si="50"/>
        <v/>
      </c>
      <c r="W116" t="str">
        <f t="shared" ca="1" si="35"/>
        <v/>
      </c>
      <c r="X116">
        <f t="shared" ca="1" si="36"/>
        <v>0</v>
      </c>
      <c r="Y116" t="str">
        <f t="shared" ca="1" si="37"/>
        <v/>
      </c>
      <c r="Z116" t="str">
        <f ca="1">IF(V116="","",IF(V116=1,"LONG"&amp;COUNTIF($V$2:V116,1),"SELL"&amp;COUNTIF($V$2:V116,0)))</f>
        <v/>
      </c>
      <c r="AA116" t="str">
        <f ca="1">IF(U116="","",IF(U116=-1,"SHORT"&amp;COUNTIF($U$2:U116,-1),"COVER"&amp;COUNTIF($U$2:U116,0)))</f>
        <v/>
      </c>
      <c r="AB116" t="str">
        <f t="shared" ca="1" si="38"/>
        <v/>
      </c>
      <c r="AC116" t="str">
        <f t="shared" ca="1" si="39"/>
        <v/>
      </c>
      <c r="AD116" t="str">
        <f t="shared" ca="1" si="40"/>
        <v/>
      </c>
      <c r="AE116" t="str">
        <f t="shared" ca="1" si="41"/>
        <v/>
      </c>
      <c r="AF116" t="str">
        <f t="shared" ca="1" si="42"/>
        <v/>
      </c>
      <c r="AG116" t="str">
        <f t="shared" ca="1" si="43"/>
        <v/>
      </c>
      <c r="AH116" t="str">
        <f ca="1">IF(AF116="","",COUNTIF($AJ$2:AJ116,1))</f>
        <v/>
      </c>
      <c r="AI116" t="str">
        <f ca="1">IF(AG116="","",COUNTIF($AK$2:AK116,1))</f>
        <v/>
      </c>
      <c r="AJ116">
        <f t="shared" ca="1" si="44"/>
        <v>0</v>
      </c>
      <c r="AK116">
        <f t="shared" ca="1" si="45"/>
        <v>0</v>
      </c>
      <c r="AL116" t="str">
        <f t="shared" ca="1" si="51"/>
        <v/>
      </c>
      <c r="AM116" t="str">
        <f t="shared" ca="1" si="46"/>
        <v/>
      </c>
    </row>
    <row r="117" spans="1:39" x14ac:dyDescent="0.3">
      <c r="A117" t="str">
        <f ca="1">IF(Y117="","",Y117&amp;"-"&amp;COUNTIF($Y$2:Y117,Y117))</f>
        <v>1-16</v>
      </c>
      <c r="B117" t="str">
        <f ca="1">IF(V117="","",V117&amp;"-"&amp;COUNTIF($V$2:V117,V117))</f>
        <v>1-10</v>
      </c>
      <c r="C117" t="str">
        <f ca="1">IF(U117="","",U117&amp;"-"&amp;COUNTIF($U$2:U117,U117))</f>
        <v/>
      </c>
      <c r="D117">
        <f ca="1">IF(AF117="","",COUNTIF($AJ$2:AJ117,1))</f>
        <v>16</v>
      </c>
      <c r="E117" t="str">
        <f ca="1">IF(AG117="","",COUNTIF($AK$2:AK117,1))</f>
        <v/>
      </c>
      <c r="F117">
        <f t="shared" si="47"/>
        <v>116</v>
      </c>
      <c r="G117" s="11">
        <f>HDFCBANK!C117</f>
        <v>41442</v>
      </c>
      <c r="H117">
        <f>HDFCBANK!I117</f>
        <v>667.35</v>
      </c>
      <c r="I117">
        <f>HDFC!I117</f>
        <v>844.4</v>
      </c>
      <c r="J117" s="7">
        <f t="shared" si="29"/>
        <v>0.79032449076267175</v>
      </c>
      <c r="K117" s="7">
        <f t="shared" ca="1" si="48"/>
        <v>0.80232699543039376</v>
      </c>
      <c r="L117" s="7">
        <f t="shared" ca="1" si="52"/>
        <v>7.7109867249913634E-3</v>
      </c>
      <c r="M117" s="36">
        <f t="shared" ca="1" si="53"/>
        <v>0.81003798215538514</v>
      </c>
      <c r="N117" s="37">
        <f t="shared" ca="1" si="54"/>
        <v>0.79461600870540239</v>
      </c>
      <c r="O117" t="str">
        <f t="shared" ca="1" si="30"/>
        <v>LONG</v>
      </c>
      <c r="Q117" t="str">
        <f t="shared" ca="1" si="31"/>
        <v>LONG</v>
      </c>
      <c r="R117" t="str">
        <f t="shared" ca="1" si="32"/>
        <v/>
      </c>
      <c r="S117">
        <f t="shared" ca="1" si="33"/>
        <v>0</v>
      </c>
      <c r="T117">
        <f t="shared" ca="1" si="34"/>
        <v>1</v>
      </c>
      <c r="U117" t="str">
        <f t="shared" ca="1" si="49"/>
        <v/>
      </c>
      <c r="V117">
        <f t="shared" ca="1" si="50"/>
        <v>1</v>
      </c>
      <c r="W117" t="str">
        <f t="shared" ca="1" si="35"/>
        <v>LONG</v>
      </c>
      <c r="X117">
        <f t="shared" ca="1" si="36"/>
        <v>1</v>
      </c>
      <c r="Y117">
        <f t="shared" ca="1" si="37"/>
        <v>1</v>
      </c>
      <c r="Z117" t="str">
        <f ca="1">IF(V117="","",IF(V117=1,"LONG"&amp;COUNTIF($V$2:V117,1),"SELL"&amp;COUNTIF($V$2:V117,0)))</f>
        <v>LONG10</v>
      </c>
      <c r="AA117" t="str">
        <f ca="1">IF(U117="","",IF(U117=-1,"SHORT"&amp;COUNTIF($U$2:U117,-1),"COVER"&amp;COUNTIF($U$2:U117,0)))</f>
        <v/>
      </c>
      <c r="AB117" t="str">
        <f t="shared" ca="1" si="38"/>
        <v>BUY</v>
      </c>
      <c r="AC117" t="str">
        <f t="shared" ca="1" si="39"/>
        <v/>
      </c>
      <c r="AD117" t="str">
        <f t="shared" ca="1" si="40"/>
        <v/>
      </c>
      <c r="AE117" t="str">
        <f t="shared" ca="1" si="41"/>
        <v/>
      </c>
      <c r="AF117" t="str">
        <f t="shared" ca="1" si="42"/>
        <v>BUY</v>
      </c>
      <c r="AG117" t="str">
        <f t="shared" ca="1" si="43"/>
        <v/>
      </c>
      <c r="AH117">
        <f ca="1">IF(AF117="","",COUNTIF($AJ$2:AJ117,1))</f>
        <v>16</v>
      </c>
      <c r="AI117" t="str">
        <f ca="1">IF(AG117="","",COUNTIF($AK$2:AK117,1))</f>
        <v/>
      </c>
      <c r="AJ117">
        <f t="shared" ca="1" si="44"/>
        <v>1</v>
      </c>
      <c r="AK117">
        <f t="shared" ca="1" si="45"/>
        <v>0</v>
      </c>
      <c r="AL117" t="str">
        <f t="shared" ca="1" si="51"/>
        <v>LONG</v>
      </c>
      <c r="AM117" t="str">
        <f t="shared" ca="1" si="46"/>
        <v/>
      </c>
    </row>
    <row r="118" spans="1:39" x14ac:dyDescent="0.3">
      <c r="A118" t="str">
        <f ca="1">IF(Y118="","",Y118&amp;"-"&amp;COUNTIF($Y$2:Y118,Y118))</f>
        <v/>
      </c>
      <c r="B118" t="str">
        <f ca="1">IF(V118="","",V118&amp;"-"&amp;COUNTIF($V$2:V118,V118))</f>
        <v/>
      </c>
      <c r="C118" t="str">
        <f ca="1">IF(U118="","",U118&amp;"-"&amp;COUNTIF($U$2:U118,U118))</f>
        <v/>
      </c>
      <c r="D118" t="str">
        <f ca="1">IF(AF118="","",COUNTIF($AJ$2:AJ118,1))</f>
        <v/>
      </c>
      <c r="E118" t="str">
        <f ca="1">IF(AG118="","",COUNTIF($AK$2:AK118,1))</f>
        <v/>
      </c>
      <c r="F118">
        <f t="shared" si="47"/>
        <v>117</v>
      </c>
      <c r="G118" s="11">
        <f>HDFCBANK!C118</f>
        <v>41443</v>
      </c>
      <c r="H118">
        <f>HDFCBANK!I118</f>
        <v>657.45</v>
      </c>
      <c r="I118">
        <f>HDFC!I118</f>
        <v>834</v>
      </c>
      <c r="J118" s="7">
        <f t="shared" si="29"/>
        <v>0.78830935251798562</v>
      </c>
      <c r="K118" s="7">
        <f t="shared" ca="1" si="48"/>
        <v>0.80119422194887446</v>
      </c>
      <c r="L118" s="7">
        <f t="shared" ca="1" si="52"/>
        <v>8.8916989758920702E-3</v>
      </c>
      <c r="M118" s="36">
        <f t="shared" ca="1" si="53"/>
        <v>0.8100859209247665</v>
      </c>
      <c r="N118" s="37">
        <f t="shared" ca="1" si="54"/>
        <v>0.79230252297298243</v>
      </c>
      <c r="O118" t="str">
        <f t="shared" ca="1" si="30"/>
        <v>LONG</v>
      </c>
      <c r="Q118" t="str">
        <f t="shared" ca="1" si="31"/>
        <v>LONG</v>
      </c>
      <c r="R118" t="str">
        <f t="shared" ca="1" si="32"/>
        <v/>
      </c>
      <c r="S118">
        <f t="shared" ca="1" si="33"/>
        <v>0</v>
      </c>
      <c r="T118">
        <f t="shared" ca="1" si="34"/>
        <v>1</v>
      </c>
      <c r="U118" t="str">
        <f t="shared" ca="1" si="49"/>
        <v/>
      </c>
      <c r="V118" t="str">
        <f t="shared" ca="1" si="50"/>
        <v/>
      </c>
      <c r="W118" t="str">
        <f t="shared" ca="1" si="35"/>
        <v/>
      </c>
      <c r="X118">
        <f t="shared" ca="1" si="36"/>
        <v>0</v>
      </c>
      <c r="Y118" t="str">
        <f t="shared" ca="1" si="37"/>
        <v/>
      </c>
      <c r="Z118" t="str">
        <f ca="1">IF(V118="","",IF(V118=1,"LONG"&amp;COUNTIF($V$2:V118,1),"SELL"&amp;COUNTIF($V$2:V118,0)))</f>
        <v/>
      </c>
      <c r="AA118" t="str">
        <f ca="1">IF(U118="","",IF(U118=-1,"SHORT"&amp;COUNTIF($U$2:U118,-1),"COVER"&amp;COUNTIF($U$2:U118,0)))</f>
        <v/>
      </c>
      <c r="AB118" t="str">
        <f t="shared" ca="1" si="38"/>
        <v/>
      </c>
      <c r="AC118" t="str">
        <f t="shared" ca="1" si="39"/>
        <v/>
      </c>
      <c r="AD118" t="str">
        <f t="shared" ca="1" si="40"/>
        <v/>
      </c>
      <c r="AE118" t="str">
        <f t="shared" ca="1" si="41"/>
        <v/>
      </c>
      <c r="AF118" t="str">
        <f t="shared" ca="1" si="42"/>
        <v/>
      </c>
      <c r="AG118" t="str">
        <f t="shared" ca="1" si="43"/>
        <v/>
      </c>
      <c r="AH118" t="str">
        <f ca="1">IF(AF118="","",COUNTIF($AJ$2:AJ118,1))</f>
        <v/>
      </c>
      <c r="AI118" t="str">
        <f ca="1">IF(AG118="","",COUNTIF($AK$2:AK118,1))</f>
        <v/>
      </c>
      <c r="AJ118">
        <f t="shared" ca="1" si="44"/>
        <v>0</v>
      </c>
      <c r="AK118">
        <f t="shared" ca="1" si="45"/>
        <v>0</v>
      </c>
      <c r="AL118" t="str">
        <f t="shared" ca="1" si="51"/>
        <v/>
      </c>
      <c r="AM118" t="str">
        <f t="shared" ca="1" si="46"/>
        <v/>
      </c>
    </row>
    <row r="119" spans="1:39" x14ac:dyDescent="0.3">
      <c r="A119" t="str">
        <f ca="1">IF(Y119="","",Y119&amp;"-"&amp;COUNTIF($Y$2:Y119,Y119))</f>
        <v/>
      </c>
      <c r="B119" t="str">
        <f ca="1">IF(V119="","",V119&amp;"-"&amp;COUNTIF($V$2:V119,V119))</f>
        <v/>
      </c>
      <c r="C119" t="str">
        <f ca="1">IF(U119="","",U119&amp;"-"&amp;COUNTIF($U$2:U119,U119))</f>
        <v/>
      </c>
      <c r="D119" t="str">
        <f ca="1">IF(AF119="","",COUNTIF($AJ$2:AJ119,1))</f>
        <v/>
      </c>
      <c r="E119" t="str">
        <f ca="1">IF(AG119="","",COUNTIF($AK$2:AK119,1))</f>
        <v/>
      </c>
      <c r="F119">
        <f t="shared" si="47"/>
        <v>118</v>
      </c>
      <c r="G119" s="11">
        <f>HDFCBANK!C119</f>
        <v>41444</v>
      </c>
      <c r="H119">
        <f>HDFCBANK!I119</f>
        <v>665.2</v>
      </c>
      <c r="I119">
        <f>HDFC!I119</f>
        <v>842.75</v>
      </c>
      <c r="J119" s="7">
        <f t="shared" si="29"/>
        <v>0.78932067635716407</v>
      </c>
      <c r="K119" s="7">
        <f t="shared" ca="1" si="48"/>
        <v>0.79861079696062032</v>
      </c>
      <c r="L119" s="7">
        <f t="shared" ca="1" si="52"/>
        <v>8.1028100065755025E-3</v>
      </c>
      <c r="M119" s="36">
        <f t="shared" ca="1" si="53"/>
        <v>0.80671360696719585</v>
      </c>
      <c r="N119" s="37">
        <f t="shared" ca="1" si="54"/>
        <v>0.79050798695404478</v>
      </c>
      <c r="O119" t="str">
        <f t="shared" ca="1" si="30"/>
        <v>LONG</v>
      </c>
      <c r="Q119" t="str">
        <f t="shared" ca="1" si="31"/>
        <v>LONG</v>
      </c>
      <c r="R119" t="str">
        <f t="shared" ca="1" si="32"/>
        <v/>
      </c>
      <c r="S119">
        <f t="shared" ca="1" si="33"/>
        <v>0</v>
      </c>
      <c r="T119">
        <f t="shared" ca="1" si="34"/>
        <v>1</v>
      </c>
      <c r="U119" t="str">
        <f t="shared" ca="1" si="49"/>
        <v/>
      </c>
      <c r="V119" t="str">
        <f t="shared" ca="1" si="50"/>
        <v/>
      </c>
      <c r="W119" t="str">
        <f t="shared" ca="1" si="35"/>
        <v/>
      </c>
      <c r="X119">
        <f t="shared" ca="1" si="36"/>
        <v>0</v>
      </c>
      <c r="Y119" t="str">
        <f t="shared" ca="1" si="37"/>
        <v/>
      </c>
      <c r="Z119" t="str">
        <f ca="1">IF(V119="","",IF(V119=1,"LONG"&amp;COUNTIF($V$2:V119,1),"SELL"&amp;COUNTIF($V$2:V119,0)))</f>
        <v/>
      </c>
      <c r="AA119" t="str">
        <f ca="1">IF(U119="","",IF(U119=-1,"SHORT"&amp;COUNTIF($U$2:U119,-1),"COVER"&amp;COUNTIF($U$2:U119,0)))</f>
        <v/>
      </c>
      <c r="AB119" t="str">
        <f t="shared" ca="1" si="38"/>
        <v/>
      </c>
      <c r="AC119" t="str">
        <f t="shared" ca="1" si="39"/>
        <v/>
      </c>
      <c r="AD119" t="str">
        <f t="shared" ca="1" si="40"/>
        <v/>
      </c>
      <c r="AE119" t="str">
        <f t="shared" ca="1" si="41"/>
        <v/>
      </c>
      <c r="AF119" t="str">
        <f t="shared" ca="1" si="42"/>
        <v/>
      </c>
      <c r="AG119" t="str">
        <f t="shared" ca="1" si="43"/>
        <v/>
      </c>
      <c r="AH119" t="str">
        <f ca="1">IF(AF119="","",COUNTIF($AJ$2:AJ119,1))</f>
        <v/>
      </c>
      <c r="AI119" t="str">
        <f ca="1">IF(AG119="","",COUNTIF($AK$2:AK119,1))</f>
        <v/>
      </c>
      <c r="AJ119">
        <f t="shared" ca="1" si="44"/>
        <v>0</v>
      </c>
      <c r="AK119">
        <f t="shared" ca="1" si="45"/>
        <v>0</v>
      </c>
      <c r="AL119" t="str">
        <f t="shared" ca="1" si="51"/>
        <v/>
      </c>
      <c r="AM119" t="str">
        <f t="shared" ca="1" si="46"/>
        <v/>
      </c>
    </row>
    <row r="120" spans="1:39" x14ac:dyDescent="0.3">
      <c r="A120" t="str">
        <f ca="1">IF(Y120="","",Y120&amp;"-"&amp;COUNTIF($Y$2:Y120,Y120))</f>
        <v/>
      </c>
      <c r="B120" t="str">
        <f ca="1">IF(V120="","",V120&amp;"-"&amp;COUNTIF($V$2:V120,V120))</f>
        <v/>
      </c>
      <c r="C120" t="str">
        <f ca="1">IF(U120="","",U120&amp;"-"&amp;COUNTIF($U$2:U120,U120))</f>
        <v/>
      </c>
      <c r="D120" t="str">
        <f ca="1">IF(AF120="","",COUNTIF($AJ$2:AJ120,1))</f>
        <v/>
      </c>
      <c r="E120" t="str">
        <f ca="1">IF(AG120="","",COUNTIF($AK$2:AK120,1))</f>
        <v/>
      </c>
      <c r="F120">
        <f t="shared" si="47"/>
        <v>119</v>
      </c>
      <c r="G120" s="11">
        <f>HDFCBANK!C120</f>
        <v>41445</v>
      </c>
      <c r="H120">
        <f>HDFCBANK!I120</f>
        <v>636.6</v>
      </c>
      <c r="I120">
        <f>HDFC!I120</f>
        <v>817.55</v>
      </c>
      <c r="J120" s="7">
        <f t="shared" si="29"/>
        <v>0.77866797137789745</v>
      </c>
      <c r="K120" s="7">
        <f t="shared" ca="1" si="48"/>
        <v>0.79574386628775917</v>
      </c>
      <c r="L120" s="7">
        <f t="shared" ca="1" si="52"/>
        <v>9.6048117236875886E-3</v>
      </c>
      <c r="M120" s="36">
        <f t="shared" ca="1" si="53"/>
        <v>0.80534867801144672</v>
      </c>
      <c r="N120" s="37">
        <f t="shared" ca="1" si="54"/>
        <v>0.78613905456407163</v>
      </c>
      <c r="O120" t="str">
        <f t="shared" ca="1" si="30"/>
        <v>LONG</v>
      </c>
      <c r="Q120" t="str">
        <f t="shared" ca="1" si="31"/>
        <v>LONG</v>
      </c>
      <c r="R120" t="str">
        <f t="shared" ca="1" si="32"/>
        <v/>
      </c>
      <c r="S120">
        <f t="shared" ca="1" si="33"/>
        <v>0</v>
      </c>
      <c r="T120">
        <f t="shared" ca="1" si="34"/>
        <v>1</v>
      </c>
      <c r="U120" t="str">
        <f t="shared" ca="1" si="49"/>
        <v/>
      </c>
      <c r="V120" t="str">
        <f t="shared" ca="1" si="50"/>
        <v/>
      </c>
      <c r="W120" t="str">
        <f t="shared" ca="1" si="35"/>
        <v/>
      </c>
      <c r="X120">
        <f t="shared" ca="1" si="36"/>
        <v>0</v>
      </c>
      <c r="Y120" t="str">
        <f t="shared" ca="1" si="37"/>
        <v/>
      </c>
      <c r="Z120" t="str">
        <f ca="1">IF(V120="","",IF(V120=1,"LONG"&amp;COUNTIF($V$2:V120,1),"SELL"&amp;COUNTIF($V$2:V120,0)))</f>
        <v/>
      </c>
      <c r="AA120" t="str">
        <f ca="1">IF(U120="","",IF(U120=-1,"SHORT"&amp;COUNTIF($U$2:U120,-1),"COVER"&amp;COUNTIF($U$2:U120,0)))</f>
        <v/>
      </c>
      <c r="AB120" t="str">
        <f t="shared" ca="1" si="38"/>
        <v/>
      </c>
      <c r="AC120" t="str">
        <f t="shared" ca="1" si="39"/>
        <v/>
      </c>
      <c r="AD120" t="str">
        <f t="shared" ca="1" si="40"/>
        <v/>
      </c>
      <c r="AE120" t="str">
        <f t="shared" ca="1" si="41"/>
        <v/>
      </c>
      <c r="AF120" t="str">
        <f t="shared" ca="1" si="42"/>
        <v/>
      </c>
      <c r="AG120" t="str">
        <f t="shared" ca="1" si="43"/>
        <v/>
      </c>
      <c r="AH120" t="str">
        <f ca="1">IF(AF120="","",COUNTIF($AJ$2:AJ120,1))</f>
        <v/>
      </c>
      <c r="AI120" t="str">
        <f ca="1">IF(AG120="","",COUNTIF($AK$2:AK120,1))</f>
        <v/>
      </c>
      <c r="AJ120">
        <f t="shared" ca="1" si="44"/>
        <v>0</v>
      </c>
      <c r="AK120">
        <f t="shared" ca="1" si="45"/>
        <v>0</v>
      </c>
      <c r="AL120" t="str">
        <f t="shared" ca="1" si="51"/>
        <v/>
      </c>
      <c r="AM120" t="str">
        <f t="shared" ca="1" si="46"/>
        <v/>
      </c>
    </row>
    <row r="121" spans="1:39" x14ac:dyDescent="0.3">
      <c r="A121" t="str">
        <f ca="1">IF(Y121="","",Y121&amp;"-"&amp;COUNTIF($Y$2:Y121,Y121))</f>
        <v/>
      </c>
      <c r="B121" t="str">
        <f ca="1">IF(V121="","",V121&amp;"-"&amp;COUNTIF($V$2:V121,V121))</f>
        <v/>
      </c>
      <c r="C121" t="str">
        <f ca="1">IF(U121="","",U121&amp;"-"&amp;COUNTIF($U$2:U121,U121))</f>
        <v/>
      </c>
      <c r="D121" t="str">
        <f ca="1">IF(AF121="","",COUNTIF($AJ$2:AJ121,1))</f>
        <v/>
      </c>
      <c r="E121" t="str">
        <f ca="1">IF(AG121="","",COUNTIF($AK$2:AK121,1))</f>
        <v/>
      </c>
      <c r="F121">
        <f t="shared" si="47"/>
        <v>120</v>
      </c>
      <c r="G121" s="11">
        <f>HDFCBANK!C121</f>
        <v>41446</v>
      </c>
      <c r="H121">
        <f>HDFCBANK!I121</f>
        <v>635.25</v>
      </c>
      <c r="I121">
        <f>HDFC!I121</f>
        <v>820.7</v>
      </c>
      <c r="J121" s="7">
        <f t="shared" si="29"/>
        <v>0.77403436091141709</v>
      </c>
      <c r="K121" s="7">
        <f t="shared" ca="1" si="48"/>
        <v>0.79259091946354976</v>
      </c>
      <c r="L121" s="7">
        <f t="shared" ca="1" si="52"/>
        <v>1.1084182375825908E-2</v>
      </c>
      <c r="M121" s="36">
        <f t="shared" ca="1" si="53"/>
        <v>0.80367510183937563</v>
      </c>
      <c r="N121" s="37">
        <f t="shared" ca="1" si="54"/>
        <v>0.78150673708772389</v>
      </c>
      <c r="O121" t="str">
        <f t="shared" ca="1" si="30"/>
        <v>LONG</v>
      </c>
      <c r="Q121" t="str">
        <f t="shared" ca="1" si="31"/>
        <v>LONG</v>
      </c>
      <c r="R121" t="str">
        <f t="shared" ca="1" si="32"/>
        <v/>
      </c>
      <c r="S121">
        <f t="shared" ca="1" si="33"/>
        <v>0</v>
      </c>
      <c r="T121">
        <f t="shared" ca="1" si="34"/>
        <v>1</v>
      </c>
      <c r="U121" t="str">
        <f t="shared" ca="1" si="49"/>
        <v/>
      </c>
      <c r="V121" t="str">
        <f t="shared" ca="1" si="50"/>
        <v/>
      </c>
      <c r="W121" t="str">
        <f t="shared" ca="1" si="35"/>
        <v/>
      </c>
      <c r="X121">
        <f t="shared" ca="1" si="36"/>
        <v>0</v>
      </c>
      <c r="Y121" t="str">
        <f t="shared" ca="1" si="37"/>
        <v/>
      </c>
      <c r="Z121" t="str">
        <f ca="1">IF(V121="","",IF(V121=1,"LONG"&amp;COUNTIF($V$2:V121,1),"SELL"&amp;COUNTIF($V$2:V121,0)))</f>
        <v/>
      </c>
      <c r="AA121" t="str">
        <f ca="1">IF(U121="","",IF(U121=-1,"SHORT"&amp;COUNTIF($U$2:U121,-1),"COVER"&amp;COUNTIF($U$2:U121,0)))</f>
        <v/>
      </c>
      <c r="AB121" t="str">
        <f t="shared" ca="1" si="38"/>
        <v/>
      </c>
      <c r="AC121" t="str">
        <f t="shared" ca="1" si="39"/>
        <v/>
      </c>
      <c r="AD121" t="str">
        <f t="shared" ca="1" si="40"/>
        <v/>
      </c>
      <c r="AE121" t="str">
        <f t="shared" ca="1" si="41"/>
        <v/>
      </c>
      <c r="AF121" t="str">
        <f t="shared" ca="1" si="42"/>
        <v/>
      </c>
      <c r="AG121" t="str">
        <f t="shared" ca="1" si="43"/>
        <v/>
      </c>
      <c r="AH121" t="str">
        <f ca="1">IF(AF121="","",COUNTIF($AJ$2:AJ121,1))</f>
        <v/>
      </c>
      <c r="AI121" t="str">
        <f ca="1">IF(AG121="","",COUNTIF($AK$2:AK121,1))</f>
        <v/>
      </c>
      <c r="AJ121">
        <f t="shared" ca="1" si="44"/>
        <v>0</v>
      </c>
      <c r="AK121">
        <f t="shared" ca="1" si="45"/>
        <v>0</v>
      </c>
      <c r="AL121" t="str">
        <f t="shared" ca="1" si="51"/>
        <v/>
      </c>
      <c r="AM121" t="str">
        <f t="shared" ca="1" si="46"/>
        <v/>
      </c>
    </row>
    <row r="122" spans="1:39" x14ac:dyDescent="0.3">
      <c r="A122" t="str">
        <f ca="1">IF(Y122="","",Y122&amp;"-"&amp;COUNTIF($Y$2:Y122,Y122))</f>
        <v/>
      </c>
      <c r="B122" t="str">
        <f ca="1">IF(V122="","",V122&amp;"-"&amp;COUNTIF($V$2:V122,V122))</f>
        <v/>
      </c>
      <c r="C122" t="str">
        <f ca="1">IF(U122="","",U122&amp;"-"&amp;COUNTIF($U$2:U122,U122))</f>
        <v/>
      </c>
      <c r="D122" t="str">
        <f ca="1">IF(AF122="","",COUNTIF($AJ$2:AJ122,1))</f>
        <v/>
      </c>
      <c r="E122" t="str">
        <f ca="1">IF(AG122="","",COUNTIF($AK$2:AK122,1))</f>
        <v/>
      </c>
      <c r="F122">
        <f t="shared" si="47"/>
        <v>121</v>
      </c>
      <c r="G122" s="11">
        <f>HDFCBANK!C122</f>
        <v>41449</v>
      </c>
      <c r="H122">
        <f>HDFCBANK!I122</f>
        <v>625.35</v>
      </c>
      <c r="I122">
        <f>HDFC!I122</f>
        <v>824.8</v>
      </c>
      <c r="J122" s="7">
        <f t="shared" si="29"/>
        <v>0.75818380213385073</v>
      </c>
      <c r="K122" s="7">
        <f t="shared" ca="1" si="48"/>
        <v>0.78908136160515441</v>
      </c>
      <c r="L122" s="7">
        <f t="shared" ca="1" si="52"/>
        <v>1.55132118276718E-2</v>
      </c>
      <c r="M122" s="36">
        <f t="shared" ca="1" si="53"/>
        <v>0.80459457343282625</v>
      </c>
      <c r="N122" s="37">
        <f t="shared" ca="1" si="54"/>
        <v>0.77356814977748256</v>
      </c>
      <c r="O122" t="str">
        <f t="shared" ca="1" si="30"/>
        <v>LONG</v>
      </c>
      <c r="Q122" t="str">
        <f t="shared" ca="1" si="31"/>
        <v>LONG</v>
      </c>
      <c r="R122" t="str">
        <f t="shared" ca="1" si="32"/>
        <v/>
      </c>
      <c r="S122">
        <f t="shared" ca="1" si="33"/>
        <v>0</v>
      </c>
      <c r="T122">
        <f t="shared" ca="1" si="34"/>
        <v>1</v>
      </c>
      <c r="U122" t="str">
        <f t="shared" ca="1" si="49"/>
        <v/>
      </c>
      <c r="V122" t="str">
        <f t="shared" ca="1" si="50"/>
        <v/>
      </c>
      <c r="W122" t="str">
        <f t="shared" ca="1" si="35"/>
        <v/>
      </c>
      <c r="X122">
        <f t="shared" ca="1" si="36"/>
        <v>0</v>
      </c>
      <c r="Y122" t="str">
        <f t="shared" ca="1" si="37"/>
        <v/>
      </c>
      <c r="Z122" t="str">
        <f ca="1">IF(V122="","",IF(V122=1,"LONG"&amp;COUNTIF($V$2:V122,1),"SELL"&amp;COUNTIF($V$2:V122,0)))</f>
        <v/>
      </c>
      <c r="AA122" t="str">
        <f ca="1">IF(U122="","",IF(U122=-1,"SHORT"&amp;COUNTIF($U$2:U122,-1),"COVER"&amp;COUNTIF($U$2:U122,0)))</f>
        <v/>
      </c>
      <c r="AB122" t="str">
        <f t="shared" ca="1" si="38"/>
        <v/>
      </c>
      <c r="AC122" t="str">
        <f t="shared" ca="1" si="39"/>
        <v/>
      </c>
      <c r="AD122" t="str">
        <f t="shared" ca="1" si="40"/>
        <v/>
      </c>
      <c r="AE122" t="str">
        <f t="shared" ca="1" si="41"/>
        <v/>
      </c>
      <c r="AF122" t="str">
        <f t="shared" ca="1" si="42"/>
        <v/>
      </c>
      <c r="AG122" t="str">
        <f t="shared" ca="1" si="43"/>
        <v/>
      </c>
      <c r="AH122" t="str">
        <f ca="1">IF(AF122="","",COUNTIF($AJ$2:AJ122,1))</f>
        <v/>
      </c>
      <c r="AI122" t="str">
        <f ca="1">IF(AG122="","",COUNTIF($AK$2:AK122,1))</f>
        <v/>
      </c>
      <c r="AJ122">
        <f t="shared" ca="1" si="44"/>
        <v>0</v>
      </c>
      <c r="AK122">
        <f t="shared" ca="1" si="45"/>
        <v>0</v>
      </c>
      <c r="AL122" t="str">
        <f t="shared" ca="1" si="51"/>
        <v/>
      </c>
      <c r="AM122" t="str">
        <f t="shared" ca="1" si="46"/>
        <v/>
      </c>
    </row>
    <row r="123" spans="1:39" x14ac:dyDescent="0.3">
      <c r="A123" t="str">
        <f ca="1">IF(Y123="","",Y123&amp;"-"&amp;COUNTIF($Y$2:Y123,Y123))</f>
        <v/>
      </c>
      <c r="B123" t="str">
        <f ca="1">IF(V123="","",V123&amp;"-"&amp;COUNTIF($V$2:V123,V123))</f>
        <v/>
      </c>
      <c r="C123" t="str">
        <f ca="1">IF(U123="","",U123&amp;"-"&amp;COUNTIF($U$2:U123,U123))</f>
        <v/>
      </c>
      <c r="D123" t="str">
        <f ca="1">IF(AF123="","",COUNTIF($AJ$2:AJ123,1))</f>
        <v/>
      </c>
      <c r="E123" t="str">
        <f ca="1">IF(AG123="","",COUNTIF($AK$2:AK123,1))</f>
        <v/>
      </c>
      <c r="F123">
        <f t="shared" si="47"/>
        <v>122</v>
      </c>
      <c r="G123" s="11">
        <f>HDFCBANK!C123</f>
        <v>41450</v>
      </c>
      <c r="H123">
        <f>HDFCBANK!I123</f>
        <v>634</v>
      </c>
      <c r="I123">
        <f>HDFC!I123</f>
        <v>817.45</v>
      </c>
      <c r="J123" s="7">
        <f t="shared" si="29"/>
        <v>0.77558260444063853</v>
      </c>
      <c r="K123" s="7">
        <f t="shared" ca="1" si="48"/>
        <v>0.7866420283537362</v>
      </c>
      <c r="L123" s="7">
        <f t="shared" ca="1" si="52"/>
        <v>1.5527605799257398E-2</v>
      </c>
      <c r="M123" s="36">
        <f t="shared" ca="1" si="53"/>
        <v>0.80216963415299358</v>
      </c>
      <c r="N123" s="37">
        <f t="shared" ca="1" si="54"/>
        <v>0.77111442255447882</v>
      </c>
      <c r="O123" t="str">
        <f t="shared" ca="1" si="30"/>
        <v>LONG</v>
      </c>
      <c r="Q123" t="str">
        <f t="shared" ca="1" si="31"/>
        <v>LONG</v>
      </c>
      <c r="R123" t="str">
        <f t="shared" ca="1" si="32"/>
        <v/>
      </c>
      <c r="S123">
        <f t="shared" ca="1" si="33"/>
        <v>0</v>
      </c>
      <c r="T123">
        <f t="shared" ca="1" si="34"/>
        <v>1</v>
      </c>
      <c r="U123" t="str">
        <f t="shared" ca="1" si="49"/>
        <v/>
      </c>
      <c r="V123" t="str">
        <f t="shared" ca="1" si="50"/>
        <v/>
      </c>
      <c r="W123" t="str">
        <f t="shared" ca="1" si="35"/>
        <v/>
      </c>
      <c r="X123">
        <f t="shared" ca="1" si="36"/>
        <v>0</v>
      </c>
      <c r="Y123" t="str">
        <f t="shared" ca="1" si="37"/>
        <v/>
      </c>
      <c r="Z123" t="str">
        <f ca="1">IF(V123="","",IF(V123=1,"LONG"&amp;COUNTIF($V$2:V123,1),"SELL"&amp;COUNTIF($V$2:V123,0)))</f>
        <v/>
      </c>
      <c r="AA123" t="str">
        <f ca="1">IF(U123="","",IF(U123=-1,"SHORT"&amp;COUNTIF($U$2:U123,-1),"COVER"&amp;COUNTIF($U$2:U123,0)))</f>
        <v/>
      </c>
      <c r="AB123" t="str">
        <f t="shared" ca="1" si="38"/>
        <v/>
      </c>
      <c r="AC123" t="str">
        <f t="shared" ca="1" si="39"/>
        <v/>
      </c>
      <c r="AD123" t="str">
        <f t="shared" ca="1" si="40"/>
        <v/>
      </c>
      <c r="AE123" t="str">
        <f t="shared" ca="1" si="41"/>
        <v/>
      </c>
      <c r="AF123" t="str">
        <f t="shared" ca="1" si="42"/>
        <v/>
      </c>
      <c r="AG123" t="str">
        <f t="shared" ca="1" si="43"/>
        <v/>
      </c>
      <c r="AH123" t="str">
        <f ca="1">IF(AF123="","",COUNTIF($AJ$2:AJ123,1))</f>
        <v/>
      </c>
      <c r="AI123" t="str">
        <f ca="1">IF(AG123="","",COUNTIF($AK$2:AK123,1))</f>
        <v/>
      </c>
      <c r="AJ123">
        <f t="shared" ca="1" si="44"/>
        <v>0</v>
      </c>
      <c r="AK123">
        <f t="shared" ca="1" si="45"/>
        <v>0</v>
      </c>
      <c r="AL123" t="str">
        <f t="shared" ca="1" si="51"/>
        <v/>
      </c>
      <c r="AM123" t="str">
        <f t="shared" ca="1" si="46"/>
        <v/>
      </c>
    </row>
    <row r="124" spans="1:39" x14ac:dyDescent="0.3">
      <c r="A124" t="str">
        <f ca="1">IF(Y124="","",Y124&amp;"-"&amp;COUNTIF($Y$2:Y124,Y124))</f>
        <v/>
      </c>
      <c r="B124" t="str">
        <f ca="1">IF(V124="","",V124&amp;"-"&amp;COUNTIF($V$2:V124,V124))</f>
        <v/>
      </c>
      <c r="C124" t="str">
        <f ca="1">IF(U124="","",U124&amp;"-"&amp;COUNTIF($U$2:U124,U124))</f>
        <v/>
      </c>
      <c r="D124" t="str">
        <f ca="1">IF(AF124="","",COUNTIF($AJ$2:AJ124,1))</f>
        <v/>
      </c>
      <c r="E124" t="str">
        <f ca="1">IF(AG124="","",COUNTIF($AK$2:AK124,1))</f>
        <v/>
      </c>
      <c r="F124">
        <f t="shared" si="47"/>
        <v>123</v>
      </c>
      <c r="G124" s="11">
        <f>HDFCBANK!C124</f>
        <v>41451</v>
      </c>
      <c r="H124">
        <f>HDFCBANK!I124</f>
        <v>622.85</v>
      </c>
      <c r="I124">
        <f>HDFC!I124</f>
        <v>815.6</v>
      </c>
      <c r="J124" s="7">
        <f t="shared" si="29"/>
        <v>0.76367091711623347</v>
      </c>
      <c r="K124" s="7">
        <f t="shared" ca="1" si="48"/>
        <v>0.78211359767729971</v>
      </c>
      <c r="L124" s="7">
        <f t="shared" ca="1" si="52"/>
        <v>1.4887299918114699E-2</v>
      </c>
      <c r="M124" s="36">
        <f t="shared" ca="1" si="53"/>
        <v>0.79700089759541437</v>
      </c>
      <c r="N124" s="37">
        <f t="shared" ca="1" si="54"/>
        <v>0.76722629775918505</v>
      </c>
      <c r="O124" t="str">
        <f t="shared" ca="1" si="30"/>
        <v>LONG</v>
      </c>
      <c r="Q124" t="str">
        <f t="shared" ca="1" si="31"/>
        <v>LONG</v>
      </c>
      <c r="R124" t="str">
        <f t="shared" ca="1" si="32"/>
        <v/>
      </c>
      <c r="S124">
        <f t="shared" ca="1" si="33"/>
        <v>0</v>
      </c>
      <c r="T124">
        <f t="shared" ca="1" si="34"/>
        <v>1</v>
      </c>
      <c r="U124" t="str">
        <f t="shared" ca="1" si="49"/>
        <v/>
      </c>
      <c r="V124" t="str">
        <f t="shared" ca="1" si="50"/>
        <v/>
      </c>
      <c r="W124" t="str">
        <f t="shared" ca="1" si="35"/>
        <v/>
      </c>
      <c r="X124">
        <f t="shared" ca="1" si="36"/>
        <v>0</v>
      </c>
      <c r="Y124" t="str">
        <f t="shared" ca="1" si="37"/>
        <v/>
      </c>
      <c r="Z124" t="str">
        <f ca="1">IF(V124="","",IF(V124=1,"LONG"&amp;COUNTIF($V$2:V124,1),"SELL"&amp;COUNTIF($V$2:V124,0)))</f>
        <v/>
      </c>
      <c r="AA124" t="str">
        <f ca="1">IF(U124="","",IF(U124=-1,"SHORT"&amp;COUNTIF($U$2:U124,-1),"COVER"&amp;COUNTIF($U$2:U124,0)))</f>
        <v/>
      </c>
      <c r="AB124" t="str">
        <f t="shared" ca="1" si="38"/>
        <v/>
      </c>
      <c r="AC124" t="str">
        <f t="shared" ca="1" si="39"/>
        <v/>
      </c>
      <c r="AD124" t="str">
        <f t="shared" ca="1" si="40"/>
        <v/>
      </c>
      <c r="AE124" t="str">
        <f t="shared" ca="1" si="41"/>
        <v/>
      </c>
      <c r="AF124" t="str">
        <f t="shared" ca="1" si="42"/>
        <v/>
      </c>
      <c r="AG124" t="str">
        <f t="shared" ca="1" si="43"/>
        <v/>
      </c>
      <c r="AH124" t="str">
        <f ca="1">IF(AF124="","",COUNTIF($AJ$2:AJ124,1))</f>
        <v/>
      </c>
      <c r="AI124" t="str">
        <f ca="1">IF(AG124="","",COUNTIF($AK$2:AK124,1))</f>
        <v/>
      </c>
      <c r="AJ124">
        <f t="shared" ca="1" si="44"/>
        <v>0</v>
      </c>
      <c r="AK124">
        <f t="shared" ca="1" si="45"/>
        <v>0</v>
      </c>
      <c r="AL124" t="str">
        <f t="shared" ca="1" si="51"/>
        <v/>
      </c>
      <c r="AM124" t="str">
        <f t="shared" ca="1" si="46"/>
        <v/>
      </c>
    </row>
    <row r="125" spans="1:39" x14ac:dyDescent="0.3">
      <c r="A125" t="str">
        <f ca="1">IF(Y125="","",Y125&amp;"-"&amp;COUNTIF($Y$2:Y125,Y125))</f>
        <v/>
      </c>
      <c r="B125" t="str">
        <f ca="1">IF(V125="","",V125&amp;"-"&amp;COUNTIF($V$2:V125,V125))</f>
        <v/>
      </c>
      <c r="C125" t="str">
        <f ca="1">IF(U125="","",U125&amp;"-"&amp;COUNTIF($U$2:U125,U125))</f>
        <v/>
      </c>
      <c r="D125" t="str">
        <f ca="1">IF(AF125="","",COUNTIF($AJ$2:AJ125,1))</f>
        <v/>
      </c>
      <c r="E125" t="str">
        <f ca="1">IF(AG125="","",COUNTIF($AK$2:AK125,1))</f>
        <v/>
      </c>
      <c r="F125">
        <f t="shared" si="47"/>
        <v>124</v>
      </c>
      <c r="G125" s="11">
        <f>HDFCBANK!C125</f>
        <v>41452</v>
      </c>
      <c r="H125">
        <f>HDFCBANK!I125</f>
        <v>646.5</v>
      </c>
      <c r="I125">
        <f>HDFC!I125</f>
        <v>837.15</v>
      </c>
      <c r="J125" s="7">
        <f t="shared" si="29"/>
        <v>0.77226303529833362</v>
      </c>
      <c r="K125" s="7">
        <f t="shared" ca="1" si="48"/>
        <v>0.77868242767844564</v>
      </c>
      <c r="L125" s="7">
        <f t="shared" ca="1" si="52"/>
        <v>1.2363217578697927E-2</v>
      </c>
      <c r="M125" s="36">
        <f t="shared" ca="1" si="53"/>
        <v>0.7910456452571436</v>
      </c>
      <c r="N125" s="37">
        <f t="shared" ca="1" si="54"/>
        <v>0.76631921009974768</v>
      </c>
      <c r="O125" t="str">
        <f t="shared" ca="1" si="30"/>
        <v>LONG</v>
      </c>
      <c r="Q125" t="str">
        <f t="shared" ca="1" si="31"/>
        <v>LONG</v>
      </c>
      <c r="R125" t="str">
        <f t="shared" ca="1" si="32"/>
        <v/>
      </c>
      <c r="S125">
        <f t="shared" ca="1" si="33"/>
        <v>0</v>
      </c>
      <c r="T125">
        <f t="shared" ca="1" si="34"/>
        <v>1</v>
      </c>
      <c r="U125" t="str">
        <f t="shared" ca="1" si="49"/>
        <v/>
      </c>
      <c r="V125" t="str">
        <f t="shared" ca="1" si="50"/>
        <v/>
      </c>
      <c r="W125" t="str">
        <f t="shared" ca="1" si="35"/>
        <v/>
      </c>
      <c r="X125">
        <f t="shared" ca="1" si="36"/>
        <v>0</v>
      </c>
      <c r="Y125" t="str">
        <f t="shared" ca="1" si="37"/>
        <v/>
      </c>
      <c r="Z125" t="str">
        <f ca="1">IF(V125="","",IF(V125=1,"LONG"&amp;COUNTIF($V$2:V125,1),"SELL"&amp;COUNTIF($V$2:V125,0)))</f>
        <v/>
      </c>
      <c r="AA125" t="str">
        <f ca="1">IF(U125="","",IF(U125=-1,"SHORT"&amp;COUNTIF($U$2:U125,-1),"COVER"&amp;COUNTIF($U$2:U125,0)))</f>
        <v/>
      </c>
      <c r="AB125" t="str">
        <f t="shared" ca="1" si="38"/>
        <v/>
      </c>
      <c r="AC125" t="str">
        <f t="shared" ca="1" si="39"/>
        <v/>
      </c>
      <c r="AD125" t="str">
        <f t="shared" ca="1" si="40"/>
        <v/>
      </c>
      <c r="AE125" t="str">
        <f t="shared" ca="1" si="41"/>
        <v/>
      </c>
      <c r="AF125" t="str">
        <f t="shared" ca="1" si="42"/>
        <v/>
      </c>
      <c r="AG125" t="str">
        <f t="shared" ca="1" si="43"/>
        <v/>
      </c>
      <c r="AH125" t="str">
        <f ca="1">IF(AF125="","",COUNTIF($AJ$2:AJ125,1))</f>
        <v/>
      </c>
      <c r="AI125" t="str">
        <f ca="1">IF(AG125="","",COUNTIF($AK$2:AK125,1))</f>
        <v/>
      </c>
      <c r="AJ125">
        <f t="shared" ca="1" si="44"/>
        <v>0</v>
      </c>
      <c r="AK125">
        <f t="shared" ca="1" si="45"/>
        <v>0</v>
      </c>
      <c r="AL125" t="str">
        <f t="shared" ca="1" si="51"/>
        <v/>
      </c>
      <c r="AM125" t="str">
        <f t="shared" ca="1" si="46"/>
        <v/>
      </c>
    </row>
    <row r="126" spans="1:39" x14ac:dyDescent="0.3">
      <c r="A126" t="str">
        <f ca="1">IF(Y126="","",Y126&amp;"-"&amp;COUNTIF($Y$2:Y126,Y126))</f>
        <v/>
      </c>
      <c r="B126" t="str">
        <f ca="1">IF(V126="","",V126&amp;"-"&amp;COUNTIF($V$2:V126,V126))</f>
        <v/>
      </c>
      <c r="C126" t="str">
        <f ca="1">IF(U126="","",U126&amp;"-"&amp;COUNTIF($U$2:U126,U126))</f>
        <v/>
      </c>
      <c r="D126" t="str">
        <f ca="1">IF(AF126="","",COUNTIF($AJ$2:AJ126,1))</f>
        <v/>
      </c>
      <c r="E126" t="str">
        <f ca="1">IF(AG126="","",COUNTIF($AK$2:AK126,1))</f>
        <v/>
      </c>
      <c r="F126">
        <f t="shared" si="47"/>
        <v>125</v>
      </c>
      <c r="G126" s="11">
        <f>HDFCBANK!C126</f>
        <v>41453</v>
      </c>
      <c r="H126">
        <f>HDFCBANK!I126</f>
        <v>669.5</v>
      </c>
      <c r="I126">
        <f>HDFC!I126</f>
        <v>879.05</v>
      </c>
      <c r="J126" s="7">
        <f t="shared" si="29"/>
        <v>0.7616176554234686</v>
      </c>
      <c r="K126" s="7">
        <f t="shared" ca="1" si="48"/>
        <v>0.77519748663396615</v>
      </c>
      <c r="L126" s="7">
        <f t="shared" ca="1" si="52"/>
        <v>1.1686208851179884E-2</v>
      </c>
      <c r="M126" s="36">
        <f t="shared" ca="1" si="53"/>
        <v>0.78688369548514603</v>
      </c>
      <c r="N126" s="37">
        <f t="shared" ca="1" si="54"/>
        <v>0.76351127778278627</v>
      </c>
      <c r="O126" t="str">
        <f t="shared" ca="1" si="30"/>
        <v>LONG</v>
      </c>
      <c r="Q126" t="str">
        <f t="shared" ca="1" si="31"/>
        <v>LONG</v>
      </c>
      <c r="R126" t="str">
        <f t="shared" ca="1" si="32"/>
        <v/>
      </c>
      <c r="S126">
        <f t="shared" ca="1" si="33"/>
        <v>0</v>
      </c>
      <c r="T126">
        <f t="shared" ca="1" si="34"/>
        <v>1</v>
      </c>
      <c r="U126" t="str">
        <f t="shared" ca="1" si="49"/>
        <v/>
      </c>
      <c r="V126" t="str">
        <f t="shared" ca="1" si="50"/>
        <v/>
      </c>
      <c r="W126" t="str">
        <f t="shared" ca="1" si="35"/>
        <v/>
      </c>
      <c r="X126">
        <f t="shared" ca="1" si="36"/>
        <v>0</v>
      </c>
      <c r="Y126" t="str">
        <f t="shared" ca="1" si="37"/>
        <v/>
      </c>
      <c r="Z126" t="str">
        <f ca="1">IF(V126="","",IF(V126=1,"LONG"&amp;COUNTIF($V$2:V126,1),"SELL"&amp;COUNTIF($V$2:V126,0)))</f>
        <v/>
      </c>
      <c r="AA126" t="str">
        <f ca="1">IF(U126="","",IF(U126=-1,"SHORT"&amp;COUNTIF($U$2:U126,-1),"COVER"&amp;COUNTIF($U$2:U126,0)))</f>
        <v/>
      </c>
      <c r="AB126" t="str">
        <f t="shared" ca="1" si="38"/>
        <v/>
      </c>
      <c r="AC126" t="str">
        <f t="shared" ca="1" si="39"/>
        <v/>
      </c>
      <c r="AD126" t="str">
        <f t="shared" ca="1" si="40"/>
        <v/>
      </c>
      <c r="AE126" t="str">
        <f t="shared" ca="1" si="41"/>
        <v/>
      </c>
      <c r="AF126" t="str">
        <f t="shared" ca="1" si="42"/>
        <v/>
      </c>
      <c r="AG126" t="str">
        <f t="shared" ca="1" si="43"/>
        <v/>
      </c>
      <c r="AH126" t="str">
        <f ca="1">IF(AF126="","",COUNTIF($AJ$2:AJ126,1))</f>
        <v/>
      </c>
      <c r="AI126" t="str">
        <f ca="1">IF(AG126="","",COUNTIF($AK$2:AK126,1))</f>
        <v/>
      </c>
      <c r="AJ126">
        <f t="shared" ca="1" si="44"/>
        <v>0</v>
      </c>
      <c r="AK126">
        <f t="shared" ca="1" si="45"/>
        <v>0</v>
      </c>
      <c r="AL126" t="str">
        <f t="shared" ca="1" si="51"/>
        <v/>
      </c>
      <c r="AM126" t="str">
        <f t="shared" ca="1" si="46"/>
        <v/>
      </c>
    </row>
    <row r="127" spans="1:39" x14ac:dyDescent="0.3">
      <c r="A127" t="str">
        <f ca="1">IF(Y127="","",Y127&amp;"-"&amp;COUNTIF($Y$2:Y127,Y127))</f>
        <v/>
      </c>
      <c r="B127" t="str">
        <f ca="1">IF(V127="","",V127&amp;"-"&amp;COUNTIF($V$2:V127,V127))</f>
        <v/>
      </c>
      <c r="C127" t="str">
        <f ca="1">IF(U127="","",U127&amp;"-"&amp;COUNTIF($U$2:U127,U127))</f>
        <v/>
      </c>
      <c r="D127" t="str">
        <f ca="1">IF(AF127="","",COUNTIF($AJ$2:AJ127,1))</f>
        <v/>
      </c>
      <c r="E127" t="str">
        <f ca="1">IF(AG127="","",COUNTIF($AK$2:AK127,1))</f>
        <v/>
      </c>
      <c r="F127">
        <f t="shared" si="47"/>
        <v>126</v>
      </c>
      <c r="G127" s="11">
        <f>HDFCBANK!C127</f>
        <v>41456</v>
      </c>
      <c r="H127">
        <f>HDFCBANK!I127</f>
        <v>668.75</v>
      </c>
      <c r="I127">
        <f>HDFC!I127</f>
        <v>889.65</v>
      </c>
      <c r="J127" s="7">
        <f t="shared" si="29"/>
        <v>0.75170010678356658</v>
      </c>
      <c r="K127" s="7">
        <f t="shared" ca="1" si="48"/>
        <v>0.77133504823605559</v>
      </c>
      <c r="L127" s="7">
        <f t="shared" ca="1" si="52"/>
        <v>1.2486542079677903E-2</v>
      </c>
      <c r="M127" s="36">
        <f t="shared" ca="1" si="53"/>
        <v>0.78382159031573351</v>
      </c>
      <c r="N127" s="37">
        <f t="shared" ca="1" si="54"/>
        <v>0.75884850615637767</v>
      </c>
      <c r="O127" t="str">
        <f t="shared" ca="1" si="30"/>
        <v>LONG</v>
      </c>
      <c r="Q127" t="str">
        <f t="shared" ca="1" si="31"/>
        <v>LONG</v>
      </c>
      <c r="R127" t="str">
        <f t="shared" ca="1" si="32"/>
        <v/>
      </c>
      <c r="S127">
        <f t="shared" ca="1" si="33"/>
        <v>0</v>
      </c>
      <c r="T127">
        <f t="shared" ca="1" si="34"/>
        <v>1</v>
      </c>
      <c r="U127" t="str">
        <f t="shared" ca="1" si="49"/>
        <v/>
      </c>
      <c r="V127" t="str">
        <f t="shared" ca="1" si="50"/>
        <v/>
      </c>
      <c r="W127" t="str">
        <f t="shared" ca="1" si="35"/>
        <v/>
      </c>
      <c r="X127">
        <f t="shared" ca="1" si="36"/>
        <v>0</v>
      </c>
      <c r="Y127" t="str">
        <f t="shared" ca="1" si="37"/>
        <v/>
      </c>
      <c r="Z127" t="str">
        <f ca="1">IF(V127="","",IF(V127=1,"LONG"&amp;COUNTIF($V$2:V127,1),"SELL"&amp;COUNTIF($V$2:V127,0)))</f>
        <v/>
      </c>
      <c r="AA127" t="str">
        <f ca="1">IF(U127="","",IF(U127=-1,"SHORT"&amp;COUNTIF($U$2:U127,-1),"COVER"&amp;COUNTIF($U$2:U127,0)))</f>
        <v/>
      </c>
      <c r="AB127" t="str">
        <f t="shared" ca="1" si="38"/>
        <v/>
      </c>
      <c r="AC127" t="str">
        <f t="shared" ca="1" si="39"/>
        <v/>
      </c>
      <c r="AD127" t="str">
        <f t="shared" ca="1" si="40"/>
        <v/>
      </c>
      <c r="AE127" t="str">
        <f t="shared" ca="1" si="41"/>
        <v/>
      </c>
      <c r="AF127" t="str">
        <f t="shared" ca="1" si="42"/>
        <v/>
      </c>
      <c r="AG127" t="str">
        <f t="shared" ca="1" si="43"/>
        <v/>
      </c>
      <c r="AH127" t="str">
        <f ca="1">IF(AF127="","",COUNTIF($AJ$2:AJ127,1))</f>
        <v/>
      </c>
      <c r="AI127" t="str">
        <f ca="1">IF(AG127="","",COUNTIF($AK$2:AK127,1))</f>
        <v/>
      </c>
      <c r="AJ127">
        <f t="shared" ca="1" si="44"/>
        <v>0</v>
      </c>
      <c r="AK127">
        <f t="shared" ca="1" si="45"/>
        <v>0</v>
      </c>
      <c r="AL127" t="str">
        <f t="shared" ca="1" si="51"/>
        <v/>
      </c>
      <c r="AM127" t="str">
        <f t="shared" ca="1" si="46"/>
        <v/>
      </c>
    </row>
    <row r="128" spans="1:39" x14ac:dyDescent="0.3">
      <c r="A128" t="str">
        <f ca="1">IF(Y128="","",Y128&amp;"-"&amp;COUNTIF($Y$2:Y128,Y128))</f>
        <v/>
      </c>
      <c r="B128" t="str">
        <f ca="1">IF(V128="","",V128&amp;"-"&amp;COUNTIF($V$2:V128,V128))</f>
        <v/>
      </c>
      <c r="C128" t="str">
        <f ca="1">IF(U128="","",U128&amp;"-"&amp;COUNTIF($U$2:U128,U128))</f>
        <v/>
      </c>
      <c r="D128" t="str">
        <f ca="1">IF(AF128="","",COUNTIF($AJ$2:AJ128,1))</f>
        <v/>
      </c>
      <c r="E128" t="str">
        <f ca="1">IF(AG128="","",COUNTIF($AK$2:AK128,1))</f>
        <v/>
      </c>
      <c r="F128">
        <f t="shared" si="47"/>
        <v>127</v>
      </c>
      <c r="G128" s="11">
        <f>HDFCBANK!C128</f>
        <v>41457</v>
      </c>
      <c r="H128">
        <f>HDFCBANK!I128</f>
        <v>656.55</v>
      </c>
      <c r="I128">
        <f>HDFC!I128</f>
        <v>875.15</v>
      </c>
      <c r="J128" s="7">
        <f t="shared" si="29"/>
        <v>0.75021424898588807</v>
      </c>
      <c r="K128" s="7">
        <f t="shared" ca="1" si="48"/>
        <v>0.76752553788284583</v>
      </c>
      <c r="L128" s="7">
        <f t="shared" ca="1" si="52"/>
        <v>1.2543528928257559E-2</v>
      </c>
      <c r="M128" s="36">
        <f t="shared" ca="1" si="53"/>
        <v>0.78006906681110344</v>
      </c>
      <c r="N128" s="37">
        <f t="shared" ca="1" si="54"/>
        <v>0.75498200895458822</v>
      </c>
      <c r="O128" t="str">
        <f t="shared" ca="1" si="30"/>
        <v>LONG</v>
      </c>
      <c r="Q128" t="str">
        <f t="shared" ca="1" si="31"/>
        <v>LONG</v>
      </c>
      <c r="R128" t="str">
        <f t="shared" ca="1" si="32"/>
        <v/>
      </c>
      <c r="S128">
        <f t="shared" ca="1" si="33"/>
        <v>0</v>
      </c>
      <c r="T128">
        <f t="shared" ca="1" si="34"/>
        <v>1</v>
      </c>
      <c r="U128" t="str">
        <f t="shared" ca="1" si="49"/>
        <v/>
      </c>
      <c r="V128" t="str">
        <f t="shared" ca="1" si="50"/>
        <v/>
      </c>
      <c r="W128" t="str">
        <f t="shared" ca="1" si="35"/>
        <v/>
      </c>
      <c r="X128">
        <f t="shared" ca="1" si="36"/>
        <v>0</v>
      </c>
      <c r="Y128" t="str">
        <f t="shared" ca="1" si="37"/>
        <v/>
      </c>
      <c r="Z128" t="str">
        <f ca="1">IF(V128="","",IF(V128=1,"LONG"&amp;COUNTIF($V$2:V128,1),"SELL"&amp;COUNTIF($V$2:V128,0)))</f>
        <v/>
      </c>
      <c r="AA128" t="str">
        <f ca="1">IF(U128="","",IF(U128=-1,"SHORT"&amp;COUNTIF($U$2:U128,-1),"COVER"&amp;COUNTIF($U$2:U128,0)))</f>
        <v/>
      </c>
      <c r="AB128" t="str">
        <f t="shared" ca="1" si="38"/>
        <v/>
      </c>
      <c r="AC128" t="str">
        <f t="shared" ca="1" si="39"/>
        <v/>
      </c>
      <c r="AD128" t="str">
        <f t="shared" ca="1" si="40"/>
        <v/>
      </c>
      <c r="AE128" t="str">
        <f t="shared" ca="1" si="41"/>
        <v/>
      </c>
      <c r="AF128" t="str">
        <f t="shared" ca="1" si="42"/>
        <v/>
      </c>
      <c r="AG128" t="str">
        <f t="shared" ca="1" si="43"/>
        <v/>
      </c>
      <c r="AH128" t="str">
        <f ca="1">IF(AF128="","",COUNTIF($AJ$2:AJ128,1))</f>
        <v/>
      </c>
      <c r="AI128" t="str">
        <f ca="1">IF(AG128="","",COUNTIF($AK$2:AK128,1))</f>
        <v/>
      </c>
      <c r="AJ128">
        <f t="shared" ca="1" si="44"/>
        <v>0</v>
      </c>
      <c r="AK128">
        <f t="shared" ca="1" si="45"/>
        <v>0</v>
      </c>
      <c r="AL128" t="str">
        <f t="shared" ca="1" si="51"/>
        <v/>
      </c>
      <c r="AM128" t="str">
        <f t="shared" ca="1" si="46"/>
        <v/>
      </c>
    </row>
    <row r="129" spans="1:39" x14ac:dyDescent="0.3">
      <c r="A129" t="str">
        <f ca="1">IF(Y129="","",Y129&amp;"-"&amp;COUNTIF($Y$2:Y129,Y129))</f>
        <v/>
      </c>
      <c r="B129" t="str">
        <f ca="1">IF(V129="","",V129&amp;"-"&amp;COUNTIF($V$2:V129,V129))</f>
        <v/>
      </c>
      <c r="C129" t="str">
        <f ca="1">IF(U129="","",U129&amp;"-"&amp;COUNTIF($U$2:U129,U129))</f>
        <v/>
      </c>
      <c r="D129" t="str">
        <f ca="1">IF(AF129="","",COUNTIF($AJ$2:AJ129,1))</f>
        <v/>
      </c>
      <c r="E129" t="str">
        <f ca="1">IF(AG129="","",COUNTIF($AK$2:AK129,1))</f>
        <v/>
      </c>
      <c r="F129">
        <f t="shared" si="47"/>
        <v>128</v>
      </c>
      <c r="G129" s="11">
        <f>HDFCBANK!C129</f>
        <v>41458</v>
      </c>
      <c r="H129">
        <f>HDFCBANK!I129</f>
        <v>650.65</v>
      </c>
      <c r="I129">
        <f>HDFC!I129</f>
        <v>853.6</v>
      </c>
      <c r="J129" s="7">
        <f t="shared" si="29"/>
        <v>0.76224226804123707</v>
      </c>
      <c r="K129" s="7">
        <f t="shared" ca="1" si="48"/>
        <v>0.76481769705125313</v>
      </c>
      <c r="L129" s="7">
        <f t="shared" ca="1" si="52"/>
        <v>9.9756476881255746E-3</v>
      </c>
      <c r="M129" s="36">
        <f t="shared" ca="1" si="53"/>
        <v>0.77479334473937866</v>
      </c>
      <c r="N129" s="37">
        <f t="shared" ca="1" si="54"/>
        <v>0.7548420493631276</v>
      </c>
      <c r="O129" t="str">
        <f t="shared" ca="1" si="30"/>
        <v>LONG</v>
      </c>
      <c r="Q129" t="str">
        <f t="shared" ca="1" si="31"/>
        <v>LONG</v>
      </c>
      <c r="R129" t="str">
        <f t="shared" ca="1" si="32"/>
        <v/>
      </c>
      <c r="S129">
        <f t="shared" ca="1" si="33"/>
        <v>0</v>
      </c>
      <c r="T129">
        <f t="shared" ca="1" si="34"/>
        <v>1</v>
      </c>
      <c r="U129" t="str">
        <f t="shared" ca="1" si="49"/>
        <v/>
      </c>
      <c r="V129" t="str">
        <f t="shared" ca="1" si="50"/>
        <v/>
      </c>
      <c r="W129" t="str">
        <f t="shared" ca="1" si="35"/>
        <v/>
      </c>
      <c r="X129">
        <f t="shared" ca="1" si="36"/>
        <v>0</v>
      </c>
      <c r="Y129" t="str">
        <f t="shared" ca="1" si="37"/>
        <v/>
      </c>
      <c r="Z129" t="str">
        <f ca="1">IF(V129="","",IF(V129=1,"LONG"&amp;COUNTIF($V$2:V129,1),"SELL"&amp;COUNTIF($V$2:V129,0)))</f>
        <v/>
      </c>
      <c r="AA129" t="str">
        <f ca="1">IF(U129="","",IF(U129=-1,"SHORT"&amp;COUNTIF($U$2:U129,-1),"COVER"&amp;COUNTIF($U$2:U129,0)))</f>
        <v/>
      </c>
      <c r="AB129" t="str">
        <f t="shared" ca="1" si="38"/>
        <v/>
      </c>
      <c r="AC129" t="str">
        <f t="shared" ca="1" si="39"/>
        <v/>
      </c>
      <c r="AD129" t="str">
        <f t="shared" ca="1" si="40"/>
        <v/>
      </c>
      <c r="AE129" t="str">
        <f t="shared" ca="1" si="41"/>
        <v/>
      </c>
      <c r="AF129" t="str">
        <f t="shared" ca="1" si="42"/>
        <v/>
      </c>
      <c r="AG129" t="str">
        <f t="shared" ca="1" si="43"/>
        <v/>
      </c>
      <c r="AH129" t="str">
        <f ca="1">IF(AF129="","",COUNTIF($AJ$2:AJ129,1))</f>
        <v/>
      </c>
      <c r="AI129" t="str">
        <f ca="1">IF(AG129="","",COUNTIF($AK$2:AK129,1))</f>
        <v/>
      </c>
      <c r="AJ129">
        <f t="shared" ca="1" si="44"/>
        <v>0</v>
      </c>
      <c r="AK129">
        <f t="shared" ca="1" si="45"/>
        <v>0</v>
      </c>
      <c r="AL129" t="str">
        <f t="shared" ca="1" si="51"/>
        <v/>
      </c>
      <c r="AM129" t="str">
        <f t="shared" ca="1" si="46"/>
        <v/>
      </c>
    </row>
    <row r="130" spans="1:39" x14ac:dyDescent="0.3">
      <c r="A130" t="str">
        <f ca="1">IF(Y130="","",Y130&amp;"-"&amp;COUNTIF($Y$2:Y130,Y130))</f>
        <v>0-16</v>
      </c>
      <c r="B130" t="str">
        <f ca="1">IF(V130="","",V130&amp;"-"&amp;COUNTIF($V$2:V130,V130))</f>
        <v>0-10</v>
      </c>
      <c r="C130" t="str">
        <f ca="1">IF(U130="","",U130&amp;"-"&amp;COUNTIF($U$2:U130,U130))</f>
        <v/>
      </c>
      <c r="D130" t="str">
        <f ca="1">IF(AF130="","",COUNTIF($AJ$2:AJ130,1))</f>
        <v/>
      </c>
      <c r="E130">
        <f ca="1">IF(AG130="","",COUNTIF($AK$2:AK130,1))</f>
        <v>16</v>
      </c>
      <c r="F130">
        <f t="shared" si="47"/>
        <v>129</v>
      </c>
      <c r="G130" s="11">
        <f>HDFCBANK!C130</f>
        <v>41459</v>
      </c>
      <c r="H130">
        <f>HDFCBANK!I130</f>
        <v>655.15</v>
      </c>
      <c r="I130">
        <f>HDFC!I130</f>
        <v>852.1</v>
      </c>
      <c r="J130" s="7">
        <f t="shared" si="29"/>
        <v>0.76886515667175215</v>
      </c>
      <c r="K130" s="7">
        <f t="shared" ca="1" si="48"/>
        <v>0.76383741558063856</v>
      </c>
      <c r="L130" s="7">
        <f t="shared" ca="1" si="52"/>
        <v>8.8854702496604671E-3</v>
      </c>
      <c r="M130" s="36">
        <f t="shared" ca="1" si="53"/>
        <v>0.77272288583029902</v>
      </c>
      <c r="N130" s="37">
        <f t="shared" ca="1" si="54"/>
        <v>0.75495194533097809</v>
      </c>
      <c r="O130" t="str">
        <f t="shared" ca="1" si="30"/>
        <v/>
      </c>
      <c r="Q130" t="str">
        <f t="shared" ca="1" si="31"/>
        <v/>
      </c>
      <c r="R130" t="str">
        <f t="shared" ca="1" si="32"/>
        <v/>
      </c>
      <c r="S130">
        <f t="shared" ca="1" si="33"/>
        <v>0</v>
      </c>
      <c r="T130">
        <f t="shared" ca="1" si="34"/>
        <v>0</v>
      </c>
      <c r="U130" t="str">
        <f t="shared" ca="1" si="49"/>
        <v/>
      </c>
      <c r="V130">
        <f t="shared" ca="1" si="50"/>
        <v>0</v>
      </c>
      <c r="W130" t="str">
        <f t="shared" ca="1" si="35"/>
        <v/>
      </c>
      <c r="X130">
        <f t="shared" ca="1" si="36"/>
        <v>0</v>
      </c>
      <c r="Y130">
        <f t="shared" ca="1" si="37"/>
        <v>0</v>
      </c>
      <c r="Z130" t="str">
        <f ca="1">IF(V130="","",IF(V130=1,"LONG"&amp;COUNTIF($V$2:V130,1),"SELL"&amp;COUNTIF($V$2:V130,0)))</f>
        <v>SELL10</v>
      </c>
      <c r="AA130" t="str">
        <f ca="1">IF(U130="","",IF(U130=-1,"SHORT"&amp;COUNTIF($U$2:U130,-1),"COVER"&amp;COUNTIF($U$2:U130,0)))</f>
        <v/>
      </c>
      <c r="AB130" t="str">
        <f t="shared" ca="1" si="38"/>
        <v/>
      </c>
      <c r="AC130" t="str">
        <f t="shared" ca="1" si="39"/>
        <v>SELL</v>
      </c>
      <c r="AD130" t="str">
        <f t="shared" ca="1" si="40"/>
        <v/>
      </c>
      <c r="AE130" t="str">
        <f t="shared" ca="1" si="41"/>
        <v/>
      </c>
      <c r="AF130" t="str">
        <f t="shared" ca="1" si="42"/>
        <v/>
      </c>
      <c r="AG130" t="str">
        <f t="shared" ca="1" si="43"/>
        <v>SELL</v>
      </c>
      <c r="AH130" t="str">
        <f ca="1">IF(AF130="","",COUNTIF($AJ$2:AJ130,1))</f>
        <v/>
      </c>
      <c r="AI130">
        <f ca="1">IF(AG130="","",COUNTIF($AK$2:AK130,1))</f>
        <v>16</v>
      </c>
      <c r="AJ130">
        <f t="shared" ca="1" si="44"/>
        <v>0</v>
      </c>
      <c r="AK130">
        <f t="shared" ca="1" si="45"/>
        <v>1</v>
      </c>
      <c r="AL130" t="str">
        <f t="shared" ca="1" si="51"/>
        <v/>
      </c>
      <c r="AM130" t="str">
        <f t="shared" ca="1" si="46"/>
        <v>LONG</v>
      </c>
    </row>
    <row r="131" spans="1:39" x14ac:dyDescent="0.3">
      <c r="A131" t="str">
        <f ca="1">IF(Y131="","",Y131&amp;"-"&amp;COUNTIF($Y$2:Y131,Y131))</f>
        <v>1-17</v>
      </c>
      <c r="B131" t="str">
        <f ca="1">IF(V131="","",V131&amp;"-"&amp;COUNTIF($V$2:V131,V131))</f>
        <v/>
      </c>
      <c r="C131" t="str">
        <f ca="1">IF(U131="","",U131&amp;"-"&amp;COUNTIF($U$2:U131,U131))</f>
        <v>-1-7</v>
      </c>
      <c r="D131">
        <f ca="1">IF(AF131="","",COUNTIF($AJ$2:AJ131,1))</f>
        <v>17</v>
      </c>
      <c r="E131" t="str">
        <f ca="1">IF(AG131="","",COUNTIF($AK$2:AK131,1))</f>
        <v/>
      </c>
      <c r="F131">
        <f t="shared" si="47"/>
        <v>130</v>
      </c>
      <c r="G131" s="11">
        <f>HDFCBANK!C131</f>
        <v>41460</v>
      </c>
      <c r="H131">
        <f>HDFCBANK!I131</f>
        <v>667.75</v>
      </c>
      <c r="I131">
        <f>HDFC!I131</f>
        <v>850.1</v>
      </c>
      <c r="J131" s="7">
        <f t="shared" ref="J131:J194" si="55">H131/I131</f>
        <v>0.78549582402070339</v>
      </c>
      <c r="K131" s="7">
        <f t="shared" ca="1" si="48"/>
        <v>0.76498356189156724</v>
      </c>
      <c r="L131" s="7">
        <f t="shared" ca="1" si="52"/>
        <v>1.0865524901344533E-2</v>
      </c>
      <c r="M131" s="36">
        <f t="shared" ca="1" si="53"/>
        <v>0.77584908679291176</v>
      </c>
      <c r="N131" s="37">
        <f t="shared" ca="1" si="54"/>
        <v>0.75411803699022273</v>
      </c>
      <c r="O131" t="str">
        <f t="shared" ref="O131:O194" ca="1" si="56">IF(F131&gt;$AQ$1,IF(O130="",IF(J131&gt;M131,"SHORT",IF(J131&lt;N131,"LONG","")),IF(O130="LONG",IF(J131&gt;K131,"",O130),IF(O130="SHORT",IF(J131&lt;K131,"",O130),""))),"")</f>
        <v>SHORT</v>
      </c>
      <c r="Q131" t="str">
        <f t="shared" ref="Q131:Q194" ca="1" si="57">IF(F131&lt;=$AQ$1,"",IF(Q130="",IF(J131&lt;N131,"LONG",IF(Q131="","","")),IF(Q130="LONG",IF(J131&gt;K131,"",Q130),"")))</f>
        <v/>
      </c>
      <c r="R131" t="str">
        <f t="shared" ref="R131:R194" ca="1" si="58">IF(F131&lt;=$AQ$1,"",IF(R130="",IF(J131&gt;M131,"SHORT",IF(M131="","","")),IF(R130="SHORT",IF(J131&lt;K131,"",R130),"")))</f>
        <v>SHORT</v>
      </c>
      <c r="S131">
        <f t="shared" ref="S131:S194" ca="1" si="59">IF(R131="SHORT",-1,0)</f>
        <v>-1</v>
      </c>
      <c r="T131">
        <f t="shared" ref="T131:T194" ca="1" si="60">IF(Q131="LONG",1,0)</f>
        <v>0</v>
      </c>
      <c r="U131">
        <f t="shared" ca="1" si="49"/>
        <v>-1</v>
      </c>
      <c r="V131" t="str">
        <f t="shared" ca="1" si="50"/>
        <v/>
      </c>
      <c r="W131" t="str">
        <f t="shared" ref="W131:W194" ca="1" si="61">IF(V131=1,"LONG",IF(U131=-1,"SHORT",""))</f>
        <v>SHORT</v>
      </c>
      <c r="X131">
        <f t="shared" ref="X131:X194" ca="1" si="62">IF(U131="",0,U131)+(IF(V131="",0,V131))</f>
        <v>-1</v>
      </c>
      <c r="Y131">
        <f t="shared" ref="Y131:Y194" ca="1" si="63">IF(O130="",IF(O131="LONG",1,IF(O131="SHORT",1,"")),IF(O130="LONG",IF(O131="LONG","",0),IF(O130="SHORT",IF(O131="SHORT","",0),"")))</f>
        <v>1</v>
      </c>
      <c r="Z131" t="str">
        <f ca="1">IF(V131="","",IF(V131=1,"LONG"&amp;COUNTIF($V$2:V131,1),"SELL"&amp;COUNTIF($V$2:V131,0)))</f>
        <v/>
      </c>
      <c r="AA131" t="str">
        <f ca="1">IF(U131="","",IF(U131=-1,"SHORT"&amp;COUNTIF($U$2:U131,-1),"COVER"&amp;COUNTIF($U$2:U131,0)))</f>
        <v>SHORT7</v>
      </c>
      <c r="AB131" t="str">
        <f t="shared" ref="AB131:AB194" ca="1" si="64">IF(V131="","",IF(V131=1,"BUY",""))</f>
        <v/>
      </c>
      <c r="AC131" t="str">
        <f t="shared" ref="AC131:AC194" ca="1" si="65">IF(V131="","",IF(V131=0,"SELL",""))</f>
        <v/>
      </c>
      <c r="AD131" t="str">
        <f t="shared" ref="AD131:AD194" ca="1" si="66">IF(U131="","",IF(U131=-1,"SHORT",""))</f>
        <v>SHORT</v>
      </c>
      <c r="AE131" t="str">
        <f t="shared" ref="AE131:AE194" ca="1" si="67">IF(U131="","",IF(U131=0,"COVER",""))</f>
        <v/>
      </c>
      <c r="AF131" t="str">
        <f t="shared" ref="AF131:AF194" ca="1" si="68">AB131&amp;AD131</f>
        <v>SHORT</v>
      </c>
      <c r="AG131" t="str">
        <f t="shared" ref="AG131:AG194" ca="1" si="69">AC131&amp;AE131</f>
        <v/>
      </c>
      <c r="AH131">
        <f ca="1">IF(AF131="","",COUNTIF($AJ$2:AJ131,1))</f>
        <v>17</v>
      </c>
      <c r="AI131" t="str">
        <f ca="1">IF(AG131="","",COUNTIF($AK$2:AK131,1))</f>
        <v/>
      </c>
      <c r="AJ131">
        <f t="shared" ref="AJ131:AJ194" ca="1" si="70">IF(AF131="",0,1)</f>
        <v>1</v>
      </c>
      <c r="AK131">
        <f t="shared" ref="AK131:AK194" ca="1" si="71">IF(AG131="",0,1)</f>
        <v>0</v>
      </c>
      <c r="AL131" t="str">
        <f t="shared" ca="1" si="51"/>
        <v>SHORT</v>
      </c>
      <c r="AM131" t="str">
        <f t="shared" ref="AM131:AM194" ca="1" si="72">IF(AC131="SELL","LONG",IF(AE131="COVER","SHORT",""))</f>
        <v/>
      </c>
    </row>
    <row r="132" spans="1:39" x14ac:dyDescent="0.3">
      <c r="A132" t="str">
        <f ca="1">IF(Y132="","",Y132&amp;"-"&amp;COUNTIF($Y$2:Y132,Y132))</f>
        <v/>
      </c>
      <c r="B132" t="str">
        <f ca="1">IF(V132="","",V132&amp;"-"&amp;COUNTIF($V$2:V132,V132))</f>
        <v/>
      </c>
      <c r="C132" t="str">
        <f ca="1">IF(U132="","",U132&amp;"-"&amp;COUNTIF($U$2:U132,U132))</f>
        <v/>
      </c>
      <c r="D132" t="str">
        <f ca="1">IF(AF132="","",COUNTIF($AJ$2:AJ132,1))</f>
        <v/>
      </c>
      <c r="E132" t="str">
        <f ca="1">IF(AG132="","",COUNTIF($AK$2:AK132,1))</f>
        <v/>
      </c>
      <c r="F132">
        <f t="shared" ref="F132:F195" si="73">IF(F131&lt;&gt;250,F131+1,"")</f>
        <v>131</v>
      </c>
      <c r="G132" s="11">
        <f>HDFCBANK!C132</f>
        <v>41463</v>
      </c>
      <c r="H132">
        <f>HDFCBANK!I132</f>
        <v>660.45</v>
      </c>
      <c r="I132">
        <f>HDFC!I132</f>
        <v>824.05</v>
      </c>
      <c r="J132" s="7">
        <f t="shared" si="55"/>
        <v>0.80146835750257883</v>
      </c>
      <c r="K132" s="7">
        <f t="shared" ref="K132:K195" ca="1" si="74">IF(F132&gt;=$AQ$1,AVERAGE(OFFSET(J132,0,0,-$AQ$1,1)),"")</f>
        <v>0.76931201742843991</v>
      </c>
      <c r="L132" s="7">
        <f t="shared" ca="1" si="52"/>
        <v>1.5492238153717227E-2</v>
      </c>
      <c r="M132" s="36">
        <f t="shared" ca="1" si="53"/>
        <v>0.78480425558215716</v>
      </c>
      <c r="N132" s="37">
        <f t="shared" ca="1" si="54"/>
        <v>0.75381977927472266</v>
      </c>
      <c r="O132" t="str">
        <f t="shared" ca="1" si="56"/>
        <v>SHORT</v>
      </c>
      <c r="Q132" t="str">
        <f t="shared" ca="1" si="57"/>
        <v/>
      </c>
      <c r="R132" t="str">
        <f t="shared" ca="1" si="58"/>
        <v>SHORT</v>
      </c>
      <c r="S132">
        <f t="shared" ca="1" si="59"/>
        <v>-1</v>
      </c>
      <c r="T132">
        <f t="shared" ca="1" si="60"/>
        <v>0</v>
      </c>
      <c r="U132" t="str">
        <f t="shared" ref="U132:U195" ca="1" si="75">IF(R131="",IF(R132="SHORT",-1,""),IF(R131="SHORT",IF(R132="SHORT","",0)))</f>
        <v/>
      </c>
      <c r="V132" t="str">
        <f t="shared" ref="V132:V195" ca="1" si="76">IF(Q131="",IF(Q132="LONG",1,""),IF(Q131="LONG",IF(Q132="LONG","",0)))</f>
        <v/>
      </c>
      <c r="W132" t="str">
        <f t="shared" ca="1" si="61"/>
        <v/>
      </c>
      <c r="X132">
        <f t="shared" ca="1" si="62"/>
        <v>0</v>
      </c>
      <c r="Y132" t="str">
        <f t="shared" ca="1" si="63"/>
        <v/>
      </c>
      <c r="Z132" t="str">
        <f ca="1">IF(V132="","",IF(V132=1,"LONG"&amp;COUNTIF($V$2:V132,1),"SELL"&amp;COUNTIF($V$2:V132,0)))</f>
        <v/>
      </c>
      <c r="AA132" t="str">
        <f ca="1">IF(U132="","",IF(U132=-1,"SHORT"&amp;COUNTIF($U$2:U132,-1),"COVER"&amp;COUNTIF($U$2:U132,0)))</f>
        <v/>
      </c>
      <c r="AB132" t="str">
        <f t="shared" ca="1" si="64"/>
        <v/>
      </c>
      <c r="AC132" t="str">
        <f t="shared" ca="1" si="65"/>
        <v/>
      </c>
      <c r="AD132" t="str">
        <f t="shared" ca="1" si="66"/>
        <v/>
      </c>
      <c r="AE132" t="str">
        <f t="shared" ca="1" si="67"/>
        <v/>
      </c>
      <c r="AF132" t="str">
        <f t="shared" ca="1" si="68"/>
        <v/>
      </c>
      <c r="AG132" t="str">
        <f t="shared" ca="1" si="69"/>
        <v/>
      </c>
      <c r="AH132" t="str">
        <f ca="1">IF(AF132="","",COUNTIF($AJ$2:AJ132,1))</f>
        <v/>
      </c>
      <c r="AI132" t="str">
        <f ca="1">IF(AG132="","",COUNTIF($AK$2:AK132,1))</f>
        <v/>
      </c>
      <c r="AJ132">
        <f t="shared" ca="1" si="70"/>
        <v>0</v>
      </c>
      <c r="AK132">
        <f t="shared" ca="1" si="71"/>
        <v>0</v>
      </c>
      <c r="AL132" t="str">
        <f t="shared" ref="AL132:AL195" ca="1" si="77">IF(U132=-1,"SHORT",(IF(V132=1,"LONG","")))</f>
        <v/>
      </c>
      <c r="AM132" t="str">
        <f t="shared" ca="1" si="72"/>
        <v/>
      </c>
    </row>
    <row r="133" spans="1:39" x14ac:dyDescent="0.3">
      <c r="A133" t="str">
        <f ca="1">IF(Y133="","",Y133&amp;"-"&amp;COUNTIF($Y$2:Y133,Y133))</f>
        <v/>
      </c>
      <c r="B133" t="str">
        <f ca="1">IF(V133="","",V133&amp;"-"&amp;COUNTIF($V$2:V133,V133))</f>
        <v/>
      </c>
      <c r="C133" t="str">
        <f ca="1">IF(U133="","",U133&amp;"-"&amp;COUNTIF($U$2:U133,U133))</f>
        <v/>
      </c>
      <c r="D133" t="str">
        <f ca="1">IF(AF133="","",COUNTIF($AJ$2:AJ133,1))</f>
        <v/>
      </c>
      <c r="E133" t="str">
        <f ca="1">IF(AG133="","",COUNTIF($AK$2:AK133,1))</f>
        <v/>
      </c>
      <c r="F133">
        <f t="shared" si="73"/>
        <v>132</v>
      </c>
      <c r="G133" s="11">
        <f>HDFCBANK!C133</f>
        <v>41464</v>
      </c>
      <c r="H133">
        <f>HDFCBANK!I133</f>
        <v>670.3</v>
      </c>
      <c r="I133">
        <f>HDFC!I133</f>
        <v>830.05</v>
      </c>
      <c r="J133" s="7">
        <f t="shared" si="55"/>
        <v>0.80754171435455691</v>
      </c>
      <c r="K133" s="7">
        <f t="shared" ca="1" si="74"/>
        <v>0.77250792841983174</v>
      </c>
      <c r="L133" s="7">
        <f t="shared" ca="1" si="52"/>
        <v>1.9664225786493128E-2</v>
      </c>
      <c r="M133" s="36">
        <f t="shared" ca="1" si="53"/>
        <v>0.79217215420632492</v>
      </c>
      <c r="N133" s="37">
        <f t="shared" ca="1" si="54"/>
        <v>0.75284370263333855</v>
      </c>
      <c r="O133" t="str">
        <f t="shared" ca="1" si="56"/>
        <v>SHORT</v>
      </c>
      <c r="Q133" t="str">
        <f t="shared" ca="1" si="57"/>
        <v/>
      </c>
      <c r="R133" t="str">
        <f t="shared" ca="1" si="58"/>
        <v>SHORT</v>
      </c>
      <c r="S133">
        <f t="shared" ca="1" si="59"/>
        <v>-1</v>
      </c>
      <c r="T133">
        <f t="shared" ca="1" si="60"/>
        <v>0</v>
      </c>
      <c r="U133" t="str">
        <f t="shared" ca="1" si="75"/>
        <v/>
      </c>
      <c r="V133" t="str">
        <f t="shared" ca="1" si="76"/>
        <v/>
      </c>
      <c r="W133" t="str">
        <f t="shared" ca="1" si="61"/>
        <v/>
      </c>
      <c r="X133">
        <f t="shared" ca="1" si="62"/>
        <v>0</v>
      </c>
      <c r="Y133" t="str">
        <f t="shared" ca="1" si="63"/>
        <v/>
      </c>
      <c r="Z133" t="str">
        <f ca="1">IF(V133="","",IF(V133=1,"LONG"&amp;COUNTIF($V$2:V133,1),"SELL"&amp;COUNTIF($V$2:V133,0)))</f>
        <v/>
      </c>
      <c r="AA133" t="str">
        <f ca="1">IF(U133="","",IF(U133=-1,"SHORT"&amp;COUNTIF($U$2:U133,-1),"COVER"&amp;COUNTIF($U$2:U133,0)))</f>
        <v/>
      </c>
      <c r="AB133" t="str">
        <f t="shared" ca="1" si="64"/>
        <v/>
      </c>
      <c r="AC133" t="str">
        <f t="shared" ca="1" si="65"/>
        <v/>
      </c>
      <c r="AD133" t="str">
        <f t="shared" ca="1" si="66"/>
        <v/>
      </c>
      <c r="AE133" t="str">
        <f t="shared" ca="1" si="67"/>
        <v/>
      </c>
      <c r="AF133" t="str">
        <f t="shared" ca="1" si="68"/>
        <v/>
      </c>
      <c r="AG133" t="str">
        <f t="shared" ca="1" si="69"/>
        <v/>
      </c>
      <c r="AH133" t="str">
        <f ca="1">IF(AF133="","",COUNTIF($AJ$2:AJ133,1))</f>
        <v/>
      </c>
      <c r="AI133" t="str">
        <f ca="1">IF(AG133="","",COUNTIF($AK$2:AK133,1))</f>
        <v/>
      </c>
      <c r="AJ133">
        <f t="shared" ca="1" si="70"/>
        <v>0</v>
      </c>
      <c r="AK133">
        <f t="shared" ca="1" si="71"/>
        <v>0</v>
      </c>
      <c r="AL133" t="str">
        <f t="shared" ca="1" si="77"/>
        <v/>
      </c>
      <c r="AM133" t="str">
        <f t="shared" ca="1" si="72"/>
        <v/>
      </c>
    </row>
    <row r="134" spans="1:39" x14ac:dyDescent="0.3">
      <c r="A134" t="str">
        <f ca="1">IF(Y134="","",Y134&amp;"-"&amp;COUNTIF($Y$2:Y134,Y134))</f>
        <v/>
      </c>
      <c r="B134" t="str">
        <f ca="1">IF(V134="","",V134&amp;"-"&amp;COUNTIF($V$2:V134,V134))</f>
        <v/>
      </c>
      <c r="C134" t="str">
        <f ca="1">IF(U134="","",U134&amp;"-"&amp;COUNTIF($U$2:U134,U134))</f>
        <v/>
      </c>
      <c r="D134" t="str">
        <f ca="1">IF(AF134="","",COUNTIF($AJ$2:AJ134,1))</f>
        <v/>
      </c>
      <c r="E134" t="str">
        <f ca="1">IF(AG134="","",COUNTIF($AK$2:AK134,1))</f>
        <v/>
      </c>
      <c r="F134">
        <f t="shared" si="73"/>
        <v>133</v>
      </c>
      <c r="G134" s="11">
        <f>HDFCBANK!C134</f>
        <v>41465</v>
      </c>
      <c r="H134">
        <f>HDFCBANK!I134</f>
        <v>659.3</v>
      </c>
      <c r="I134">
        <f>HDFC!I134</f>
        <v>827.5</v>
      </c>
      <c r="J134" s="7">
        <f t="shared" si="55"/>
        <v>0.79673716012084583</v>
      </c>
      <c r="K134" s="7">
        <f t="shared" ca="1" si="74"/>
        <v>0.77581455272029298</v>
      </c>
      <c r="L134" s="7">
        <f t="shared" ca="1" si="52"/>
        <v>2.076257648172981E-2</v>
      </c>
      <c r="M134" s="36">
        <f t="shared" ca="1" si="53"/>
        <v>0.79657712920202284</v>
      </c>
      <c r="N134" s="37">
        <f t="shared" ca="1" si="54"/>
        <v>0.75505197623856313</v>
      </c>
      <c r="O134" t="str">
        <f t="shared" ca="1" si="56"/>
        <v>SHORT</v>
      </c>
      <c r="Q134" t="str">
        <f t="shared" ca="1" si="57"/>
        <v/>
      </c>
      <c r="R134" t="str">
        <f t="shared" ca="1" si="58"/>
        <v>SHORT</v>
      </c>
      <c r="S134">
        <f t="shared" ca="1" si="59"/>
        <v>-1</v>
      </c>
      <c r="T134">
        <f t="shared" ca="1" si="60"/>
        <v>0</v>
      </c>
      <c r="U134" t="str">
        <f t="shared" ca="1" si="75"/>
        <v/>
      </c>
      <c r="V134" t="str">
        <f t="shared" ca="1" si="76"/>
        <v/>
      </c>
      <c r="W134" t="str">
        <f t="shared" ca="1" si="61"/>
        <v/>
      </c>
      <c r="X134">
        <f t="shared" ca="1" si="62"/>
        <v>0</v>
      </c>
      <c r="Y134" t="str">
        <f t="shared" ca="1" si="63"/>
        <v/>
      </c>
      <c r="Z134" t="str">
        <f ca="1">IF(V134="","",IF(V134=1,"LONG"&amp;COUNTIF($V$2:V134,1),"SELL"&amp;COUNTIF($V$2:V134,0)))</f>
        <v/>
      </c>
      <c r="AA134" t="str">
        <f ca="1">IF(U134="","",IF(U134=-1,"SHORT"&amp;COUNTIF($U$2:U134,-1),"COVER"&amp;COUNTIF($U$2:U134,0)))</f>
        <v/>
      </c>
      <c r="AB134" t="str">
        <f t="shared" ca="1" si="64"/>
        <v/>
      </c>
      <c r="AC134" t="str">
        <f t="shared" ca="1" si="65"/>
        <v/>
      </c>
      <c r="AD134" t="str">
        <f t="shared" ca="1" si="66"/>
        <v/>
      </c>
      <c r="AE134" t="str">
        <f t="shared" ca="1" si="67"/>
        <v/>
      </c>
      <c r="AF134" t="str">
        <f t="shared" ca="1" si="68"/>
        <v/>
      </c>
      <c r="AG134" t="str">
        <f t="shared" ca="1" si="69"/>
        <v/>
      </c>
      <c r="AH134" t="str">
        <f ca="1">IF(AF134="","",COUNTIF($AJ$2:AJ134,1))</f>
        <v/>
      </c>
      <c r="AI134" t="str">
        <f ca="1">IF(AG134="","",COUNTIF($AK$2:AK134,1))</f>
        <v/>
      </c>
      <c r="AJ134">
        <f t="shared" ca="1" si="70"/>
        <v>0</v>
      </c>
      <c r="AK134">
        <f t="shared" ca="1" si="71"/>
        <v>0</v>
      </c>
      <c r="AL134" t="str">
        <f t="shared" ca="1" si="77"/>
        <v/>
      </c>
      <c r="AM134" t="str">
        <f t="shared" ca="1" si="72"/>
        <v/>
      </c>
    </row>
    <row r="135" spans="1:39" x14ac:dyDescent="0.3">
      <c r="A135" t="str">
        <f ca="1">IF(Y135="","",Y135&amp;"-"&amp;COUNTIF($Y$2:Y135,Y135))</f>
        <v/>
      </c>
      <c r="B135" t="str">
        <f ca="1">IF(V135="","",V135&amp;"-"&amp;COUNTIF($V$2:V135,V135))</f>
        <v/>
      </c>
      <c r="C135" t="str">
        <f ca="1">IF(U135="","",U135&amp;"-"&amp;COUNTIF($U$2:U135,U135))</f>
        <v/>
      </c>
      <c r="D135" t="str">
        <f ca="1">IF(AF135="","",COUNTIF($AJ$2:AJ135,1))</f>
        <v/>
      </c>
      <c r="E135" t="str">
        <f ca="1">IF(AG135="","",COUNTIF($AK$2:AK135,1))</f>
        <v/>
      </c>
      <c r="F135">
        <f t="shared" si="73"/>
        <v>134</v>
      </c>
      <c r="G135" s="11">
        <f>HDFCBANK!C135</f>
        <v>41466</v>
      </c>
      <c r="H135">
        <f>HDFCBANK!I135</f>
        <v>683.25</v>
      </c>
      <c r="I135">
        <f>HDFC!I135</f>
        <v>854.8</v>
      </c>
      <c r="J135" s="7">
        <f t="shared" si="55"/>
        <v>0.79930978006551245</v>
      </c>
      <c r="K135" s="7">
        <f t="shared" ca="1" si="74"/>
        <v>0.77851922719701094</v>
      </c>
      <c r="L135" s="7">
        <f t="shared" ca="1" si="52"/>
        <v>2.197478613520527E-2</v>
      </c>
      <c r="M135" s="36">
        <f t="shared" ca="1" si="53"/>
        <v>0.80049401333221626</v>
      </c>
      <c r="N135" s="37">
        <f t="shared" ca="1" si="54"/>
        <v>0.75654444106180563</v>
      </c>
      <c r="O135" t="str">
        <f t="shared" ca="1" si="56"/>
        <v>SHORT</v>
      </c>
      <c r="Q135" t="str">
        <f t="shared" ca="1" si="57"/>
        <v/>
      </c>
      <c r="R135" t="str">
        <f t="shared" ca="1" si="58"/>
        <v>SHORT</v>
      </c>
      <c r="S135">
        <f t="shared" ca="1" si="59"/>
        <v>-1</v>
      </c>
      <c r="T135">
        <f t="shared" ca="1" si="60"/>
        <v>0</v>
      </c>
      <c r="U135" t="str">
        <f t="shared" ca="1" si="75"/>
        <v/>
      </c>
      <c r="V135" t="str">
        <f t="shared" ca="1" si="76"/>
        <v/>
      </c>
      <c r="W135" t="str">
        <f t="shared" ca="1" si="61"/>
        <v/>
      </c>
      <c r="X135">
        <f t="shared" ca="1" si="62"/>
        <v>0</v>
      </c>
      <c r="Y135" t="str">
        <f t="shared" ca="1" si="63"/>
        <v/>
      </c>
      <c r="Z135" t="str">
        <f ca="1">IF(V135="","",IF(V135=1,"LONG"&amp;COUNTIF($V$2:V135,1),"SELL"&amp;COUNTIF($V$2:V135,0)))</f>
        <v/>
      </c>
      <c r="AA135" t="str">
        <f ca="1">IF(U135="","",IF(U135=-1,"SHORT"&amp;COUNTIF($U$2:U135,-1),"COVER"&amp;COUNTIF($U$2:U135,0)))</f>
        <v/>
      </c>
      <c r="AB135" t="str">
        <f t="shared" ca="1" si="64"/>
        <v/>
      </c>
      <c r="AC135" t="str">
        <f t="shared" ca="1" si="65"/>
        <v/>
      </c>
      <c r="AD135" t="str">
        <f t="shared" ca="1" si="66"/>
        <v/>
      </c>
      <c r="AE135" t="str">
        <f t="shared" ca="1" si="67"/>
        <v/>
      </c>
      <c r="AF135" t="str">
        <f t="shared" ca="1" si="68"/>
        <v/>
      </c>
      <c r="AG135" t="str">
        <f t="shared" ca="1" si="69"/>
        <v/>
      </c>
      <c r="AH135" t="str">
        <f ca="1">IF(AF135="","",COUNTIF($AJ$2:AJ135,1))</f>
        <v/>
      </c>
      <c r="AI135" t="str">
        <f ca="1">IF(AG135="","",COUNTIF($AK$2:AK135,1))</f>
        <v/>
      </c>
      <c r="AJ135">
        <f t="shared" ca="1" si="70"/>
        <v>0</v>
      </c>
      <c r="AK135">
        <f t="shared" ca="1" si="71"/>
        <v>0</v>
      </c>
      <c r="AL135" t="str">
        <f t="shared" ca="1" si="77"/>
        <v/>
      </c>
      <c r="AM135" t="str">
        <f t="shared" ca="1" si="72"/>
        <v/>
      </c>
    </row>
    <row r="136" spans="1:39" x14ac:dyDescent="0.3">
      <c r="A136" t="str">
        <f ca="1">IF(Y136="","",Y136&amp;"-"&amp;COUNTIF($Y$2:Y136,Y136))</f>
        <v/>
      </c>
      <c r="B136" t="str">
        <f ca="1">IF(V136="","",V136&amp;"-"&amp;COUNTIF($V$2:V136,V136))</f>
        <v/>
      </c>
      <c r="C136" t="str">
        <f ca="1">IF(U136="","",U136&amp;"-"&amp;COUNTIF($U$2:U136,U136))</f>
        <v/>
      </c>
      <c r="D136" t="str">
        <f ca="1">IF(AF136="","",COUNTIF($AJ$2:AJ136,1))</f>
        <v/>
      </c>
      <c r="E136" t="str">
        <f ca="1">IF(AG136="","",COUNTIF($AK$2:AK136,1))</f>
        <v/>
      </c>
      <c r="F136">
        <f t="shared" si="73"/>
        <v>135</v>
      </c>
      <c r="G136" s="11">
        <f>HDFCBANK!C136</f>
        <v>41467</v>
      </c>
      <c r="H136">
        <f>HDFCBANK!I136</f>
        <v>695.75</v>
      </c>
      <c r="I136">
        <f>HDFC!I136</f>
        <v>851.3</v>
      </c>
      <c r="J136" s="7">
        <f t="shared" si="55"/>
        <v>0.81727945495125109</v>
      </c>
      <c r="K136" s="7">
        <f t="shared" ca="1" si="74"/>
        <v>0.78408540714978925</v>
      </c>
      <c r="L136" s="7">
        <f t="shared" ca="1" si="52"/>
        <v>2.4158940295167804E-2</v>
      </c>
      <c r="M136" s="36">
        <f t="shared" ca="1" si="53"/>
        <v>0.8082443474449571</v>
      </c>
      <c r="N136" s="37">
        <f t="shared" ca="1" si="54"/>
        <v>0.7599264668546214</v>
      </c>
      <c r="O136" t="str">
        <f t="shared" ca="1" si="56"/>
        <v>SHORT</v>
      </c>
      <c r="Q136" t="str">
        <f t="shared" ca="1" si="57"/>
        <v/>
      </c>
      <c r="R136" t="str">
        <f t="shared" ca="1" si="58"/>
        <v>SHORT</v>
      </c>
      <c r="S136">
        <f t="shared" ca="1" si="59"/>
        <v>-1</v>
      </c>
      <c r="T136">
        <f t="shared" ca="1" si="60"/>
        <v>0</v>
      </c>
      <c r="U136" t="str">
        <f t="shared" ca="1" si="75"/>
        <v/>
      </c>
      <c r="V136" t="str">
        <f t="shared" ca="1" si="76"/>
        <v/>
      </c>
      <c r="W136" t="str">
        <f t="shared" ca="1" si="61"/>
        <v/>
      </c>
      <c r="X136">
        <f t="shared" ca="1" si="62"/>
        <v>0</v>
      </c>
      <c r="Y136" t="str">
        <f t="shared" ca="1" si="63"/>
        <v/>
      </c>
      <c r="Z136" t="str">
        <f ca="1">IF(V136="","",IF(V136=1,"LONG"&amp;COUNTIF($V$2:V136,1),"SELL"&amp;COUNTIF($V$2:V136,0)))</f>
        <v/>
      </c>
      <c r="AA136" t="str">
        <f ca="1">IF(U136="","",IF(U136=-1,"SHORT"&amp;COUNTIF($U$2:U136,-1),"COVER"&amp;COUNTIF($U$2:U136,0)))</f>
        <v/>
      </c>
      <c r="AB136" t="str">
        <f t="shared" ca="1" si="64"/>
        <v/>
      </c>
      <c r="AC136" t="str">
        <f t="shared" ca="1" si="65"/>
        <v/>
      </c>
      <c r="AD136" t="str">
        <f t="shared" ca="1" si="66"/>
        <v/>
      </c>
      <c r="AE136" t="str">
        <f t="shared" ca="1" si="67"/>
        <v/>
      </c>
      <c r="AF136" t="str">
        <f t="shared" ca="1" si="68"/>
        <v/>
      </c>
      <c r="AG136" t="str">
        <f t="shared" ca="1" si="69"/>
        <v/>
      </c>
      <c r="AH136" t="str">
        <f ca="1">IF(AF136="","",COUNTIF($AJ$2:AJ136,1))</f>
        <v/>
      </c>
      <c r="AI136" t="str">
        <f ca="1">IF(AG136="","",COUNTIF($AK$2:AK136,1))</f>
        <v/>
      </c>
      <c r="AJ136">
        <f t="shared" ca="1" si="70"/>
        <v>0</v>
      </c>
      <c r="AK136">
        <f t="shared" ca="1" si="71"/>
        <v>0</v>
      </c>
      <c r="AL136" t="str">
        <f t="shared" ca="1" si="77"/>
        <v/>
      </c>
      <c r="AM136" t="str">
        <f t="shared" ca="1" si="72"/>
        <v/>
      </c>
    </row>
    <row r="137" spans="1:39" x14ac:dyDescent="0.3">
      <c r="A137" t="str">
        <f ca="1">IF(Y137="","",Y137&amp;"-"&amp;COUNTIF($Y$2:Y137,Y137))</f>
        <v/>
      </c>
      <c r="B137" t="str">
        <f ca="1">IF(V137="","",V137&amp;"-"&amp;COUNTIF($V$2:V137,V137))</f>
        <v/>
      </c>
      <c r="C137" t="str">
        <f ca="1">IF(U137="","",U137&amp;"-"&amp;COUNTIF($U$2:U137,U137))</f>
        <v/>
      </c>
      <c r="D137" t="str">
        <f ca="1">IF(AF137="","",COUNTIF($AJ$2:AJ137,1))</f>
        <v/>
      </c>
      <c r="E137" t="str">
        <f ca="1">IF(AG137="","",COUNTIF($AK$2:AK137,1))</f>
        <v/>
      </c>
      <c r="F137">
        <f t="shared" si="73"/>
        <v>136</v>
      </c>
      <c r="G137" s="11">
        <f>HDFCBANK!C137</f>
        <v>41470</v>
      </c>
      <c r="H137">
        <f>HDFCBANK!I137</f>
        <v>695.45</v>
      </c>
      <c r="I137">
        <f>HDFC!I137</f>
        <v>848.5</v>
      </c>
      <c r="J137" s="7">
        <f t="shared" si="55"/>
        <v>0.81962286387743077</v>
      </c>
      <c r="K137" s="7">
        <f t="shared" ca="1" si="74"/>
        <v>0.7908776828591757</v>
      </c>
      <c r="L137" s="7">
        <f t="shared" ca="1" si="52"/>
        <v>2.3583522080292199E-2</v>
      </c>
      <c r="M137" s="36">
        <f t="shared" ca="1" si="53"/>
        <v>0.81446120493946794</v>
      </c>
      <c r="N137" s="37">
        <f t="shared" ca="1" si="54"/>
        <v>0.76729416077888346</v>
      </c>
      <c r="O137" t="str">
        <f t="shared" ca="1" si="56"/>
        <v>SHORT</v>
      </c>
      <c r="Q137" t="str">
        <f t="shared" ca="1" si="57"/>
        <v/>
      </c>
      <c r="R137" t="str">
        <f t="shared" ca="1" si="58"/>
        <v>SHORT</v>
      </c>
      <c r="S137">
        <f t="shared" ca="1" si="59"/>
        <v>-1</v>
      </c>
      <c r="T137">
        <f t="shared" ca="1" si="60"/>
        <v>0</v>
      </c>
      <c r="U137" t="str">
        <f t="shared" ca="1" si="75"/>
        <v/>
      </c>
      <c r="V137" t="str">
        <f t="shared" ca="1" si="76"/>
        <v/>
      </c>
      <c r="W137" t="str">
        <f t="shared" ca="1" si="61"/>
        <v/>
      </c>
      <c r="X137">
        <f t="shared" ca="1" si="62"/>
        <v>0</v>
      </c>
      <c r="Y137" t="str">
        <f t="shared" ca="1" si="63"/>
        <v/>
      </c>
      <c r="Z137" t="str">
        <f ca="1">IF(V137="","",IF(V137=1,"LONG"&amp;COUNTIF($V$2:V137,1),"SELL"&amp;COUNTIF($V$2:V137,0)))</f>
        <v/>
      </c>
      <c r="AA137" t="str">
        <f ca="1">IF(U137="","",IF(U137=-1,"SHORT"&amp;COUNTIF($U$2:U137,-1),"COVER"&amp;COUNTIF($U$2:U137,0)))</f>
        <v/>
      </c>
      <c r="AB137" t="str">
        <f t="shared" ca="1" si="64"/>
        <v/>
      </c>
      <c r="AC137" t="str">
        <f t="shared" ca="1" si="65"/>
        <v/>
      </c>
      <c r="AD137" t="str">
        <f t="shared" ca="1" si="66"/>
        <v/>
      </c>
      <c r="AE137" t="str">
        <f t="shared" ca="1" si="67"/>
        <v/>
      </c>
      <c r="AF137" t="str">
        <f t="shared" ca="1" si="68"/>
        <v/>
      </c>
      <c r="AG137" t="str">
        <f t="shared" ca="1" si="69"/>
        <v/>
      </c>
      <c r="AH137" t="str">
        <f ca="1">IF(AF137="","",COUNTIF($AJ$2:AJ137,1))</f>
        <v/>
      </c>
      <c r="AI137" t="str">
        <f ca="1">IF(AG137="","",COUNTIF($AK$2:AK137,1))</f>
        <v/>
      </c>
      <c r="AJ137">
        <f t="shared" ca="1" si="70"/>
        <v>0</v>
      </c>
      <c r="AK137">
        <f t="shared" ca="1" si="71"/>
        <v>0</v>
      </c>
      <c r="AL137" t="str">
        <f t="shared" ca="1" si="77"/>
        <v/>
      </c>
      <c r="AM137" t="str">
        <f t="shared" ca="1" si="72"/>
        <v/>
      </c>
    </row>
    <row r="138" spans="1:39" x14ac:dyDescent="0.3">
      <c r="A138" t="str">
        <f ca="1">IF(Y138="","",Y138&amp;"-"&amp;COUNTIF($Y$2:Y138,Y138))</f>
        <v/>
      </c>
      <c r="B138" t="str">
        <f ca="1">IF(V138="","",V138&amp;"-"&amp;COUNTIF($V$2:V138,V138))</f>
        <v/>
      </c>
      <c r="C138" t="str">
        <f ca="1">IF(U138="","",U138&amp;"-"&amp;COUNTIF($U$2:U138,U138))</f>
        <v/>
      </c>
      <c r="D138" t="str">
        <f ca="1">IF(AF138="","",COUNTIF($AJ$2:AJ138,1))</f>
        <v/>
      </c>
      <c r="E138" t="str">
        <f ca="1">IF(AG138="","",COUNTIF($AK$2:AK138,1))</f>
        <v/>
      </c>
      <c r="F138">
        <f t="shared" si="73"/>
        <v>137</v>
      </c>
      <c r="G138" s="11">
        <f>HDFCBANK!C138</f>
        <v>41471</v>
      </c>
      <c r="H138">
        <f>HDFCBANK!I138</f>
        <v>678.7</v>
      </c>
      <c r="I138">
        <f>HDFC!I138</f>
        <v>816.05</v>
      </c>
      <c r="J138" s="7">
        <f t="shared" si="55"/>
        <v>0.83168923472826428</v>
      </c>
      <c r="K138" s="7">
        <f t="shared" ca="1" si="74"/>
        <v>0.79902518143341328</v>
      </c>
      <c r="L138" s="7">
        <f t="shared" ca="1" si="52"/>
        <v>2.1994679166735625E-2</v>
      </c>
      <c r="M138" s="36">
        <f t="shared" ca="1" si="53"/>
        <v>0.82101986060014887</v>
      </c>
      <c r="N138" s="37">
        <f t="shared" ca="1" si="54"/>
        <v>0.77703050226667769</v>
      </c>
      <c r="O138" t="str">
        <f t="shared" ca="1" si="56"/>
        <v>SHORT</v>
      </c>
      <c r="Q138" t="str">
        <f t="shared" ca="1" si="57"/>
        <v/>
      </c>
      <c r="R138" t="str">
        <f t="shared" ca="1" si="58"/>
        <v>SHORT</v>
      </c>
      <c r="S138">
        <f t="shared" ca="1" si="59"/>
        <v>-1</v>
      </c>
      <c r="T138">
        <f t="shared" ca="1" si="60"/>
        <v>0</v>
      </c>
      <c r="U138" t="str">
        <f t="shared" ca="1" si="75"/>
        <v/>
      </c>
      <c r="V138" t="str">
        <f t="shared" ca="1" si="76"/>
        <v/>
      </c>
      <c r="W138" t="str">
        <f t="shared" ca="1" si="61"/>
        <v/>
      </c>
      <c r="X138">
        <f t="shared" ca="1" si="62"/>
        <v>0</v>
      </c>
      <c r="Y138" t="str">
        <f t="shared" ca="1" si="63"/>
        <v/>
      </c>
      <c r="Z138" t="str">
        <f ca="1">IF(V138="","",IF(V138=1,"LONG"&amp;COUNTIF($V$2:V138,1),"SELL"&amp;COUNTIF($V$2:V138,0)))</f>
        <v/>
      </c>
      <c r="AA138" t="str">
        <f ca="1">IF(U138="","",IF(U138=-1,"SHORT"&amp;COUNTIF($U$2:U138,-1),"COVER"&amp;COUNTIF($U$2:U138,0)))</f>
        <v/>
      </c>
      <c r="AB138" t="str">
        <f t="shared" ca="1" si="64"/>
        <v/>
      </c>
      <c r="AC138" t="str">
        <f t="shared" ca="1" si="65"/>
        <v/>
      </c>
      <c r="AD138" t="str">
        <f t="shared" ca="1" si="66"/>
        <v/>
      </c>
      <c r="AE138" t="str">
        <f t="shared" ca="1" si="67"/>
        <v/>
      </c>
      <c r="AF138" t="str">
        <f t="shared" ca="1" si="68"/>
        <v/>
      </c>
      <c r="AG138" t="str">
        <f t="shared" ca="1" si="69"/>
        <v/>
      </c>
      <c r="AH138" t="str">
        <f ca="1">IF(AF138="","",COUNTIF($AJ$2:AJ138,1))</f>
        <v/>
      </c>
      <c r="AI138" t="str">
        <f ca="1">IF(AG138="","",COUNTIF($AK$2:AK138,1))</f>
        <v/>
      </c>
      <c r="AJ138">
        <f t="shared" ca="1" si="70"/>
        <v>0</v>
      </c>
      <c r="AK138">
        <f t="shared" ca="1" si="71"/>
        <v>0</v>
      </c>
      <c r="AL138" t="str">
        <f t="shared" ca="1" si="77"/>
        <v/>
      </c>
      <c r="AM138" t="str">
        <f t="shared" ca="1" si="72"/>
        <v/>
      </c>
    </row>
    <row r="139" spans="1:39" x14ac:dyDescent="0.3">
      <c r="A139" t="str">
        <f ca="1">IF(Y139="","",Y139&amp;"-"&amp;COUNTIF($Y$2:Y139,Y139))</f>
        <v/>
      </c>
      <c r="B139" t="str">
        <f ca="1">IF(V139="","",V139&amp;"-"&amp;COUNTIF($V$2:V139,V139))</f>
        <v/>
      </c>
      <c r="C139" t="str">
        <f ca="1">IF(U139="","",U139&amp;"-"&amp;COUNTIF($U$2:U139,U139))</f>
        <v/>
      </c>
      <c r="D139" t="str">
        <f ca="1">IF(AF139="","",COUNTIF($AJ$2:AJ139,1))</f>
        <v/>
      </c>
      <c r="E139" t="str">
        <f ca="1">IF(AG139="","",COUNTIF($AK$2:AK139,1))</f>
        <v/>
      </c>
      <c r="F139">
        <f t="shared" si="73"/>
        <v>138</v>
      </c>
      <c r="G139" s="11">
        <f>HDFCBANK!C139</f>
        <v>41472</v>
      </c>
      <c r="H139">
        <f>HDFCBANK!I139</f>
        <v>662.9</v>
      </c>
      <c r="I139">
        <f>HDFC!I139</f>
        <v>817.1</v>
      </c>
      <c r="J139" s="7">
        <f t="shared" si="55"/>
        <v>0.81128380859135962</v>
      </c>
      <c r="K139" s="7">
        <f t="shared" ca="1" si="74"/>
        <v>0.80392933548842538</v>
      </c>
      <c r="L139" s="7">
        <f t="shared" ref="L139:L202" ca="1" si="78">IFERROR(IF(F139&gt;=$AQ$1,STDEV(OFFSET(J139,0,0,-$AQ$1,1)),""),"")</f>
        <v>1.7983563968422139E-2</v>
      </c>
      <c r="M139" s="36">
        <f t="shared" ref="M139:M202" ca="1" si="79">IFERROR(K139+(L139*$AS$1),"")</f>
        <v>0.82191289945684753</v>
      </c>
      <c r="N139" s="37">
        <f t="shared" ref="N139:N202" ca="1" si="80">IFERROR(K139-(L139*$AS$1),"")</f>
        <v>0.78594577152000322</v>
      </c>
      <c r="O139" t="str">
        <f t="shared" ca="1" si="56"/>
        <v>SHORT</v>
      </c>
      <c r="Q139" t="str">
        <f t="shared" ca="1" si="57"/>
        <v/>
      </c>
      <c r="R139" t="str">
        <f t="shared" ca="1" si="58"/>
        <v>SHORT</v>
      </c>
      <c r="S139">
        <f t="shared" ca="1" si="59"/>
        <v>-1</v>
      </c>
      <c r="T139">
        <f t="shared" ca="1" si="60"/>
        <v>0</v>
      </c>
      <c r="U139" t="str">
        <f t="shared" ca="1" si="75"/>
        <v/>
      </c>
      <c r="V139" t="str">
        <f t="shared" ca="1" si="76"/>
        <v/>
      </c>
      <c r="W139" t="str">
        <f t="shared" ca="1" si="61"/>
        <v/>
      </c>
      <c r="X139">
        <f t="shared" ca="1" si="62"/>
        <v>0</v>
      </c>
      <c r="Y139" t="str">
        <f t="shared" ca="1" si="63"/>
        <v/>
      </c>
      <c r="Z139" t="str">
        <f ca="1">IF(V139="","",IF(V139=1,"LONG"&amp;COUNTIF($V$2:V139,1),"SELL"&amp;COUNTIF($V$2:V139,0)))</f>
        <v/>
      </c>
      <c r="AA139" t="str">
        <f ca="1">IF(U139="","",IF(U139=-1,"SHORT"&amp;COUNTIF($U$2:U139,-1),"COVER"&amp;COUNTIF($U$2:U139,0)))</f>
        <v/>
      </c>
      <c r="AB139" t="str">
        <f t="shared" ca="1" si="64"/>
        <v/>
      </c>
      <c r="AC139" t="str">
        <f t="shared" ca="1" si="65"/>
        <v/>
      </c>
      <c r="AD139" t="str">
        <f t="shared" ca="1" si="66"/>
        <v/>
      </c>
      <c r="AE139" t="str">
        <f t="shared" ca="1" si="67"/>
        <v/>
      </c>
      <c r="AF139" t="str">
        <f t="shared" ca="1" si="68"/>
        <v/>
      </c>
      <c r="AG139" t="str">
        <f t="shared" ca="1" si="69"/>
        <v/>
      </c>
      <c r="AH139" t="str">
        <f ca="1">IF(AF139="","",COUNTIF($AJ$2:AJ139,1))</f>
        <v/>
      </c>
      <c r="AI139" t="str">
        <f ca="1">IF(AG139="","",COUNTIF($AK$2:AK139,1))</f>
        <v/>
      </c>
      <c r="AJ139">
        <f t="shared" ca="1" si="70"/>
        <v>0</v>
      </c>
      <c r="AK139">
        <f t="shared" ca="1" si="71"/>
        <v>0</v>
      </c>
      <c r="AL139" t="str">
        <f t="shared" ca="1" si="77"/>
        <v/>
      </c>
      <c r="AM139" t="str">
        <f t="shared" ca="1" si="72"/>
        <v/>
      </c>
    </row>
    <row r="140" spans="1:39" x14ac:dyDescent="0.3">
      <c r="A140" t="str">
        <f ca="1">IF(Y140="","",Y140&amp;"-"&amp;COUNTIF($Y$2:Y140,Y140))</f>
        <v/>
      </c>
      <c r="B140" t="str">
        <f ca="1">IF(V140="","",V140&amp;"-"&amp;COUNTIF($V$2:V140,V140))</f>
        <v/>
      </c>
      <c r="C140" t="str">
        <f ca="1">IF(U140="","",U140&amp;"-"&amp;COUNTIF($U$2:U140,U140))</f>
        <v/>
      </c>
      <c r="D140" t="str">
        <f ca="1">IF(AF140="","",COUNTIF($AJ$2:AJ140,1))</f>
        <v/>
      </c>
      <c r="E140" t="str">
        <f ca="1">IF(AG140="","",COUNTIF($AK$2:AK140,1))</f>
        <v/>
      </c>
      <c r="F140">
        <f t="shared" si="73"/>
        <v>139</v>
      </c>
      <c r="G140" s="11">
        <f>HDFCBANK!C140</f>
        <v>41473</v>
      </c>
      <c r="H140">
        <f>HDFCBANK!I140</f>
        <v>684.1</v>
      </c>
      <c r="I140">
        <f>HDFC!I140</f>
        <v>829.05</v>
      </c>
      <c r="J140" s="7">
        <f t="shared" si="55"/>
        <v>0.82516132923225383</v>
      </c>
      <c r="K140" s="7">
        <f t="shared" ca="1" si="74"/>
        <v>0.80955895274447565</v>
      </c>
      <c r="L140" s="7">
        <f t="shared" ca="1" si="78"/>
        <v>1.4201143047934626E-2</v>
      </c>
      <c r="M140" s="36">
        <f t="shared" ca="1" si="79"/>
        <v>0.82376009579241027</v>
      </c>
      <c r="N140" s="37">
        <f t="shared" ca="1" si="80"/>
        <v>0.79535780969654102</v>
      </c>
      <c r="O140" t="str">
        <f t="shared" ca="1" si="56"/>
        <v>SHORT</v>
      </c>
      <c r="Q140" t="str">
        <f t="shared" ca="1" si="57"/>
        <v/>
      </c>
      <c r="R140" t="str">
        <f t="shared" ca="1" si="58"/>
        <v>SHORT</v>
      </c>
      <c r="S140">
        <f t="shared" ca="1" si="59"/>
        <v>-1</v>
      </c>
      <c r="T140">
        <f t="shared" ca="1" si="60"/>
        <v>0</v>
      </c>
      <c r="U140" t="str">
        <f t="shared" ca="1" si="75"/>
        <v/>
      </c>
      <c r="V140" t="str">
        <f t="shared" ca="1" si="76"/>
        <v/>
      </c>
      <c r="W140" t="str">
        <f t="shared" ca="1" si="61"/>
        <v/>
      </c>
      <c r="X140">
        <f t="shared" ca="1" si="62"/>
        <v>0</v>
      </c>
      <c r="Y140" t="str">
        <f t="shared" ca="1" si="63"/>
        <v/>
      </c>
      <c r="Z140" t="str">
        <f ca="1">IF(V140="","",IF(V140=1,"LONG"&amp;COUNTIF($V$2:V140,1),"SELL"&amp;COUNTIF($V$2:V140,0)))</f>
        <v/>
      </c>
      <c r="AA140" t="str">
        <f ca="1">IF(U140="","",IF(U140=-1,"SHORT"&amp;COUNTIF($U$2:U140,-1),"COVER"&amp;COUNTIF($U$2:U140,0)))</f>
        <v/>
      </c>
      <c r="AB140" t="str">
        <f t="shared" ca="1" si="64"/>
        <v/>
      </c>
      <c r="AC140" t="str">
        <f t="shared" ca="1" si="65"/>
        <v/>
      </c>
      <c r="AD140" t="str">
        <f t="shared" ca="1" si="66"/>
        <v/>
      </c>
      <c r="AE140" t="str">
        <f t="shared" ca="1" si="67"/>
        <v/>
      </c>
      <c r="AF140" t="str">
        <f t="shared" ca="1" si="68"/>
        <v/>
      </c>
      <c r="AG140" t="str">
        <f t="shared" ca="1" si="69"/>
        <v/>
      </c>
      <c r="AH140" t="str">
        <f ca="1">IF(AF140="","",COUNTIF($AJ$2:AJ140,1))</f>
        <v/>
      </c>
      <c r="AI140" t="str">
        <f ca="1">IF(AG140="","",COUNTIF($AK$2:AK140,1))</f>
        <v/>
      </c>
      <c r="AJ140">
        <f t="shared" ca="1" si="70"/>
        <v>0</v>
      </c>
      <c r="AK140">
        <f t="shared" ca="1" si="71"/>
        <v>0</v>
      </c>
      <c r="AL140" t="str">
        <f t="shared" ca="1" si="77"/>
        <v/>
      </c>
      <c r="AM140" t="str">
        <f t="shared" ca="1" si="72"/>
        <v/>
      </c>
    </row>
    <row r="141" spans="1:39" x14ac:dyDescent="0.3">
      <c r="A141" t="str">
        <f ca="1">IF(Y141="","",Y141&amp;"-"&amp;COUNTIF($Y$2:Y141,Y141))</f>
        <v/>
      </c>
      <c r="B141" t="str">
        <f ca="1">IF(V141="","",V141&amp;"-"&amp;COUNTIF($V$2:V141,V141))</f>
        <v/>
      </c>
      <c r="C141" t="str">
        <f ca="1">IF(U141="","",U141&amp;"-"&amp;COUNTIF($U$2:U141,U141))</f>
        <v/>
      </c>
      <c r="D141" t="str">
        <f ca="1">IF(AF141="","",COUNTIF($AJ$2:AJ141,1))</f>
        <v/>
      </c>
      <c r="E141" t="str">
        <f ca="1">IF(AG141="","",COUNTIF($AK$2:AK141,1))</f>
        <v/>
      </c>
      <c r="F141">
        <f t="shared" si="73"/>
        <v>140</v>
      </c>
      <c r="G141" s="11">
        <f>HDFCBANK!C141</f>
        <v>41474</v>
      </c>
      <c r="H141">
        <f>HDFCBANK!I141</f>
        <v>680</v>
      </c>
      <c r="I141">
        <f>HDFC!I141</f>
        <v>803.2</v>
      </c>
      <c r="J141" s="7">
        <f t="shared" si="55"/>
        <v>0.84661354581673298</v>
      </c>
      <c r="K141" s="7">
        <f t="shared" ca="1" si="74"/>
        <v>0.81567072492407866</v>
      </c>
      <c r="L141" s="7">
        <f t="shared" ca="1" si="78"/>
        <v>1.5760440232257939E-2</v>
      </c>
      <c r="M141" s="36">
        <f t="shared" ca="1" si="79"/>
        <v>0.83143116515633664</v>
      </c>
      <c r="N141" s="37">
        <f t="shared" ca="1" si="80"/>
        <v>0.79991028469182068</v>
      </c>
      <c r="O141" t="str">
        <f t="shared" ca="1" si="56"/>
        <v>SHORT</v>
      </c>
      <c r="Q141" t="str">
        <f t="shared" ca="1" si="57"/>
        <v/>
      </c>
      <c r="R141" t="str">
        <f t="shared" ca="1" si="58"/>
        <v>SHORT</v>
      </c>
      <c r="S141">
        <f t="shared" ca="1" si="59"/>
        <v>-1</v>
      </c>
      <c r="T141">
        <f t="shared" ca="1" si="60"/>
        <v>0</v>
      </c>
      <c r="U141" t="str">
        <f t="shared" ca="1" si="75"/>
        <v/>
      </c>
      <c r="V141" t="str">
        <f t="shared" ca="1" si="76"/>
        <v/>
      </c>
      <c r="W141" t="str">
        <f t="shared" ca="1" si="61"/>
        <v/>
      </c>
      <c r="X141">
        <f t="shared" ca="1" si="62"/>
        <v>0</v>
      </c>
      <c r="Y141" t="str">
        <f t="shared" ca="1" si="63"/>
        <v/>
      </c>
      <c r="Z141" t="str">
        <f ca="1">IF(V141="","",IF(V141=1,"LONG"&amp;COUNTIF($V$2:V141,1),"SELL"&amp;COUNTIF($V$2:V141,0)))</f>
        <v/>
      </c>
      <c r="AA141" t="str">
        <f ca="1">IF(U141="","",IF(U141=-1,"SHORT"&amp;COUNTIF($U$2:U141,-1),"COVER"&amp;COUNTIF($U$2:U141,0)))</f>
        <v/>
      </c>
      <c r="AB141" t="str">
        <f t="shared" ca="1" si="64"/>
        <v/>
      </c>
      <c r="AC141" t="str">
        <f t="shared" ca="1" si="65"/>
        <v/>
      </c>
      <c r="AD141" t="str">
        <f t="shared" ca="1" si="66"/>
        <v/>
      </c>
      <c r="AE141" t="str">
        <f t="shared" ca="1" si="67"/>
        <v/>
      </c>
      <c r="AF141" t="str">
        <f t="shared" ca="1" si="68"/>
        <v/>
      </c>
      <c r="AG141" t="str">
        <f t="shared" ca="1" si="69"/>
        <v/>
      </c>
      <c r="AH141" t="str">
        <f ca="1">IF(AF141="","",COUNTIF($AJ$2:AJ141,1))</f>
        <v/>
      </c>
      <c r="AI141" t="str">
        <f ca="1">IF(AG141="","",COUNTIF($AK$2:AK141,1))</f>
        <v/>
      </c>
      <c r="AJ141">
        <f t="shared" ca="1" si="70"/>
        <v>0</v>
      </c>
      <c r="AK141">
        <f t="shared" ca="1" si="71"/>
        <v>0</v>
      </c>
      <c r="AL141" t="str">
        <f t="shared" ca="1" si="77"/>
        <v/>
      </c>
      <c r="AM141" t="str">
        <f t="shared" ca="1" si="72"/>
        <v/>
      </c>
    </row>
    <row r="142" spans="1:39" x14ac:dyDescent="0.3">
      <c r="A142" t="str">
        <f ca="1">IF(Y142="","",Y142&amp;"-"&amp;COUNTIF($Y$2:Y142,Y142))</f>
        <v/>
      </c>
      <c r="B142" t="str">
        <f ca="1">IF(V142="","",V142&amp;"-"&amp;COUNTIF($V$2:V142,V142))</f>
        <v/>
      </c>
      <c r="C142" t="str">
        <f ca="1">IF(U142="","",U142&amp;"-"&amp;COUNTIF($U$2:U142,U142))</f>
        <v/>
      </c>
      <c r="D142" t="str">
        <f ca="1">IF(AF142="","",COUNTIF($AJ$2:AJ142,1))</f>
        <v/>
      </c>
      <c r="E142" t="str">
        <f ca="1">IF(AG142="","",COUNTIF($AK$2:AK142,1))</f>
        <v/>
      </c>
      <c r="F142">
        <f t="shared" si="73"/>
        <v>141</v>
      </c>
      <c r="G142" s="11">
        <f>HDFCBANK!C142</f>
        <v>41477</v>
      </c>
      <c r="H142">
        <f>HDFCBANK!I142</f>
        <v>682.05</v>
      </c>
      <c r="I142">
        <f>HDFC!I142</f>
        <v>830.3</v>
      </c>
      <c r="J142" s="7">
        <f t="shared" si="55"/>
        <v>0.8214500782849572</v>
      </c>
      <c r="K142" s="7">
        <f t="shared" ca="1" si="74"/>
        <v>0.81766889700231649</v>
      </c>
      <c r="L142" s="7">
        <f t="shared" ca="1" si="78"/>
        <v>1.5008479289252523E-2</v>
      </c>
      <c r="M142" s="36">
        <f t="shared" ca="1" si="79"/>
        <v>0.83267737629156902</v>
      </c>
      <c r="N142" s="37">
        <f t="shared" ca="1" si="80"/>
        <v>0.80266041771306396</v>
      </c>
      <c r="O142" t="str">
        <f t="shared" ca="1" si="56"/>
        <v>SHORT</v>
      </c>
      <c r="Q142" t="str">
        <f t="shared" ca="1" si="57"/>
        <v/>
      </c>
      <c r="R142" t="str">
        <f t="shared" ca="1" si="58"/>
        <v>SHORT</v>
      </c>
      <c r="S142">
        <f t="shared" ca="1" si="59"/>
        <v>-1</v>
      </c>
      <c r="T142">
        <f t="shared" ca="1" si="60"/>
        <v>0</v>
      </c>
      <c r="U142" t="str">
        <f t="shared" ca="1" si="75"/>
        <v/>
      </c>
      <c r="V142" t="str">
        <f t="shared" ca="1" si="76"/>
        <v/>
      </c>
      <c r="W142" t="str">
        <f t="shared" ca="1" si="61"/>
        <v/>
      </c>
      <c r="X142">
        <f t="shared" ca="1" si="62"/>
        <v>0</v>
      </c>
      <c r="Y142" t="str">
        <f t="shared" ca="1" si="63"/>
        <v/>
      </c>
      <c r="Z142" t="str">
        <f ca="1">IF(V142="","",IF(V142=1,"LONG"&amp;COUNTIF($V$2:V142,1),"SELL"&amp;COUNTIF($V$2:V142,0)))</f>
        <v/>
      </c>
      <c r="AA142" t="str">
        <f ca="1">IF(U142="","",IF(U142=-1,"SHORT"&amp;COUNTIF($U$2:U142,-1),"COVER"&amp;COUNTIF($U$2:U142,0)))</f>
        <v/>
      </c>
      <c r="AB142" t="str">
        <f t="shared" ca="1" si="64"/>
        <v/>
      </c>
      <c r="AC142" t="str">
        <f t="shared" ca="1" si="65"/>
        <v/>
      </c>
      <c r="AD142" t="str">
        <f t="shared" ca="1" si="66"/>
        <v/>
      </c>
      <c r="AE142" t="str">
        <f t="shared" ca="1" si="67"/>
        <v/>
      </c>
      <c r="AF142" t="str">
        <f t="shared" ca="1" si="68"/>
        <v/>
      </c>
      <c r="AG142" t="str">
        <f t="shared" ca="1" si="69"/>
        <v/>
      </c>
      <c r="AH142" t="str">
        <f ca="1">IF(AF142="","",COUNTIF($AJ$2:AJ142,1))</f>
        <v/>
      </c>
      <c r="AI142" t="str">
        <f ca="1">IF(AG142="","",COUNTIF($AK$2:AK142,1))</f>
        <v/>
      </c>
      <c r="AJ142">
        <f t="shared" ca="1" si="70"/>
        <v>0</v>
      </c>
      <c r="AK142">
        <f t="shared" ca="1" si="71"/>
        <v>0</v>
      </c>
      <c r="AL142" t="str">
        <f t="shared" ca="1" si="77"/>
        <v/>
      </c>
      <c r="AM142" t="str">
        <f t="shared" ca="1" si="72"/>
        <v/>
      </c>
    </row>
    <row r="143" spans="1:39" x14ac:dyDescent="0.3">
      <c r="A143" t="str">
        <f ca="1">IF(Y143="","",Y143&amp;"-"&amp;COUNTIF($Y$2:Y143,Y143))</f>
        <v/>
      </c>
      <c r="B143" t="str">
        <f ca="1">IF(V143="","",V143&amp;"-"&amp;COUNTIF($V$2:V143,V143))</f>
        <v/>
      </c>
      <c r="C143" t="str">
        <f ca="1">IF(U143="","",U143&amp;"-"&amp;COUNTIF($U$2:U143,U143))</f>
        <v/>
      </c>
      <c r="D143" t="str">
        <f ca="1">IF(AF143="","",COUNTIF($AJ$2:AJ143,1))</f>
        <v/>
      </c>
      <c r="E143" t="str">
        <f ca="1">IF(AG143="","",COUNTIF($AK$2:AK143,1))</f>
        <v/>
      </c>
      <c r="F143">
        <f t="shared" si="73"/>
        <v>142</v>
      </c>
      <c r="G143" s="11">
        <f>HDFCBANK!C143</f>
        <v>41478</v>
      </c>
      <c r="H143">
        <f>HDFCBANK!I143</f>
        <v>683.6</v>
      </c>
      <c r="I143">
        <f>HDFC!I143</f>
        <v>826.85</v>
      </c>
      <c r="J143" s="7">
        <f t="shared" si="55"/>
        <v>0.82675213158372141</v>
      </c>
      <c r="K143" s="7">
        <f t="shared" ca="1" si="74"/>
        <v>0.81958993872523289</v>
      </c>
      <c r="L143" s="7">
        <f t="shared" ca="1" si="78"/>
        <v>1.4796138250875487E-2</v>
      </c>
      <c r="M143" s="36">
        <f t="shared" ca="1" si="79"/>
        <v>0.83438607697610834</v>
      </c>
      <c r="N143" s="37">
        <f t="shared" ca="1" si="80"/>
        <v>0.80479380047435745</v>
      </c>
      <c r="O143" t="str">
        <f t="shared" ca="1" si="56"/>
        <v>SHORT</v>
      </c>
      <c r="Q143" t="str">
        <f t="shared" ca="1" si="57"/>
        <v/>
      </c>
      <c r="R143" t="str">
        <f t="shared" ca="1" si="58"/>
        <v>SHORT</v>
      </c>
      <c r="S143">
        <f t="shared" ca="1" si="59"/>
        <v>-1</v>
      </c>
      <c r="T143">
        <f t="shared" ca="1" si="60"/>
        <v>0</v>
      </c>
      <c r="U143" t="str">
        <f t="shared" ca="1" si="75"/>
        <v/>
      </c>
      <c r="V143" t="str">
        <f t="shared" ca="1" si="76"/>
        <v/>
      </c>
      <c r="W143" t="str">
        <f t="shared" ca="1" si="61"/>
        <v/>
      </c>
      <c r="X143">
        <f t="shared" ca="1" si="62"/>
        <v>0</v>
      </c>
      <c r="Y143" t="str">
        <f t="shared" ca="1" si="63"/>
        <v/>
      </c>
      <c r="Z143" t="str">
        <f ca="1">IF(V143="","",IF(V143=1,"LONG"&amp;COUNTIF($V$2:V143,1),"SELL"&amp;COUNTIF($V$2:V143,0)))</f>
        <v/>
      </c>
      <c r="AA143" t="str">
        <f ca="1">IF(U143="","",IF(U143=-1,"SHORT"&amp;COUNTIF($U$2:U143,-1),"COVER"&amp;COUNTIF($U$2:U143,0)))</f>
        <v/>
      </c>
      <c r="AB143" t="str">
        <f t="shared" ca="1" si="64"/>
        <v/>
      </c>
      <c r="AC143" t="str">
        <f t="shared" ca="1" si="65"/>
        <v/>
      </c>
      <c r="AD143" t="str">
        <f t="shared" ca="1" si="66"/>
        <v/>
      </c>
      <c r="AE143" t="str">
        <f t="shared" ca="1" si="67"/>
        <v/>
      </c>
      <c r="AF143" t="str">
        <f t="shared" ca="1" si="68"/>
        <v/>
      </c>
      <c r="AG143" t="str">
        <f t="shared" ca="1" si="69"/>
        <v/>
      </c>
      <c r="AH143" t="str">
        <f ca="1">IF(AF143="","",COUNTIF($AJ$2:AJ143,1))</f>
        <v/>
      </c>
      <c r="AI143" t="str">
        <f ca="1">IF(AG143="","",COUNTIF($AK$2:AK143,1))</f>
        <v/>
      </c>
      <c r="AJ143">
        <f t="shared" ca="1" si="70"/>
        <v>0</v>
      </c>
      <c r="AK143">
        <f t="shared" ca="1" si="71"/>
        <v>0</v>
      </c>
      <c r="AL143" t="str">
        <f t="shared" ca="1" si="77"/>
        <v/>
      </c>
      <c r="AM143" t="str">
        <f t="shared" ca="1" si="72"/>
        <v/>
      </c>
    </row>
    <row r="144" spans="1:39" x14ac:dyDescent="0.3">
      <c r="A144" t="str">
        <f ca="1">IF(Y144="","",Y144&amp;"-"&amp;COUNTIF($Y$2:Y144,Y144))</f>
        <v>0-17</v>
      </c>
      <c r="B144" t="str">
        <f ca="1">IF(V144="","",V144&amp;"-"&amp;COUNTIF($V$2:V144,V144))</f>
        <v/>
      </c>
      <c r="C144" t="str">
        <f ca="1">IF(U144="","",U144&amp;"-"&amp;COUNTIF($U$2:U144,U144))</f>
        <v>0-7</v>
      </c>
      <c r="D144" t="str">
        <f ca="1">IF(AF144="","",COUNTIF($AJ$2:AJ144,1))</f>
        <v/>
      </c>
      <c r="E144">
        <f ca="1">IF(AG144="","",COUNTIF($AK$2:AK144,1))</f>
        <v>17</v>
      </c>
      <c r="F144">
        <f t="shared" si="73"/>
        <v>143</v>
      </c>
      <c r="G144" s="11">
        <f>HDFCBANK!C144</f>
        <v>41479</v>
      </c>
      <c r="H144">
        <f>HDFCBANK!I144</f>
        <v>659.95</v>
      </c>
      <c r="I144">
        <f>HDFC!I144</f>
        <v>803.25</v>
      </c>
      <c r="J144" s="7">
        <f t="shared" si="55"/>
        <v>0.82159975101151572</v>
      </c>
      <c r="K144" s="7">
        <f t="shared" ca="1" si="74"/>
        <v>0.82207619781429986</v>
      </c>
      <c r="L144" s="7">
        <f t="shared" ca="1" si="78"/>
        <v>1.2428937458637332E-2</v>
      </c>
      <c r="M144" s="36">
        <f t="shared" ca="1" si="79"/>
        <v>0.83450513527293724</v>
      </c>
      <c r="N144" s="37">
        <f t="shared" ca="1" si="80"/>
        <v>0.80964726035566248</v>
      </c>
      <c r="O144" t="str">
        <f t="shared" ca="1" si="56"/>
        <v/>
      </c>
      <c r="Q144" t="str">
        <f t="shared" ca="1" si="57"/>
        <v/>
      </c>
      <c r="R144" t="str">
        <f t="shared" ca="1" si="58"/>
        <v/>
      </c>
      <c r="S144">
        <f t="shared" ca="1" si="59"/>
        <v>0</v>
      </c>
      <c r="T144">
        <f t="shared" ca="1" si="60"/>
        <v>0</v>
      </c>
      <c r="U144">
        <f t="shared" ca="1" si="75"/>
        <v>0</v>
      </c>
      <c r="V144" t="str">
        <f t="shared" ca="1" si="76"/>
        <v/>
      </c>
      <c r="W144" t="str">
        <f t="shared" ca="1" si="61"/>
        <v/>
      </c>
      <c r="X144">
        <f t="shared" ca="1" si="62"/>
        <v>0</v>
      </c>
      <c r="Y144">
        <f t="shared" ca="1" si="63"/>
        <v>0</v>
      </c>
      <c r="Z144" t="str">
        <f ca="1">IF(V144="","",IF(V144=1,"LONG"&amp;COUNTIF($V$2:V144,1),"SELL"&amp;COUNTIF($V$2:V144,0)))</f>
        <v/>
      </c>
      <c r="AA144" t="str">
        <f ca="1">IF(U144="","",IF(U144=-1,"SHORT"&amp;COUNTIF($U$2:U144,-1),"COVER"&amp;COUNTIF($U$2:U144,0)))</f>
        <v>COVER7</v>
      </c>
      <c r="AB144" t="str">
        <f t="shared" ca="1" si="64"/>
        <v/>
      </c>
      <c r="AC144" t="str">
        <f t="shared" ca="1" si="65"/>
        <v/>
      </c>
      <c r="AD144" t="str">
        <f t="shared" ca="1" si="66"/>
        <v/>
      </c>
      <c r="AE144" t="str">
        <f t="shared" ca="1" si="67"/>
        <v>COVER</v>
      </c>
      <c r="AF144" t="str">
        <f t="shared" ca="1" si="68"/>
        <v/>
      </c>
      <c r="AG144" t="str">
        <f t="shared" ca="1" si="69"/>
        <v>COVER</v>
      </c>
      <c r="AH144" t="str">
        <f ca="1">IF(AF144="","",COUNTIF($AJ$2:AJ144,1))</f>
        <v/>
      </c>
      <c r="AI144">
        <f ca="1">IF(AG144="","",COUNTIF($AK$2:AK144,1))</f>
        <v>17</v>
      </c>
      <c r="AJ144">
        <f t="shared" ca="1" si="70"/>
        <v>0</v>
      </c>
      <c r="AK144">
        <f t="shared" ca="1" si="71"/>
        <v>1</v>
      </c>
      <c r="AL144" t="str">
        <f t="shared" ca="1" si="77"/>
        <v/>
      </c>
      <c r="AM144" t="str">
        <f t="shared" ca="1" si="72"/>
        <v>SHORT</v>
      </c>
    </row>
    <row r="145" spans="1:39" x14ac:dyDescent="0.3">
      <c r="A145" t="str">
        <f ca="1">IF(Y145="","",Y145&amp;"-"&amp;COUNTIF($Y$2:Y145,Y145))</f>
        <v/>
      </c>
      <c r="B145" t="str">
        <f ca="1">IF(V145="","",V145&amp;"-"&amp;COUNTIF($V$2:V145,V145))</f>
        <v/>
      </c>
      <c r="C145" t="str">
        <f ca="1">IF(U145="","",U145&amp;"-"&amp;COUNTIF($U$2:U145,U145))</f>
        <v/>
      </c>
      <c r="D145" t="str">
        <f ca="1">IF(AF145="","",COUNTIF($AJ$2:AJ145,1))</f>
        <v/>
      </c>
      <c r="E145" t="str">
        <f ca="1">IF(AG145="","",COUNTIF($AK$2:AK145,1))</f>
        <v/>
      </c>
      <c r="F145">
        <f t="shared" si="73"/>
        <v>144</v>
      </c>
      <c r="G145" s="11">
        <f>HDFCBANK!C145</f>
        <v>41480</v>
      </c>
      <c r="H145">
        <f>HDFCBANK!I145</f>
        <v>653.85</v>
      </c>
      <c r="I145">
        <f>HDFC!I145</f>
        <v>800.8</v>
      </c>
      <c r="J145" s="7">
        <f t="shared" si="55"/>
        <v>0.81649600399600408</v>
      </c>
      <c r="K145" s="7">
        <f t="shared" ca="1" si="74"/>
        <v>0.82379482020734918</v>
      </c>
      <c r="L145" s="7">
        <f t="shared" ca="1" si="78"/>
        <v>9.8522334399363774E-3</v>
      </c>
      <c r="M145" s="36">
        <f t="shared" ca="1" si="79"/>
        <v>0.83364705364728553</v>
      </c>
      <c r="N145" s="37">
        <f t="shared" ca="1" si="80"/>
        <v>0.81394258676741282</v>
      </c>
      <c r="O145" t="str">
        <f t="shared" ca="1" si="56"/>
        <v/>
      </c>
      <c r="Q145" t="str">
        <f t="shared" ca="1" si="57"/>
        <v/>
      </c>
      <c r="R145" t="str">
        <f t="shared" ca="1" si="58"/>
        <v/>
      </c>
      <c r="S145">
        <f t="shared" ca="1" si="59"/>
        <v>0</v>
      </c>
      <c r="T145">
        <f t="shared" ca="1" si="60"/>
        <v>0</v>
      </c>
      <c r="U145" t="str">
        <f t="shared" ca="1" si="75"/>
        <v/>
      </c>
      <c r="V145" t="str">
        <f t="shared" ca="1" si="76"/>
        <v/>
      </c>
      <c r="W145" t="str">
        <f t="shared" ca="1" si="61"/>
        <v/>
      </c>
      <c r="X145">
        <f t="shared" ca="1" si="62"/>
        <v>0</v>
      </c>
      <c r="Y145" t="str">
        <f t="shared" ca="1" si="63"/>
        <v/>
      </c>
      <c r="Z145" t="str">
        <f ca="1">IF(V145="","",IF(V145=1,"LONG"&amp;COUNTIF($V$2:V145,1),"SELL"&amp;COUNTIF($V$2:V145,0)))</f>
        <v/>
      </c>
      <c r="AA145" t="str">
        <f ca="1">IF(U145="","",IF(U145=-1,"SHORT"&amp;COUNTIF($U$2:U145,-1),"COVER"&amp;COUNTIF($U$2:U145,0)))</f>
        <v/>
      </c>
      <c r="AB145" t="str">
        <f t="shared" ca="1" si="64"/>
        <v/>
      </c>
      <c r="AC145" t="str">
        <f t="shared" ca="1" si="65"/>
        <v/>
      </c>
      <c r="AD145" t="str">
        <f t="shared" ca="1" si="66"/>
        <v/>
      </c>
      <c r="AE145" t="str">
        <f t="shared" ca="1" si="67"/>
        <v/>
      </c>
      <c r="AF145" t="str">
        <f t="shared" ca="1" si="68"/>
        <v/>
      </c>
      <c r="AG145" t="str">
        <f t="shared" ca="1" si="69"/>
        <v/>
      </c>
      <c r="AH145" t="str">
        <f ca="1">IF(AF145="","",COUNTIF($AJ$2:AJ145,1))</f>
        <v/>
      </c>
      <c r="AI145" t="str">
        <f ca="1">IF(AG145="","",COUNTIF($AK$2:AK145,1))</f>
        <v/>
      </c>
      <c r="AJ145">
        <f t="shared" ca="1" si="70"/>
        <v>0</v>
      </c>
      <c r="AK145">
        <f t="shared" ca="1" si="71"/>
        <v>0</v>
      </c>
      <c r="AL145" t="str">
        <f t="shared" ca="1" si="77"/>
        <v/>
      </c>
      <c r="AM145" t="str">
        <f t="shared" ca="1" si="72"/>
        <v/>
      </c>
    </row>
    <row r="146" spans="1:39" x14ac:dyDescent="0.3">
      <c r="A146" t="str">
        <f ca="1">IF(Y146="","",Y146&amp;"-"&amp;COUNTIF($Y$2:Y146,Y146))</f>
        <v>1-18</v>
      </c>
      <c r="B146" t="str">
        <f ca="1">IF(V146="","",V146&amp;"-"&amp;COUNTIF($V$2:V146,V146))</f>
        <v>1-11</v>
      </c>
      <c r="C146" t="str">
        <f ca="1">IF(U146="","",U146&amp;"-"&amp;COUNTIF($U$2:U146,U146))</f>
        <v/>
      </c>
      <c r="D146">
        <f ca="1">IF(AF146="","",COUNTIF($AJ$2:AJ146,1))</f>
        <v>18</v>
      </c>
      <c r="E146" t="str">
        <f ca="1">IF(AG146="","",COUNTIF($AK$2:AK146,1))</f>
        <v/>
      </c>
      <c r="F146">
        <f t="shared" si="73"/>
        <v>145</v>
      </c>
      <c r="G146" s="11">
        <f>HDFCBANK!C146</f>
        <v>41481</v>
      </c>
      <c r="H146">
        <f>HDFCBANK!I146</f>
        <v>644.1</v>
      </c>
      <c r="I146">
        <f>HDFC!I146</f>
        <v>805.55</v>
      </c>
      <c r="J146" s="7">
        <f t="shared" si="55"/>
        <v>0.79957792812364226</v>
      </c>
      <c r="K146" s="7">
        <f t="shared" ca="1" si="74"/>
        <v>0.82202466752458836</v>
      </c>
      <c r="L146" s="7">
        <f t="shared" ca="1" si="78"/>
        <v>1.2410891302784034E-2</v>
      </c>
      <c r="M146" s="36">
        <f t="shared" ca="1" si="79"/>
        <v>0.83443555882737241</v>
      </c>
      <c r="N146" s="37">
        <f t="shared" ca="1" si="80"/>
        <v>0.8096137762218043</v>
      </c>
      <c r="O146" t="str">
        <f t="shared" ca="1" si="56"/>
        <v>LONG</v>
      </c>
      <c r="Q146" t="str">
        <f t="shared" ca="1" si="57"/>
        <v>LONG</v>
      </c>
      <c r="R146" t="str">
        <f t="shared" ca="1" si="58"/>
        <v/>
      </c>
      <c r="S146">
        <f t="shared" ca="1" si="59"/>
        <v>0</v>
      </c>
      <c r="T146">
        <f t="shared" ca="1" si="60"/>
        <v>1</v>
      </c>
      <c r="U146" t="str">
        <f t="shared" ca="1" si="75"/>
        <v/>
      </c>
      <c r="V146">
        <f t="shared" ca="1" si="76"/>
        <v>1</v>
      </c>
      <c r="W146" t="str">
        <f t="shared" ca="1" si="61"/>
        <v>LONG</v>
      </c>
      <c r="X146">
        <f t="shared" ca="1" si="62"/>
        <v>1</v>
      </c>
      <c r="Y146">
        <f t="shared" ca="1" si="63"/>
        <v>1</v>
      </c>
      <c r="Z146" t="str">
        <f ca="1">IF(V146="","",IF(V146=1,"LONG"&amp;COUNTIF($V$2:V146,1),"SELL"&amp;COUNTIF($V$2:V146,0)))</f>
        <v>LONG11</v>
      </c>
      <c r="AA146" t="str">
        <f ca="1">IF(U146="","",IF(U146=-1,"SHORT"&amp;COUNTIF($U$2:U146,-1),"COVER"&amp;COUNTIF($U$2:U146,0)))</f>
        <v/>
      </c>
      <c r="AB146" t="str">
        <f t="shared" ca="1" si="64"/>
        <v>BUY</v>
      </c>
      <c r="AC146" t="str">
        <f t="shared" ca="1" si="65"/>
        <v/>
      </c>
      <c r="AD146" t="str">
        <f t="shared" ca="1" si="66"/>
        <v/>
      </c>
      <c r="AE146" t="str">
        <f t="shared" ca="1" si="67"/>
        <v/>
      </c>
      <c r="AF146" t="str">
        <f t="shared" ca="1" si="68"/>
        <v>BUY</v>
      </c>
      <c r="AG146" t="str">
        <f t="shared" ca="1" si="69"/>
        <v/>
      </c>
      <c r="AH146">
        <f ca="1">IF(AF146="","",COUNTIF($AJ$2:AJ146,1))</f>
        <v>18</v>
      </c>
      <c r="AI146" t="str">
        <f ca="1">IF(AG146="","",COUNTIF($AK$2:AK146,1))</f>
        <v/>
      </c>
      <c r="AJ146">
        <f t="shared" ca="1" si="70"/>
        <v>1</v>
      </c>
      <c r="AK146">
        <f t="shared" ca="1" si="71"/>
        <v>0</v>
      </c>
      <c r="AL146" t="str">
        <f t="shared" ca="1" si="77"/>
        <v>LONG</v>
      </c>
      <c r="AM146" t="str">
        <f t="shared" ca="1" si="72"/>
        <v/>
      </c>
    </row>
    <row r="147" spans="1:39" x14ac:dyDescent="0.3">
      <c r="A147" t="str">
        <f ca="1">IF(Y147="","",Y147&amp;"-"&amp;COUNTIF($Y$2:Y147,Y147))</f>
        <v/>
      </c>
      <c r="B147" t="str">
        <f ca="1">IF(V147="","",V147&amp;"-"&amp;COUNTIF($V$2:V147,V147))</f>
        <v/>
      </c>
      <c r="C147" t="str">
        <f ca="1">IF(U147="","",U147&amp;"-"&amp;COUNTIF($U$2:U147,U147))</f>
        <v/>
      </c>
      <c r="D147" t="str">
        <f ca="1">IF(AF147="","",COUNTIF($AJ$2:AJ147,1))</f>
        <v/>
      </c>
      <c r="E147" t="str">
        <f ca="1">IF(AG147="","",COUNTIF($AK$2:AK147,1))</f>
        <v/>
      </c>
      <c r="F147">
        <f t="shared" si="73"/>
        <v>146</v>
      </c>
      <c r="G147" s="11">
        <f>HDFCBANK!C147</f>
        <v>41484</v>
      </c>
      <c r="H147">
        <f>HDFCBANK!I147</f>
        <v>632.5</v>
      </c>
      <c r="I147">
        <f>HDFC!I147</f>
        <v>806.6</v>
      </c>
      <c r="J147" s="7">
        <f t="shared" si="55"/>
        <v>0.78415571534837591</v>
      </c>
      <c r="K147" s="7">
        <f t="shared" ca="1" si="74"/>
        <v>0.81847795267168277</v>
      </c>
      <c r="L147" s="7">
        <f t="shared" ca="1" si="78"/>
        <v>1.7284447158106026E-2</v>
      </c>
      <c r="M147" s="36">
        <f t="shared" ca="1" si="79"/>
        <v>0.83576239982978884</v>
      </c>
      <c r="N147" s="37">
        <f t="shared" ca="1" si="80"/>
        <v>0.80119350551357671</v>
      </c>
      <c r="O147" t="str">
        <f t="shared" ca="1" si="56"/>
        <v>LONG</v>
      </c>
      <c r="Q147" t="str">
        <f t="shared" ca="1" si="57"/>
        <v>LONG</v>
      </c>
      <c r="R147" t="str">
        <f t="shared" ca="1" si="58"/>
        <v/>
      </c>
      <c r="S147">
        <f t="shared" ca="1" si="59"/>
        <v>0</v>
      </c>
      <c r="T147">
        <f t="shared" ca="1" si="60"/>
        <v>1</v>
      </c>
      <c r="U147" t="str">
        <f t="shared" ca="1" si="75"/>
        <v/>
      </c>
      <c r="V147" t="str">
        <f t="shared" ca="1" si="76"/>
        <v/>
      </c>
      <c r="W147" t="str">
        <f t="shared" ca="1" si="61"/>
        <v/>
      </c>
      <c r="X147">
        <f t="shared" ca="1" si="62"/>
        <v>0</v>
      </c>
      <c r="Y147" t="str">
        <f t="shared" ca="1" si="63"/>
        <v/>
      </c>
      <c r="Z147" t="str">
        <f ca="1">IF(V147="","",IF(V147=1,"LONG"&amp;COUNTIF($V$2:V147,1),"SELL"&amp;COUNTIF($V$2:V147,0)))</f>
        <v/>
      </c>
      <c r="AA147" t="str">
        <f ca="1">IF(U147="","",IF(U147=-1,"SHORT"&amp;COUNTIF($U$2:U147,-1),"COVER"&amp;COUNTIF($U$2:U147,0)))</f>
        <v/>
      </c>
      <c r="AB147" t="str">
        <f t="shared" ca="1" si="64"/>
        <v/>
      </c>
      <c r="AC147" t="str">
        <f t="shared" ca="1" si="65"/>
        <v/>
      </c>
      <c r="AD147" t="str">
        <f t="shared" ca="1" si="66"/>
        <v/>
      </c>
      <c r="AE147" t="str">
        <f t="shared" ca="1" si="67"/>
        <v/>
      </c>
      <c r="AF147" t="str">
        <f t="shared" ca="1" si="68"/>
        <v/>
      </c>
      <c r="AG147" t="str">
        <f t="shared" ca="1" si="69"/>
        <v/>
      </c>
      <c r="AH147" t="str">
        <f ca="1">IF(AF147="","",COUNTIF($AJ$2:AJ147,1))</f>
        <v/>
      </c>
      <c r="AI147" t="str">
        <f ca="1">IF(AG147="","",COUNTIF($AK$2:AK147,1))</f>
        <v/>
      </c>
      <c r="AJ147">
        <f t="shared" ca="1" si="70"/>
        <v>0</v>
      </c>
      <c r="AK147">
        <f t="shared" ca="1" si="71"/>
        <v>0</v>
      </c>
      <c r="AL147" t="str">
        <f t="shared" ca="1" si="77"/>
        <v/>
      </c>
      <c r="AM147" t="str">
        <f t="shared" ca="1" si="72"/>
        <v/>
      </c>
    </row>
    <row r="148" spans="1:39" x14ac:dyDescent="0.3">
      <c r="A148" t="str">
        <f ca="1">IF(Y148="","",Y148&amp;"-"&amp;COUNTIF($Y$2:Y148,Y148))</f>
        <v/>
      </c>
      <c r="B148" t="str">
        <f ca="1">IF(V148="","",V148&amp;"-"&amp;COUNTIF($V$2:V148,V148))</f>
        <v/>
      </c>
      <c r="C148" t="str">
        <f ca="1">IF(U148="","",U148&amp;"-"&amp;COUNTIF($U$2:U148,U148))</f>
        <v/>
      </c>
      <c r="D148" t="str">
        <f ca="1">IF(AF148="","",COUNTIF($AJ$2:AJ148,1))</f>
        <v/>
      </c>
      <c r="E148" t="str">
        <f ca="1">IF(AG148="","",COUNTIF($AK$2:AK148,1))</f>
        <v/>
      </c>
      <c r="F148">
        <f t="shared" si="73"/>
        <v>147</v>
      </c>
      <c r="G148" s="11">
        <f>HDFCBANK!C148</f>
        <v>41485</v>
      </c>
      <c r="H148">
        <f>HDFCBANK!I148</f>
        <v>625.35</v>
      </c>
      <c r="I148">
        <f>HDFC!I148</f>
        <v>807.85</v>
      </c>
      <c r="J148" s="7">
        <f t="shared" si="55"/>
        <v>0.77409172494893852</v>
      </c>
      <c r="K148" s="7">
        <f t="shared" ca="1" si="74"/>
        <v>0.81271820169375031</v>
      </c>
      <c r="L148" s="7">
        <f t="shared" ca="1" si="78"/>
        <v>2.1480277638002507E-2</v>
      </c>
      <c r="M148" s="36">
        <f t="shared" ca="1" si="79"/>
        <v>0.83419847933175284</v>
      </c>
      <c r="N148" s="37">
        <f t="shared" ca="1" si="80"/>
        <v>0.79123792405574778</v>
      </c>
      <c r="O148" t="str">
        <f t="shared" ca="1" si="56"/>
        <v>LONG</v>
      </c>
      <c r="Q148" t="str">
        <f t="shared" ca="1" si="57"/>
        <v>LONG</v>
      </c>
      <c r="R148" t="str">
        <f t="shared" ca="1" si="58"/>
        <v/>
      </c>
      <c r="S148">
        <f t="shared" ca="1" si="59"/>
        <v>0</v>
      </c>
      <c r="T148">
        <f t="shared" ca="1" si="60"/>
        <v>1</v>
      </c>
      <c r="U148" t="str">
        <f t="shared" ca="1" si="75"/>
        <v/>
      </c>
      <c r="V148" t="str">
        <f t="shared" ca="1" si="76"/>
        <v/>
      </c>
      <c r="W148" t="str">
        <f t="shared" ca="1" si="61"/>
        <v/>
      </c>
      <c r="X148">
        <f t="shared" ca="1" si="62"/>
        <v>0</v>
      </c>
      <c r="Y148" t="str">
        <f t="shared" ca="1" si="63"/>
        <v/>
      </c>
      <c r="Z148" t="str">
        <f ca="1">IF(V148="","",IF(V148=1,"LONG"&amp;COUNTIF($V$2:V148,1),"SELL"&amp;COUNTIF($V$2:V148,0)))</f>
        <v/>
      </c>
      <c r="AA148" t="str">
        <f ca="1">IF(U148="","",IF(U148=-1,"SHORT"&amp;COUNTIF($U$2:U148,-1),"COVER"&amp;COUNTIF($U$2:U148,0)))</f>
        <v/>
      </c>
      <c r="AB148" t="str">
        <f t="shared" ca="1" si="64"/>
        <v/>
      </c>
      <c r="AC148" t="str">
        <f t="shared" ca="1" si="65"/>
        <v/>
      </c>
      <c r="AD148" t="str">
        <f t="shared" ca="1" si="66"/>
        <v/>
      </c>
      <c r="AE148" t="str">
        <f t="shared" ca="1" si="67"/>
        <v/>
      </c>
      <c r="AF148" t="str">
        <f t="shared" ca="1" si="68"/>
        <v/>
      </c>
      <c r="AG148" t="str">
        <f t="shared" ca="1" si="69"/>
        <v/>
      </c>
      <c r="AH148" t="str">
        <f ca="1">IF(AF148="","",COUNTIF($AJ$2:AJ148,1))</f>
        <v/>
      </c>
      <c r="AI148" t="str">
        <f ca="1">IF(AG148="","",COUNTIF($AK$2:AK148,1))</f>
        <v/>
      </c>
      <c r="AJ148">
        <f t="shared" ca="1" si="70"/>
        <v>0</v>
      </c>
      <c r="AK148">
        <f t="shared" ca="1" si="71"/>
        <v>0</v>
      </c>
      <c r="AL148" t="str">
        <f t="shared" ca="1" si="77"/>
        <v/>
      </c>
      <c r="AM148" t="str">
        <f t="shared" ca="1" si="72"/>
        <v/>
      </c>
    </row>
    <row r="149" spans="1:39" x14ac:dyDescent="0.3">
      <c r="A149" t="str">
        <f ca="1">IF(Y149="","",Y149&amp;"-"&amp;COUNTIF($Y$2:Y149,Y149))</f>
        <v/>
      </c>
      <c r="B149" t="str">
        <f ca="1">IF(V149="","",V149&amp;"-"&amp;COUNTIF($V$2:V149,V149))</f>
        <v/>
      </c>
      <c r="C149" t="str">
        <f ca="1">IF(U149="","",U149&amp;"-"&amp;COUNTIF($U$2:U149,U149))</f>
        <v/>
      </c>
      <c r="D149" t="str">
        <f ca="1">IF(AF149="","",COUNTIF($AJ$2:AJ149,1))</f>
        <v/>
      </c>
      <c r="E149" t="str">
        <f ca="1">IF(AG149="","",COUNTIF($AK$2:AK149,1))</f>
        <v/>
      </c>
      <c r="F149">
        <f t="shared" si="73"/>
        <v>148</v>
      </c>
      <c r="G149" s="11">
        <f>HDFCBANK!C149</f>
        <v>41486</v>
      </c>
      <c r="H149">
        <f>HDFCBANK!I149</f>
        <v>609.75</v>
      </c>
      <c r="I149">
        <f>HDFC!I149</f>
        <v>800.45</v>
      </c>
      <c r="J149" s="7">
        <f t="shared" si="55"/>
        <v>0.76175901055656192</v>
      </c>
      <c r="K149" s="7">
        <f t="shared" ca="1" si="74"/>
        <v>0.80776572189027041</v>
      </c>
      <c r="L149" s="7">
        <f t="shared" ca="1" si="78"/>
        <v>2.6878599629520598E-2</v>
      </c>
      <c r="M149" s="36">
        <f t="shared" ca="1" si="79"/>
        <v>0.83464432151979095</v>
      </c>
      <c r="N149" s="37">
        <f t="shared" ca="1" si="80"/>
        <v>0.78088712226074986</v>
      </c>
      <c r="O149" t="str">
        <f t="shared" ca="1" si="56"/>
        <v>LONG</v>
      </c>
      <c r="Q149" t="str">
        <f t="shared" ca="1" si="57"/>
        <v>LONG</v>
      </c>
      <c r="R149" t="str">
        <f t="shared" ca="1" si="58"/>
        <v/>
      </c>
      <c r="S149">
        <f t="shared" ca="1" si="59"/>
        <v>0</v>
      </c>
      <c r="T149">
        <f t="shared" ca="1" si="60"/>
        <v>1</v>
      </c>
      <c r="U149" t="str">
        <f t="shared" ca="1" si="75"/>
        <v/>
      </c>
      <c r="V149" t="str">
        <f t="shared" ca="1" si="76"/>
        <v/>
      </c>
      <c r="W149" t="str">
        <f t="shared" ca="1" si="61"/>
        <v/>
      </c>
      <c r="X149">
        <f t="shared" ca="1" si="62"/>
        <v>0</v>
      </c>
      <c r="Y149" t="str">
        <f t="shared" ca="1" si="63"/>
        <v/>
      </c>
      <c r="Z149" t="str">
        <f ca="1">IF(V149="","",IF(V149=1,"LONG"&amp;COUNTIF($V$2:V149,1),"SELL"&amp;COUNTIF($V$2:V149,0)))</f>
        <v/>
      </c>
      <c r="AA149" t="str">
        <f ca="1">IF(U149="","",IF(U149=-1,"SHORT"&amp;COUNTIF($U$2:U149,-1),"COVER"&amp;COUNTIF($U$2:U149,0)))</f>
        <v/>
      </c>
      <c r="AB149" t="str">
        <f t="shared" ca="1" si="64"/>
        <v/>
      </c>
      <c r="AC149" t="str">
        <f t="shared" ca="1" si="65"/>
        <v/>
      </c>
      <c r="AD149" t="str">
        <f t="shared" ca="1" si="66"/>
        <v/>
      </c>
      <c r="AE149" t="str">
        <f t="shared" ca="1" si="67"/>
        <v/>
      </c>
      <c r="AF149" t="str">
        <f t="shared" ca="1" si="68"/>
        <v/>
      </c>
      <c r="AG149" t="str">
        <f t="shared" ca="1" si="69"/>
        <v/>
      </c>
      <c r="AH149" t="str">
        <f ca="1">IF(AF149="","",COUNTIF($AJ$2:AJ149,1))</f>
        <v/>
      </c>
      <c r="AI149" t="str">
        <f ca="1">IF(AG149="","",COUNTIF($AK$2:AK149,1))</f>
        <v/>
      </c>
      <c r="AJ149">
        <f t="shared" ca="1" si="70"/>
        <v>0</v>
      </c>
      <c r="AK149">
        <f t="shared" ca="1" si="71"/>
        <v>0</v>
      </c>
      <c r="AL149" t="str">
        <f t="shared" ca="1" si="77"/>
        <v/>
      </c>
      <c r="AM149" t="str">
        <f t="shared" ca="1" si="72"/>
        <v/>
      </c>
    </row>
    <row r="150" spans="1:39" x14ac:dyDescent="0.3">
      <c r="A150" t="str">
        <f ca="1">IF(Y150="","",Y150&amp;"-"&amp;COUNTIF($Y$2:Y150,Y150))</f>
        <v/>
      </c>
      <c r="B150" t="str">
        <f ca="1">IF(V150="","",V150&amp;"-"&amp;COUNTIF($V$2:V150,V150))</f>
        <v/>
      </c>
      <c r="C150" t="str">
        <f ca="1">IF(U150="","",U150&amp;"-"&amp;COUNTIF($U$2:U150,U150))</f>
        <v/>
      </c>
      <c r="D150" t="str">
        <f ca="1">IF(AF150="","",COUNTIF($AJ$2:AJ150,1))</f>
        <v/>
      </c>
      <c r="E150" t="str">
        <f ca="1">IF(AG150="","",COUNTIF($AK$2:AK150,1))</f>
        <v/>
      </c>
      <c r="F150">
        <f t="shared" si="73"/>
        <v>149</v>
      </c>
      <c r="G150" s="11">
        <f>HDFCBANK!C150</f>
        <v>41487</v>
      </c>
      <c r="H150">
        <f>HDFCBANK!I150</f>
        <v>632.20000000000005</v>
      </c>
      <c r="I150">
        <f>HDFC!I150</f>
        <v>817</v>
      </c>
      <c r="J150" s="7">
        <f t="shared" si="55"/>
        <v>0.77380660954712366</v>
      </c>
      <c r="K150" s="7">
        <f t="shared" ca="1" si="74"/>
        <v>0.80263024992175747</v>
      </c>
      <c r="L150" s="7">
        <f t="shared" ca="1" si="78"/>
        <v>2.806543048611929E-2</v>
      </c>
      <c r="M150" s="36">
        <f t="shared" ca="1" si="79"/>
        <v>0.83069568040787678</v>
      </c>
      <c r="N150" s="37">
        <f t="shared" ca="1" si="80"/>
        <v>0.77456481943563815</v>
      </c>
      <c r="O150" t="str">
        <f t="shared" ca="1" si="56"/>
        <v>LONG</v>
      </c>
      <c r="Q150" t="str">
        <f t="shared" ca="1" si="57"/>
        <v>LONG</v>
      </c>
      <c r="R150" t="str">
        <f t="shared" ca="1" si="58"/>
        <v/>
      </c>
      <c r="S150">
        <f t="shared" ca="1" si="59"/>
        <v>0</v>
      </c>
      <c r="T150">
        <f t="shared" ca="1" si="60"/>
        <v>1</v>
      </c>
      <c r="U150" t="str">
        <f t="shared" ca="1" si="75"/>
        <v/>
      </c>
      <c r="V150" t="str">
        <f t="shared" ca="1" si="76"/>
        <v/>
      </c>
      <c r="W150" t="str">
        <f t="shared" ca="1" si="61"/>
        <v/>
      </c>
      <c r="X150">
        <f t="shared" ca="1" si="62"/>
        <v>0</v>
      </c>
      <c r="Y150" t="str">
        <f t="shared" ca="1" si="63"/>
        <v/>
      </c>
      <c r="Z150" t="str">
        <f ca="1">IF(V150="","",IF(V150=1,"LONG"&amp;COUNTIF($V$2:V150,1),"SELL"&amp;COUNTIF($V$2:V150,0)))</f>
        <v/>
      </c>
      <c r="AA150" t="str">
        <f ca="1">IF(U150="","",IF(U150=-1,"SHORT"&amp;COUNTIF($U$2:U150,-1),"COVER"&amp;COUNTIF($U$2:U150,0)))</f>
        <v/>
      </c>
      <c r="AB150" t="str">
        <f t="shared" ca="1" si="64"/>
        <v/>
      </c>
      <c r="AC150" t="str">
        <f t="shared" ca="1" si="65"/>
        <v/>
      </c>
      <c r="AD150" t="str">
        <f t="shared" ca="1" si="66"/>
        <v/>
      </c>
      <c r="AE150" t="str">
        <f t="shared" ca="1" si="67"/>
        <v/>
      </c>
      <c r="AF150" t="str">
        <f t="shared" ca="1" si="68"/>
        <v/>
      </c>
      <c r="AG150" t="str">
        <f t="shared" ca="1" si="69"/>
        <v/>
      </c>
      <c r="AH150" t="str">
        <f ca="1">IF(AF150="","",COUNTIF($AJ$2:AJ150,1))</f>
        <v/>
      </c>
      <c r="AI150" t="str">
        <f ca="1">IF(AG150="","",COUNTIF($AK$2:AK150,1))</f>
        <v/>
      </c>
      <c r="AJ150">
        <f t="shared" ca="1" si="70"/>
        <v>0</v>
      </c>
      <c r="AK150">
        <f t="shared" ca="1" si="71"/>
        <v>0</v>
      </c>
      <c r="AL150" t="str">
        <f t="shared" ca="1" si="77"/>
        <v/>
      </c>
      <c r="AM150" t="str">
        <f t="shared" ca="1" si="72"/>
        <v/>
      </c>
    </row>
    <row r="151" spans="1:39" x14ac:dyDescent="0.3">
      <c r="A151" t="str">
        <f ca="1">IF(Y151="","",Y151&amp;"-"&amp;COUNTIF($Y$2:Y151,Y151))</f>
        <v/>
      </c>
      <c r="B151" t="str">
        <f ca="1">IF(V151="","",V151&amp;"-"&amp;COUNTIF($V$2:V151,V151))</f>
        <v/>
      </c>
      <c r="C151" t="str">
        <f ca="1">IF(U151="","",U151&amp;"-"&amp;COUNTIF($U$2:U151,U151))</f>
        <v/>
      </c>
      <c r="D151" t="str">
        <f ca="1">IF(AF151="","",COUNTIF($AJ$2:AJ151,1))</f>
        <v/>
      </c>
      <c r="E151" t="str">
        <f ca="1">IF(AG151="","",COUNTIF($AK$2:AK151,1))</f>
        <v/>
      </c>
      <c r="F151">
        <f t="shared" si="73"/>
        <v>150</v>
      </c>
      <c r="G151" s="11">
        <f>HDFCBANK!C151</f>
        <v>41488</v>
      </c>
      <c r="H151">
        <f>HDFCBANK!I151</f>
        <v>631.25</v>
      </c>
      <c r="I151">
        <f>HDFC!I151</f>
        <v>808.35</v>
      </c>
      <c r="J151" s="7">
        <f t="shared" si="55"/>
        <v>0.78091173377868495</v>
      </c>
      <c r="K151" s="7">
        <f t="shared" ca="1" si="74"/>
        <v>0.79606006871795254</v>
      </c>
      <c r="L151" s="7">
        <f t="shared" ca="1" si="78"/>
        <v>2.4024307853376722E-2</v>
      </c>
      <c r="M151" s="36">
        <f t="shared" ca="1" si="79"/>
        <v>0.82008437657132927</v>
      </c>
      <c r="N151" s="37">
        <f t="shared" ca="1" si="80"/>
        <v>0.77203576086457582</v>
      </c>
      <c r="O151" t="str">
        <f t="shared" ca="1" si="56"/>
        <v>LONG</v>
      </c>
      <c r="Q151" t="str">
        <f t="shared" ca="1" si="57"/>
        <v>LONG</v>
      </c>
      <c r="R151" t="str">
        <f t="shared" ca="1" si="58"/>
        <v/>
      </c>
      <c r="S151">
        <f t="shared" ca="1" si="59"/>
        <v>0</v>
      </c>
      <c r="T151">
        <f t="shared" ca="1" si="60"/>
        <v>1</v>
      </c>
      <c r="U151" t="str">
        <f t="shared" ca="1" si="75"/>
        <v/>
      </c>
      <c r="V151" t="str">
        <f t="shared" ca="1" si="76"/>
        <v/>
      </c>
      <c r="W151" t="str">
        <f t="shared" ca="1" si="61"/>
        <v/>
      </c>
      <c r="X151">
        <f t="shared" ca="1" si="62"/>
        <v>0</v>
      </c>
      <c r="Y151" t="str">
        <f t="shared" ca="1" si="63"/>
        <v/>
      </c>
      <c r="Z151" t="str">
        <f ca="1">IF(V151="","",IF(V151=1,"LONG"&amp;COUNTIF($V$2:V151,1),"SELL"&amp;COUNTIF($V$2:V151,0)))</f>
        <v/>
      </c>
      <c r="AA151" t="str">
        <f ca="1">IF(U151="","",IF(U151=-1,"SHORT"&amp;COUNTIF($U$2:U151,-1),"COVER"&amp;COUNTIF($U$2:U151,0)))</f>
        <v/>
      </c>
      <c r="AB151" t="str">
        <f t="shared" ca="1" si="64"/>
        <v/>
      </c>
      <c r="AC151" t="str">
        <f t="shared" ca="1" si="65"/>
        <v/>
      </c>
      <c r="AD151" t="str">
        <f t="shared" ca="1" si="66"/>
        <v/>
      </c>
      <c r="AE151" t="str">
        <f t="shared" ca="1" si="67"/>
        <v/>
      </c>
      <c r="AF151" t="str">
        <f t="shared" ca="1" si="68"/>
        <v/>
      </c>
      <c r="AG151" t="str">
        <f t="shared" ca="1" si="69"/>
        <v/>
      </c>
      <c r="AH151" t="str">
        <f ca="1">IF(AF151="","",COUNTIF($AJ$2:AJ151,1))</f>
        <v/>
      </c>
      <c r="AI151" t="str">
        <f ca="1">IF(AG151="","",COUNTIF($AK$2:AK151,1))</f>
        <v/>
      </c>
      <c r="AJ151">
        <f t="shared" ca="1" si="70"/>
        <v>0</v>
      </c>
      <c r="AK151">
        <f t="shared" ca="1" si="71"/>
        <v>0</v>
      </c>
      <c r="AL151" t="str">
        <f t="shared" ca="1" si="77"/>
        <v/>
      </c>
      <c r="AM151" t="str">
        <f t="shared" ca="1" si="72"/>
        <v/>
      </c>
    </row>
    <row r="152" spans="1:39" x14ac:dyDescent="0.3">
      <c r="A152" t="str">
        <f ca="1">IF(Y152="","",Y152&amp;"-"&amp;COUNTIF($Y$2:Y152,Y152))</f>
        <v/>
      </c>
      <c r="B152" t="str">
        <f ca="1">IF(V152="","",V152&amp;"-"&amp;COUNTIF($V$2:V152,V152))</f>
        <v/>
      </c>
      <c r="C152" t="str">
        <f ca="1">IF(U152="","",U152&amp;"-"&amp;COUNTIF($U$2:U152,U152))</f>
        <v/>
      </c>
      <c r="D152" t="str">
        <f ca="1">IF(AF152="","",COUNTIF($AJ$2:AJ152,1))</f>
        <v/>
      </c>
      <c r="E152" t="str">
        <f ca="1">IF(AG152="","",COUNTIF($AK$2:AK152,1))</f>
        <v/>
      </c>
      <c r="F152">
        <f t="shared" si="73"/>
        <v>151</v>
      </c>
      <c r="G152" s="11">
        <f>HDFCBANK!C152</f>
        <v>41491</v>
      </c>
      <c r="H152">
        <f>HDFCBANK!I152</f>
        <v>632.70000000000005</v>
      </c>
      <c r="I152">
        <f>HDFC!I152</f>
        <v>798.95</v>
      </c>
      <c r="J152" s="7">
        <f t="shared" si="55"/>
        <v>0.79191438763376931</v>
      </c>
      <c r="K152" s="7">
        <f t="shared" ca="1" si="74"/>
        <v>0.79310649965283364</v>
      </c>
      <c r="L152" s="7">
        <f t="shared" ca="1" si="78"/>
        <v>2.2310447712324443E-2</v>
      </c>
      <c r="M152" s="36">
        <f t="shared" ca="1" si="79"/>
        <v>0.81541694736515813</v>
      </c>
      <c r="N152" s="37">
        <f t="shared" ca="1" si="80"/>
        <v>0.77079605194050915</v>
      </c>
      <c r="O152" t="str">
        <f t="shared" ca="1" si="56"/>
        <v>LONG</v>
      </c>
      <c r="Q152" t="str">
        <f t="shared" ca="1" si="57"/>
        <v>LONG</v>
      </c>
      <c r="R152" t="str">
        <f t="shared" ca="1" si="58"/>
        <v/>
      </c>
      <c r="S152">
        <f t="shared" ca="1" si="59"/>
        <v>0</v>
      </c>
      <c r="T152">
        <f t="shared" ca="1" si="60"/>
        <v>1</v>
      </c>
      <c r="U152" t="str">
        <f t="shared" ca="1" si="75"/>
        <v/>
      </c>
      <c r="V152" t="str">
        <f t="shared" ca="1" si="76"/>
        <v/>
      </c>
      <c r="W152" t="str">
        <f t="shared" ca="1" si="61"/>
        <v/>
      </c>
      <c r="X152">
        <f t="shared" ca="1" si="62"/>
        <v>0</v>
      </c>
      <c r="Y152" t="str">
        <f t="shared" ca="1" si="63"/>
        <v/>
      </c>
      <c r="Z152" t="str">
        <f ca="1">IF(V152="","",IF(V152=1,"LONG"&amp;COUNTIF($V$2:V152,1),"SELL"&amp;COUNTIF($V$2:V152,0)))</f>
        <v/>
      </c>
      <c r="AA152" t="str">
        <f ca="1">IF(U152="","",IF(U152=-1,"SHORT"&amp;COUNTIF($U$2:U152,-1),"COVER"&amp;COUNTIF($U$2:U152,0)))</f>
        <v/>
      </c>
      <c r="AB152" t="str">
        <f t="shared" ca="1" si="64"/>
        <v/>
      </c>
      <c r="AC152" t="str">
        <f t="shared" ca="1" si="65"/>
        <v/>
      </c>
      <c r="AD152" t="str">
        <f t="shared" ca="1" si="66"/>
        <v/>
      </c>
      <c r="AE152" t="str">
        <f t="shared" ca="1" si="67"/>
        <v/>
      </c>
      <c r="AF152" t="str">
        <f t="shared" ca="1" si="68"/>
        <v/>
      </c>
      <c r="AG152" t="str">
        <f t="shared" ca="1" si="69"/>
        <v/>
      </c>
      <c r="AH152" t="str">
        <f ca="1">IF(AF152="","",COUNTIF($AJ$2:AJ152,1))</f>
        <v/>
      </c>
      <c r="AI152" t="str">
        <f ca="1">IF(AG152="","",COUNTIF($AK$2:AK152,1))</f>
        <v/>
      </c>
      <c r="AJ152">
        <f t="shared" ca="1" si="70"/>
        <v>0</v>
      </c>
      <c r="AK152">
        <f t="shared" ca="1" si="71"/>
        <v>0</v>
      </c>
      <c r="AL152" t="str">
        <f t="shared" ca="1" si="77"/>
        <v/>
      </c>
      <c r="AM152" t="str">
        <f t="shared" ca="1" si="72"/>
        <v/>
      </c>
    </row>
    <row r="153" spans="1:39" x14ac:dyDescent="0.3">
      <c r="A153" t="str">
        <f ca="1">IF(Y153="","",Y153&amp;"-"&amp;COUNTIF($Y$2:Y153,Y153))</f>
        <v>0-18</v>
      </c>
      <c r="B153" t="str">
        <f ca="1">IF(V153="","",V153&amp;"-"&amp;COUNTIF($V$2:V153,V153))</f>
        <v>0-11</v>
      </c>
      <c r="C153" t="str">
        <f ca="1">IF(U153="","",U153&amp;"-"&amp;COUNTIF($U$2:U153,U153))</f>
        <v/>
      </c>
      <c r="D153" t="str">
        <f ca="1">IF(AF153="","",COUNTIF($AJ$2:AJ153,1))</f>
        <v/>
      </c>
      <c r="E153">
        <f ca="1">IF(AG153="","",COUNTIF($AK$2:AK153,1))</f>
        <v>18</v>
      </c>
      <c r="F153">
        <f t="shared" si="73"/>
        <v>152</v>
      </c>
      <c r="G153" s="11">
        <f>HDFCBANK!C153</f>
        <v>41492</v>
      </c>
      <c r="H153">
        <f>HDFCBANK!I153</f>
        <v>608.65</v>
      </c>
      <c r="I153">
        <f>HDFC!I153</f>
        <v>751.85</v>
      </c>
      <c r="J153" s="7">
        <f t="shared" si="55"/>
        <v>0.80953647669082929</v>
      </c>
      <c r="K153" s="7">
        <f t="shared" ca="1" si="74"/>
        <v>0.7913849341635445</v>
      </c>
      <c r="L153" s="7">
        <f t="shared" ca="1" si="78"/>
        <v>1.9966868152073113E-2</v>
      </c>
      <c r="M153" s="36">
        <f t="shared" ca="1" si="79"/>
        <v>0.81135180231561765</v>
      </c>
      <c r="N153" s="37">
        <f t="shared" ca="1" si="80"/>
        <v>0.77141806601147134</v>
      </c>
      <c r="O153" t="str">
        <f t="shared" ca="1" si="56"/>
        <v/>
      </c>
      <c r="Q153" t="str">
        <f t="shared" ca="1" si="57"/>
        <v/>
      </c>
      <c r="R153" t="str">
        <f t="shared" ca="1" si="58"/>
        <v/>
      </c>
      <c r="S153">
        <f t="shared" ca="1" si="59"/>
        <v>0</v>
      </c>
      <c r="T153">
        <f t="shared" ca="1" si="60"/>
        <v>0</v>
      </c>
      <c r="U153" t="str">
        <f t="shared" ca="1" si="75"/>
        <v/>
      </c>
      <c r="V153">
        <f t="shared" ca="1" si="76"/>
        <v>0</v>
      </c>
      <c r="W153" t="str">
        <f t="shared" ca="1" si="61"/>
        <v/>
      </c>
      <c r="X153">
        <f t="shared" ca="1" si="62"/>
        <v>0</v>
      </c>
      <c r="Y153">
        <f t="shared" ca="1" si="63"/>
        <v>0</v>
      </c>
      <c r="Z153" t="str">
        <f ca="1">IF(V153="","",IF(V153=1,"LONG"&amp;COUNTIF($V$2:V153,1),"SELL"&amp;COUNTIF($V$2:V153,0)))</f>
        <v>SELL11</v>
      </c>
      <c r="AA153" t="str">
        <f ca="1">IF(U153="","",IF(U153=-1,"SHORT"&amp;COUNTIF($U$2:U153,-1),"COVER"&amp;COUNTIF($U$2:U153,0)))</f>
        <v/>
      </c>
      <c r="AB153" t="str">
        <f t="shared" ca="1" si="64"/>
        <v/>
      </c>
      <c r="AC153" t="str">
        <f t="shared" ca="1" si="65"/>
        <v>SELL</v>
      </c>
      <c r="AD153" t="str">
        <f t="shared" ca="1" si="66"/>
        <v/>
      </c>
      <c r="AE153" t="str">
        <f t="shared" ca="1" si="67"/>
        <v/>
      </c>
      <c r="AF153" t="str">
        <f t="shared" ca="1" si="68"/>
        <v/>
      </c>
      <c r="AG153" t="str">
        <f t="shared" ca="1" si="69"/>
        <v>SELL</v>
      </c>
      <c r="AH153" t="str">
        <f ca="1">IF(AF153="","",COUNTIF($AJ$2:AJ153,1))</f>
        <v/>
      </c>
      <c r="AI153">
        <f ca="1">IF(AG153="","",COUNTIF($AK$2:AK153,1))</f>
        <v>18</v>
      </c>
      <c r="AJ153">
        <f t="shared" ca="1" si="70"/>
        <v>0</v>
      </c>
      <c r="AK153">
        <f t="shared" ca="1" si="71"/>
        <v>1</v>
      </c>
      <c r="AL153" t="str">
        <f t="shared" ca="1" si="77"/>
        <v/>
      </c>
      <c r="AM153" t="str">
        <f t="shared" ca="1" si="72"/>
        <v>LONG</v>
      </c>
    </row>
    <row r="154" spans="1:39" x14ac:dyDescent="0.3">
      <c r="A154" t="str">
        <f ca="1">IF(Y154="","",Y154&amp;"-"&amp;COUNTIF($Y$2:Y154,Y154))</f>
        <v>1-19</v>
      </c>
      <c r="B154" t="str">
        <f ca="1">IF(V154="","",V154&amp;"-"&amp;COUNTIF($V$2:V154,V154))</f>
        <v/>
      </c>
      <c r="C154" t="str">
        <f ca="1">IF(U154="","",U154&amp;"-"&amp;COUNTIF($U$2:U154,U154))</f>
        <v>-1-8</v>
      </c>
      <c r="D154">
        <f ca="1">IF(AF154="","",COUNTIF($AJ$2:AJ154,1))</f>
        <v>19</v>
      </c>
      <c r="E154" t="str">
        <f ca="1">IF(AG154="","",COUNTIF($AK$2:AK154,1))</f>
        <v/>
      </c>
      <c r="F154">
        <f t="shared" si="73"/>
        <v>153</v>
      </c>
      <c r="G154" s="11">
        <f>HDFCBANK!C154</f>
        <v>41493</v>
      </c>
      <c r="H154">
        <f>HDFCBANK!I154</f>
        <v>601.20000000000005</v>
      </c>
      <c r="I154">
        <f>HDFC!I154</f>
        <v>729.7</v>
      </c>
      <c r="J154" s="7">
        <f t="shared" si="55"/>
        <v>0.8239002329724544</v>
      </c>
      <c r="K154" s="7">
        <f t="shared" ca="1" si="74"/>
        <v>0.79161498235963845</v>
      </c>
      <c r="L154" s="7">
        <f t="shared" ca="1" si="78"/>
        <v>2.0362991190369072E-2</v>
      </c>
      <c r="M154" s="36">
        <f t="shared" ca="1" si="79"/>
        <v>0.81197797355000756</v>
      </c>
      <c r="N154" s="37">
        <f t="shared" ca="1" si="80"/>
        <v>0.77125199116926935</v>
      </c>
      <c r="O154" t="str">
        <f t="shared" ca="1" si="56"/>
        <v>SHORT</v>
      </c>
      <c r="Q154" t="str">
        <f t="shared" ca="1" si="57"/>
        <v/>
      </c>
      <c r="R154" t="str">
        <f t="shared" ca="1" si="58"/>
        <v>SHORT</v>
      </c>
      <c r="S154">
        <f t="shared" ca="1" si="59"/>
        <v>-1</v>
      </c>
      <c r="T154">
        <f t="shared" ca="1" si="60"/>
        <v>0</v>
      </c>
      <c r="U154">
        <f t="shared" ca="1" si="75"/>
        <v>-1</v>
      </c>
      <c r="V154" t="str">
        <f t="shared" ca="1" si="76"/>
        <v/>
      </c>
      <c r="W154" t="str">
        <f t="shared" ca="1" si="61"/>
        <v>SHORT</v>
      </c>
      <c r="X154">
        <f t="shared" ca="1" si="62"/>
        <v>-1</v>
      </c>
      <c r="Y154">
        <f t="shared" ca="1" si="63"/>
        <v>1</v>
      </c>
      <c r="Z154" t="str">
        <f ca="1">IF(V154="","",IF(V154=1,"LONG"&amp;COUNTIF($V$2:V154,1),"SELL"&amp;COUNTIF($V$2:V154,0)))</f>
        <v/>
      </c>
      <c r="AA154" t="str">
        <f ca="1">IF(U154="","",IF(U154=-1,"SHORT"&amp;COUNTIF($U$2:U154,-1),"COVER"&amp;COUNTIF($U$2:U154,0)))</f>
        <v>SHORT8</v>
      </c>
      <c r="AB154" t="str">
        <f t="shared" ca="1" si="64"/>
        <v/>
      </c>
      <c r="AC154" t="str">
        <f t="shared" ca="1" si="65"/>
        <v/>
      </c>
      <c r="AD154" t="str">
        <f t="shared" ca="1" si="66"/>
        <v>SHORT</v>
      </c>
      <c r="AE154" t="str">
        <f t="shared" ca="1" si="67"/>
        <v/>
      </c>
      <c r="AF154" t="str">
        <f t="shared" ca="1" si="68"/>
        <v>SHORT</v>
      </c>
      <c r="AG154" t="str">
        <f t="shared" ca="1" si="69"/>
        <v/>
      </c>
      <c r="AH154">
        <f ca="1">IF(AF154="","",COUNTIF($AJ$2:AJ154,1))</f>
        <v>19</v>
      </c>
      <c r="AI154" t="str">
        <f ca="1">IF(AG154="","",COUNTIF($AK$2:AK154,1))</f>
        <v/>
      </c>
      <c r="AJ154">
        <f t="shared" ca="1" si="70"/>
        <v>1</v>
      </c>
      <c r="AK154">
        <f t="shared" ca="1" si="71"/>
        <v>0</v>
      </c>
      <c r="AL154" t="str">
        <f t="shared" ca="1" si="77"/>
        <v>SHORT</v>
      </c>
      <c r="AM154" t="str">
        <f t="shared" ca="1" si="72"/>
        <v/>
      </c>
    </row>
    <row r="155" spans="1:39" x14ac:dyDescent="0.3">
      <c r="A155" t="str">
        <f ca="1">IF(Y155="","",Y155&amp;"-"&amp;COUNTIF($Y$2:Y155,Y155))</f>
        <v/>
      </c>
      <c r="B155" t="str">
        <f ca="1">IF(V155="","",V155&amp;"-"&amp;COUNTIF($V$2:V155,V155))</f>
        <v/>
      </c>
      <c r="C155" t="str">
        <f ca="1">IF(U155="","",U155&amp;"-"&amp;COUNTIF($U$2:U155,U155))</f>
        <v/>
      </c>
      <c r="D155" t="str">
        <f ca="1">IF(AF155="","",COUNTIF($AJ$2:AJ155,1))</f>
        <v/>
      </c>
      <c r="E155" t="str">
        <f ca="1">IF(AG155="","",COUNTIF($AK$2:AK155,1))</f>
        <v/>
      </c>
      <c r="F155">
        <f t="shared" si="73"/>
        <v>154</v>
      </c>
      <c r="G155" s="11">
        <f>HDFCBANK!C155</f>
        <v>41494</v>
      </c>
      <c r="H155">
        <f>HDFCBANK!I155</f>
        <v>610.5</v>
      </c>
      <c r="I155">
        <f>HDFC!I155</f>
        <v>746.95</v>
      </c>
      <c r="J155" s="7">
        <f t="shared" si="55"/>
        <v>0.81732378338576872</v>
      </c>
      <c r="K155" s="7">
        <f t="shared" ca="1" si="74"/>
        <v>0.79169776029861494</v>
      </c>
      <c r="L155" s="7">
        <f t="shared" ca="1" si="78"/>
        <v>2.0476738516970603E-2</v>
      </c>
      <c r="M155" s="36">
        <f t="shared" ca="1" si="79"/>
        <v>0.81217449881558557</v>
      </c>
      <c r="N155" s="37">
        <f t="shared" ca="1" si="80"/>
        <v>0.77122102178164431</v>
      </c>
      <c r="O155" t="str">
        <f t="shared" ca="1" si="56"/>
        <v>SHORT</v>
      </c>
      <c r="Q155" t="str">
        <f t="shared" ca="1" si="57"/>
        <v/>
      </c>
      <c r="R155" t="str">
        <f t="shared" ca="1" si="58"/>
        <v>SHORT</v>
      </c>
      <c r="S155">
        <f t="shared" ca="1" si="59"/>
        <v>-1</v>
      </c>
      <c r="T155">
        <f t="shared" ca="1" si="60"/>
        <v>0</v>
      </c>
      <c r="U155" t="str">
        <f t="shared" ca="1" si="75"/>
        <v/>
      </c>
      <c r="V155" t="str">
        <f t="shared" ca="1" si="76"/>
        <v/>
      </c>
      <c r="W155" t="str">
        <f t="shared" ca="1" si="61"/>
        <v/>
      </c>
      <c r="X155">
        <f t="shared" ca="1" si="62"/>
        <v>0</v>
      </c>
      <c r="Y155" t="str">
        <f t="shared" ca="1" si="63"/>
        <v/>
      </c>
      <c r="Z155" t="str">
        <f ca="1">IF(V155="","",IF(V155=1,"LONG"&amp;COUNTIF($V$2:V155,1),"SELL"&amp;COUNTIF($V$2:V155,0)))</f>
        <v/>
      </c>
      <c r="AA155" t="str">
        <f ca="1">IF(U155="","",IF(U155=-1,"SHORT"&amp;COUNTIF($U$2:U155,-1),"COVER"&amp;COUNTIF($U$2:U155,0)))</f>
        <v/>
      </c>
      <c r="AB155" t="str">
        <f t="shared" ca="1" si="64"/>
        <v/>
      </c>
      <c r="AC155" t="str">
        <f t="shared" ca="1" si="65"/>
        <v/>
      </c>
      <c r="AD155" t="str">
        <f t="shared" ca="1" si="66"/>
        <v/>
      </c>
      <c r="AE155" t="str">
        <f t="shared" ca="1" si="67"/>
        <v/>
      </c>
      <c r="AF155" t="str">
        <f t="shared" ca="1" si="68"/>
        <v/>
      </c>
      <c r="AG155" t="str">
        <f t="shared" ca="1" si="69"/>
        <v/>
      </c>
      <c r="AH155" t="str">
        <f ca="1">IF(AF155="","",COUNTIF($AJ$2:AJ155,1))</f>
        <v/>
      </c>
      <c r="AI155" t="str">
        <f ca="1">IF(AG155="","",COUNTIF($AK$2:AK155,1))</f>
        <v/>
      </c>
      <c r="AJ155">
        <f t="shared" ca="1" si="70"/>
        <v>0</v>
      </c>
      <c r="AK155">
        <f t="shared" ca="1" si="71"/>
        <v>0</v>
      </c>
      <c r="AL155" t="str">
        <f t="shared" ca="1" si="77"/>
        <v/>
      </c>
      <c r="AM155" t="str">
        <f t="shared" ca="1" si="72"/>
        <v/>
      </c>
    </row>
    <row r="156" spans="1:39" x14ac:dyDescent="0.3">
      <c r="A156" t="str">
        <f ca="1">IF(Y156="","",Y156&amp;"-"&amp;COUNTIF($Y$2:Y156,Y156))</f>
        <v>0-19</v>
      </c>
      <c r="B156" t="str">
        <f ca="1">IF(V156="","",V156&amp;"-"&amp;COUNTIF($V$2:V156,V156))</f>
        <v/>
      </c>
      <c r="C156" t="str">
        <f ca="1">IF(U156="","",U156&amp;"-"&amp;COUNTIF($U$2:U156,U156))</f>
        <v>0-8</v>
      </c>
      <c r="D156" t="str">
        <f ca="1">IF(AF156="","",COUNTIF($AJ$2:AJ156,1))</f>
        <v/>
      </c>
      <c r="E156">
        <f ca="1">IF(AG156="","",COUNTIF($AK$2:AK156,1))</f>
        <v>19</v>
      </c>
      <c r="F156">
        <f t="shared" si="73"/>
        <v>155</v>
      </c>
      <c r="G156" s="11">
        <f>HDFCBANK!C156</f>
        <v>41498</v>
      </c>
      <c r="H156">
        <f>HDFCBANK!I156</f>
        <v>602.20000000000005</v>
      </c>
      <c r="I156">
        <f>HDFC!I156</f>
        <v>769.75</v>
      </c>
      <c r="J156" s="7">
        <f t="shared" si="55"/>
        <v>0.7823319259499838</v>
      </c>
      <c r="K156" s="7">
        <f t="shared" ca="1" si="74"/>
        <v>0.78997316008124907</v>
      </c>
      <c r="L156" s="7">
        <f t="shared" ca="1" si="78"/>
        <v>2.0465555701740815E-2</v>
      </c>
      <c r="M156" s="36">
        <f t="shared" ca="1" si="79"/>
        <v>0.81043871578298987</v>
      </c>
      <c r="N156" s="37">
        <f t="shared" ca="1" si="80"/>
        <v>0.76950760437950827</v>
      </c>
      <c r="O156" t="str">
        <f t="shared" ca="1" si="56"/>
        <v/>
      </c>
      <c r="Q156" t="str">
        <f t="shared" ca="1" si="57"/>
        <v/>
      </c>
      <c r="R156" t="str">
        <f t="shared" ca="1" si="58"/>
        <v/>
      </c>
      <c r="S156">
        <f t="shared" ca="1" si="59"/>
        <v>0</v>
      </c>
      <c r="T156">
        <f t="shared" ca="1" si="60"/>
        <v>0</v>
      </c>
      <c r="U156">
        <f t="shared" ca="1" si="75"/>
        <v>0</v>
      </c>
      <c r="V156" t="str">
        <f t="shared" ca="1" si="76"/>
        <v/>
      </c>
      <c r="W156" t="str">
        <f t="shared" ca="1" si="61"/>
        <v/>
      </c>
      <c r="X156">
        <f t="shared" ca="1" si="62"/>
        <v>0</v>
      </c>
      <c r="Y156">
        <f t="shared" ca="1" si="63"/>
        <v>0</v>
      </c>
      <c r="Z156" t="str">
        <f ca="1">IF(V156="","",IF(V156=1,"LONG"&amp;COUNTIF($V$2:V156,1),"SELL"&amp;COUNTIF($V$2:V156,0)))</f>
        <v/>
      </c>
      <c r="AA156" t="str">
        <f ca="1">IF(U156="","",IF(U156=-1,"SHORT"&amp;COUNTIF($U$2:U156,-1),"COVER"&amp;COUNTIF($U$2:U156,0)))</f>
        <v>COVER8</v>
      </c>
      <c r="AB156" t="str">
        <f t="shared" ca="1" si="64"/>
        <v/>
      </c>
      <c r="AC156" t="str">
        <f t="shared" ca="1" si="65"/>
        <v/>
      </c>
      <c r="AD156" t="str">
        <f t="shared" ca="1" si="66"/>
        <v/>
      </c>
      <c r="AE156" t="str">
        <f t="shared" ca="1" si="67"/>
        <v>COVER</v>
      </c>
      <c r="AF156" t="str">
        <f t="shared" ca="1" si="68"/>
        <v/>
      </c>
      <c r="AG156" t="str">
        <f t="shared" ca="1" si="69"/>
        <v>COVER</v>
      </c>
      <c r="AH156" t="str">
        <f ca="1">IF(AF156="","",COUNTIF($AJ$2:AJ156,1))</f>
        <v/>
      </c>
      <c r="AI156">
        <f ca="1">IF(AG156="","",COUNTIF($AK$2:AK156,1))</f>
        <v>19</v>
      </c>
      <c r="AJ156">
        <f t="shared" ca="1" si="70"/>
        <v>0</v>
      </c>
      <c r="AK156">
        <f t="shared" ca="1" si="71"/>
        <v>1</v>
      </c>
      <c r="AL156" t="str">
        <f t="shared" ca="1" si="77"/>
        <v/>
      </c>
      <c r="AM156" t="str">
        <f t="shared" ca="1" si="72"/>
        <v>SHORT</v>
      </c>
    </row>
    <row r="157" spans="1:39" x14ac:dyDescent="0.3">
      <c r="A157" t="str">
        <f ca="1">IF(Y157="","",Y157&amp;"-"&amp;COUNTIF($Y$2:Y157,Y157))</f>
        <v/>
      </c>
      <c r="B157" t="str">
        <f ca="1">IF(V157="","",V157&amp;"-"&amp;COUNTIF($V$2:V157,V157))</f>
        <v/>
      </c>
      <c r="C157" t="str">
        <f ca="1">IF(U157="","",U157&amp;"-"&amp;COUNTIF($U$2:U157,U157))</f>
        <v/>
      </c>
      <c r="D157" t="str">
        <f ca="1">IF(AF157="","",COUNTIF($AJ$2:AJ157,1))</f>
        <v/>
      </c>
      <c r="E157" t="str">
        <f ca="1">IF(AG157="","",COUNTIF($AK$2:AK157,1))</f>
        <v/>
      </c>
      <c r="F157">
        <f t="shared" si="73"/>
        <v>156</v>
      </c>
      <c r="G157" s="11">
        <f>HDFCBANK!C157</f>
        <v>41499</v>
      </c>
      <c r="H157">
        <f>HDFCBANK!I157</f>
        <v>620.5</v>
      </c>
      <c r="I157">
        <f>HDFC!I157</f>
        <v>791.95</v>
      </c>
      <c r="J157" s="7">
        <f t="shared" si="55"/>
        <v>0.78350905991539865</v>
      </c>
      <c r="K157" s="7">
        <f t="shared" ca="1" si="74"/>
        <v>0.78990849453795131</v>
      </c>
      <c r="L157" s="7">
        <f t="shared" ca="1" si="78"/>
        <v>2.048699002629804E-2</v>
      </c>
      <c r="M157" s="36">
        <f t="shared" ca="1" si="79"/>
        <v>0.81039548456424937</v>
      </c>
      <c r="N157" s="37">
        <f t="shared" ca="1" si="80"/>
        <v>0.76942150451165325</v>
      </c>
      <c r="O157" t="str">
        <f t="shared" ca="1" si="56"/>
        <v/>
      </c>
      <c r="Q157" t="str">
        <f t="shared" ca="1" si="57"/>
        <v/>
      </c>
      <c r="R157" t="str">
        <f t="shared" ca="1" si="58"/>
        <v/>
      </c>
      <c r="S157">
        <f t="shared" ca="1" si="59"/>
        <v>0</v>
      </c>
      <c r="T157">
        <f t="shared" ca="1" si="60"/>
        <v>0</v>
      </c>
      <c r="U157" t="str">
        <f t="shared" ca="1" si="75"/>
        <v/>
      </c>
      <c r="V157" t="str">
        <f t="shared" ca="1" si="76"/>
        <v/>
      </c>
      <c r="W157" t="str">
        <f t="shared" ca="1" si="61"/>
        <v/>
      </c>
      <c r="X157">
        <f t="shared" ca="1" si="62"/>
        <v>0</v>
      </c>
      <c r="Y157" t="str">
        <f t="shared" ca="1" si="63"/>
        <v/>
      </c>
      <c r="Z157" t="str">
        <f ca="1">IF(V157="","",IF(V157=1,"LONG"&amp;COUNTIF($V$2:V157,1),"SELL"&amp;COUNTIF($V$2:V157,0)))</f>
        <v/>
      </c>
      <c r="AA157" t="str">
        <f ca="1">IF(U157="","",IF(U157=-1,"SHORT"&amp;COUNTIF($U$2:U157,-1),"COVER"&amp;COUNTIF($U$2:U157,0)))</f>
        <v/>
      </c>
      <c r="AB157" t="str">
        <f t="shared" ca="1" si="64"/>
        <v/>
      </c>
      <c r="AC157" t="str">
        <f t="shared" ca="1" si="65"/>
        <v/>
      </c>
      <c r="AD157" t="str">
        <f t="shared" ca="1" si="66"/>
        <v/>
      </c>
      <c r="AE157" t="str">
        <f t="shared" ca="1" si="67"/>
        <v/>
      </c>
      <c r="AF157" t="str">
        <f t="shared" ca="1" si="68"/>
        <v/>
      </c>
      <c r="AG157" t="str">
        <f t="shared" ca="1" si="69"/>
        <v/>
      </c>
      <c r="AH157" t="str">
        <f ca="1">IF(AF157="","",COUNTIF($AJ$2:AJ157,1))</f>
        <v/>
      </c>
      <c r="AI157" t="str">
        <f ca="1">IF(AG157="","",COUNTIF($AK$2:AK157,1))</f>
        <v/>
      </c>
      <c r="AJ157">
        <f t="shared" ca="1" si="70"/>
        <v>0</v>
      </c>
      <c r="AK157">
        <f t="shared" ca="1" si="71"/>
        <v>0</v>
      </c>
      <c r="AL157" t="str">
        <f t="shared" ca="1" si="77"/>
        <v/>
      </c>
      <c r="AM157" t="str">
        <f t="shared" ca="1" si="72"/>
        <v/>
      </c>
    </row>
    <row r="158" spans="1:39" x14ac:dyDescent="0.3">
      <c r="A158" t="str">
        <f ca="1">IF(Y158="","",Y158&amp;"-"&amp;COUNTIF($Y$2:Y158,Y158))</f>
        <v/>
      </c>
      <c r="B158" t="str">
        <f ca="1">IF(V158="","",V158&amp;"-"&amp;COUNTIF($V$2:V158,V158))</f>
        <v/>
      </c>
      <c r="C158" t="str">
        <f ca="1">IF(U158="","",U158&amp;"-"&amp;COUNTIF($U$2:U158,U158))</f>
        <v/>
      </c>
      <c r="D158" t="str">
        <f ca="1">IF(AF158="","",COUNTIF($AJ$2:AJ158,1))</f>
        <v/>
      </c>
      <c r="E158" t="str">
        <f ca="1">IF(AG158="","",COUNTIF($AK$2:AK158,1))</f>
        <v/>
      </c>
      <c r="F158">
        <f t="shared" si="73"/>
        <v>157</v>
      </c>
      <c r="G158" s="11">
        <f>HDFCBANK!C158</f>
        <v>41500</v>
      </c>
      <c r="H158">
        <f>HDFCBANK!I158</f>
        <v>621.35</v>
      </c>
      <c r="I158">
        <f>HDFC!I158</f>
        <v>780.7</v>
      </c>
      <c r="J158" s="7">
        <f t="shared" si="55"/>
        <v>0.7958883053669783</v>
      </c>
      <c r="K158" s="7">
        <f t="shared" ca="1" si="74"/>
        <v>0.79208815257975529</v>
      </c>
      <c r="L158" s="7">
        <f t="shared" ca="1" si="78"/>
        <v>1.9763967462041565E-2</v>
      </c>
      <c r="M158" s="36">
        <f t="shared" ca="1" si="79"/>
        <v>0.81185212004179685</v>
      </c>
      <c r="N158" s="37">
        <f t="shared" ca="1" si="80"/>
        <v>0.77232418511771372</v>
      </c>
      <c r="O158" t="str">
        <f t="shared" ca="1" si="56"/>
        <v/>
      </c>
      <c r="Q158" t="str">
        <f t="shared" ca="1" si="57"/>
        <v/>
      </c>
      <c r="R158" t="str">
        <f t="shared" ca="1" si="58"/>
        <v/>
      </c>
      <c r="S158">
        <f t="shared" ca="1" si="59"/>
        <v>0</v>
      </c>
      <c r="T158">
        <f t="shared" ca="1" si="60"/>
        <v>0</v>
      </c>
      <c r="U158" t="str">
        <f t="shared" ca="1" si="75"/>
        <v/>
      </c>
      <c r="V158" t="str">
        <f t="shared" ca="1" si="76"/>
        <v/>
      </c>
      <c r="W158" t="str">
        <f t="shared" ca="1" si="61"/>
        <v/>
      </c>
      <c r="X158">
        <f t="shared" ca="1" si="62"/>
        <v>0</v>
      </c>
      <c r="Y158" t="str">
        <f t="shared" ca="1" si="63"/>
        <v/>
      </c>
      <c r="Z158" t="str">
        <f ca="1">IF(V158="","",IF(V158=1,"LONG"&amp;COUNTIF($V$2:V158,1),"SELL"&amp;COUNTIF($V$2:V158,0)))</f>
        <v/>
      </c>
      <c r="AA158" t="str">
        <f ca="1">IF(U158="","",IF(U158=-1,"SHORT"&amp;COUNTIF($U$2:U158,-1),"COVER"&amp;COUNTIF($U$2:U158,0)))</f>
        <v/>
      </c>
      <c r="AB158" t="str">
        <f t="shared" ca="1" si="64"/>
        <v/>
      </c>
      <c r="AC158" t="str">
        <f t="shared" ca="1" si="65"/>
        <v/>
      </c>
      <c r="AD158" t="str">
        <f t="shared" ca="1" si="66"/>
        <v/>
      </c>
      <c r="AE158" t="str">
        <f t="shared" ca="1" si="67"/>
        <v/>
      </c>
      <c r="AF158" t="str">
        <f t="shared" ca="1" si="68"/>
        <v/>
      </c>
      <c r="AG158" t="str">
        <f t="shared" ca="1" si="69"/>
        <v/>
      </c>
      <c r="AH158" t="str">
        <f ca="1">IF(AF158="","",COUNTIF($AJ$2:AJ158,1))</f>
        <v/>
      </c>
      <c r="AI158" t="str">
        <f ca="1">IF(AG158="","",COUNTIF($AK$2:AK158,1))</f>
        <v/>
      </c>
      <c r="AJ158">
        <f t="shared" ca="1" si="70"/>
        <v>0</v>
      </c>
      <c r="AK158">
        <f t="shared" ca="1" si="71"/>
        <v>0</v>
      </c>
      <c r="AL158" t="str">
        <f t="shared" ca="1" si="77"/>
        <v/>
      </c>
      <c r="AM158" t="str">
        <f t="shared" ca="1" si="72"/>
        <v/>
      </c>
    </row>
    <row r="159" spans="1:39" x14ac:dyDescent="0.3">
      <c r="A159" t="str">
        <f ca="1">IF(Y159="","",Y159&amp;"-"&amp;COUNTIF($Y$2:Y159,Y159))</f>
        <v/>
      </c>
      <c r="B159" t="str">
        <f ca="1">IF(V159="","",V159&amp;"-"&amp;COUNTIF($V$2:V159,V159))</f>
        <v/>
      </c>
      <c r="C159" t="str">
        <f ca="1">IF(U159="","",U159&amp;"-"&amp;COUNTIF($U$2:U159,U159))</f>
        <v/>
      </c>
      <c r="D159" t="str">
        <f ca="1">IF(AF159="","",COUNTIF($AJ$2:AJ159,1))</f>
        <v/>
      </c>
      <c r="E159" t="str">
        <f ca="1">IF(AG159="","",COUNTIF($AK$2:AK159,1))</f>
        <v/>
      </c>
      <c r="F159">
        <f t="shared" si="73"/>
        <v>158</v>
      </c>
      <c r="G159" s="11">
        <f>HDFCBANK!C159</f>
        <v>41502</v>
      </c>
      <c r="H159">
        <f>HDFCBANK!I159</f>
        <v>587.9</v>
      </c>
      <c r="I159">
        <f>HDFC!I159</f>
        <v>737.9</v>
      </c>
      <c r="J159" s="7">
        <f t="shared" si="55"/>
        <v>0.79672042282152056</v>
      </c>
      <c r="K159" s="7">
        <f t="shared" ca="1" si="74"/>
        <v>0.79558429380625106</v>
      </c>
      <c r="L159" s="7">
        <f t="shared" ca="1" si="78"/>
        <v>1.6649660408747109E-2</v>
      </c>
      <c r="M159" s="36">
        <f t="shared" ca="1" si="79"/>
        <v>0.81223395421499822</v>
      </c>
      <c r="N159" s="37">
        <f t="shared" ca="1" si="80"/>
        <v>0.77893463339750391</v>
      </c>
      <c r="O159" t="str">
        <f t="shared" ca="1" si="56"/>
        <v/>
      </c>
      <c r="Q159" t="str">
        <f t="shared" ca="1" si="57"/>
        <v/>
      </c>
      <c r="R159" t="str">
        <f t="shared" ca="1" si="58"/>
        <v/>
      </c>
      <c r="S159">
        <f t="shared" ca="1" si="59"/>
        <v>0</v>
      </c>
      <c r="T159">
        <f t="shared" ca="1" si="60"/>
        <v>0</v>
      </c>
      <c r="U159" t="str">
        <f t="shared" ca="1" si="75"/>
        <v/>
      </c>
      <c r="V159" t="str">
        <f t="shared" ca="1" si="76"/>
        <v/>
      </c>
      <c r="W159" t="str">
        <f t="shared" ca="1" si="61"/>
        <v/>
      </c>
      <c r="X159">
        <f t="shared" ca="1" si="62"/>
        <v>0</v>
      </c>
      <c r="Y159" t="str">
        <f t="shared" ca="1" si="63"/>
        <v/>
      </c>
      <c r="Z159" t="str">
        <f ca="1">IF(V159="","",IF(V159=1,"LONG"&amp;COUNTIF($V$2:V159,1),"SELL"&amp;COUNTIF($V$2:V159,0)))</f>
        <v/>
      </c>
      <c r="AA159" t="str">
        <f ca="1">IF(U159="","",IF(U159=-1,"SHORT"&amp;COUNTIF($U$2:U159,-1),"COVER"&amp;COUNTIF($U$2:U159,0)))</f>
        <v/>
      </c>
      <c r="AB159" t="str">
        <f t="shared" ca="1" si="64"/>
        <v/>
      </c>
      <c r="AC159" t="str">
        <f t="shared" ca="1" si="65"/>
        <v/>
      </c>
      <c r="AD159" t="str">
        <f t="shared" ca="1" si="66"/>
        <v/>
      </c>
      <c r="AE159" t="str">
        <f t="shared" ca="1" si="67"/>
        <v/>
      </c>
      <c r="AF159" t="str">
        <f t="shared" ca="1" si="68"/>
        <v/>
      </c>
      <c r="AG159" t="str">
        <f t="shared" ca="1" si="69"/>
        <v/>
      </c>
      <c r="AH159" t="str">
        <f ca="1">IF(AF159="","",COUNTIF($AJ$2:AJ159,1))</f>
        <v/>
      </c>
      <c r="AI159" t="str">
        <f ca="1">IF(AG159="","",COUNTIF($AK$2:AK159,1))</f>
        <v/>
      </c>
      <c r="AJ159">
        <f t="shared" ca="1" si="70"/>
        <v>0</v>
      </c>
      <c r="AK159">
        <f t="shared" ca="1" si="71"/>
        <v>0</v>
      </c>
      <c r="AL159" t="str">
        <f t="shared" ca="1" si="77"/>
        <v/>
      </c>
      <c r="AM159" t="str">
        <f t="shared" ca="1" si="72"/>
        <v/>
      </c>
    </row>
    <row r="160" spans="1:39" x14ac:dyDescent="0.3">
      <c r="A160" t="str">
        <f ca="1">IF(Y160="","",Y160&amp;"-"&amp;COUNTIF($Y$2:Y160,Y160))</f>
        <v/>
      </c>
      <c r="B160" t="str">
        <f ca="1">IF(V160="","",V160&amp;"-"&amp;COUNTIF($V$2:V160,V160))</f>
        <v/>
      </c>
      <c r="C160" t="str">
        <f ca="1">IF(U160="","",U160&amp;"-"&amp;COUNTIF($U$2:U160,U160))</f>
        <v/>
      </c>
      <c r="D160" t="str">
        <f ca="1">IF(AF160="","",COUNTIF($AJ$2:AJ160,1))</f>
        <v/>
      </c>
      <c r="E160" t="str">
        <f ca="1">IF(AG160="","",COUNTIF($AK$2:AK160,1))</f>
        <v/>
      </c>
      <c r="F160">
        <f t="shared" si="73"/>
        <v>159</v>
      </c>
      <c r="G160" s="11">
        <f>HDFCBANK!C160</f>
        <v>41505</v>
      </c>
      <c r="H160">
        <f>HDFCBANK!I160</f>
        <v>584.70000000000005</v>
      </c>
      <c r="I160">
        <f>HDFC!I160</f>
        <v>735.5</v>
      </c>
      <c r="J160" s="7">
        <f t="shared" si="55"/>
        <v>0.79496940856560172</v>
      </c>
      <c r="K160" s="7">
        <f t="shared" ca="1" si="74"/>
        <v>0.79770057370809899</v>
      </c>
      <c r="L160" s="7">
        <f t="shared" ca="1" si="78"/>
        <v>1.4818250277121406E-2</v>
      </c>
      <c r="M160" s="36">
        <f t="shared" ca="1" si="79"/>
        <v>0.81251882398522035</v>
      </c>
      <c r="N160" s="37">
        <f t="shared" ca="1" si="80"/>
        <v>0.78288232343097763</v>
      </c>
      <c r="O160" t="str">
        <f t="shared" ca="1" si="56"/>
        <v/>
      </c>
      <c r="Q160" t="str">
        <f t="shared" ca="1" si="57"/>
        <v/>
      </c>
      <c r="R160" t="str">
        <f t="shared" ca="1" si="58"/>
        <v/>
      </c>
      <c r="S160">
        <f t="shared" ca="1" si="59"/>
        <v>0</v>
      </c>
      <c r="T160">
        <f t="shared" ca="1" si="60"/>
        <v>0</v>
      </c>
      <c r="U160" t="str">
        <f t="shared" ca="1" si="75"/>
        <v/>
      </c>
      <c r="V160" t="str">
        <f t="shared" ca="1" si="76"/>
        <v/>
      </c>
      <c r="W160" t="str">
        <f t="shared" ca="1" si="61"/>
        <v/>
      </c>
      <c r="X160">
        <f t="shared" ca="1" si="62"/>
        <v>0</v>
      </c>
      <c r="Y160" t="str">
        <f t="shared" ca="1" si="63"/>
        <v/>
      </c>
      <c r="Z160" t="str">
        <f ca="1">IF(V160="","",IF(V160=1,"LONG"&amp;COUNTIF($V$2:V160,1),"SELL"&amp;COUNTIF($V$2:V160,0)))</f>
        <v/>
      </c>
      <c r="AA160" t="str">
        <f ca="1">IF(U160="","",IF(U160=-1,"SHORT"&amp;COUNTIF($U$2:U160,-1),"COVER"&amp;COUNTIF($U$2:U160,0)))</f>
        <v/>
      </c>
      <c r="AB160" t="str">
        <f t="shared" ca="1" si="64"/>
        <v/>
      </c>
      <c r="AC160" t="str">
        <f t="shared" ca="1" si="65"/>
        <v/>
      </c>
      <c r="AD160" t="str">
        <f t="shared" ca="1" si="66"/>
        <v/>
      </c>
      <c r="AE160" t="str">
        <f t="shared" ca="1" si="67"/>
        <v/>
      </c>
      <c r="AF160" t="str">
        <f t="shared" ca="1" si="68"/>
        <v/>
      </c>
      <c r="AG160" t="str">
        <f t="shared" ca="1" si="69"/>
        <v/>
      </c>
      <c r="AH160" t="str">
        <f ca="1">IF(AF160="","",COUNTIF($AJ$2:AJ160,1))</f>
        <v/>
      </c>
      <c r="AI160" t="str">
        <f ca="1">IF(AG160="","",COUNTIF($AK$2:AK160,1))</f>
        <v/>
      </c>
      <c r="AJ160">
        <f t="shared" ca="1" si="70"/>
        <v>0</v>
      </c>
      <c r="AK160">
        <f t="shared" ca="1" si="71"/>
        <v>0</v>
      </c>
      <c r="AL160" t="str">
        <f t="shared" ca="1" si="77"/>
        <v/>
      </c>
      <c r="AM160" t="str">
        <f t="shared" ca="1" si="72"/>
        <v/>
      </c>
    </row>
    <row r="161" spans="1:39" x14ac:dyDescent="0.3">
      <c r="A161" t="str">
        <f ca="1">IF(Y161="","",Y161&amp;"-"&amp;COUNTIF($Y$2:Y161,Y161))</f>
        <v/>
      </c>
      <c r="B161" t="str">
        <f ca="1">IF(V161="","",V161&amp;"-"&amp;COUNTIF($V$2:V161,V161))</f>
        <v/>
      </c>
      <c r="C161" t="str">
        <f ca="1">IF(U161="","",U161&amp;"-"&amp;COUNTIF($U$2:U161,U161))</f>
        <v/>
      </c>
      <c r="D161" t="str">
        <f ca="1">IF(AF161="","",COUNTIF($AJ$2:AJ161,1))</f>
        <v/>
      </c>
      <c r="E161" t="str">
        <f ca="1">IF(AG161="","",COUNTIF($AK$2:AK161,1))</f>
        <v/>
      </c>
      <c r="F161">
        <f t="shared" si="73"/>
        <v>160</v>
      </c>
      <c r="G161" s="11">
        <f>HDFCBANK!C161</f>
        <v>41506</v>
      </c>
      <c r="H161">
        <f>HDFCBANK!I161</f>
        <v>584.75</v>
      </c>
      <c r="I161">
        <f>HDFC!I161</f>
        <v>726.25</v>
      </c>
      <c r="J161" s="7">
        <f t="shared" si="55"/>
        <v>0.80516351118760754</v>
      </c>
      <c r="K161" s="7">
        <f t="shared" ca="1" si="74"/>
        <v>0.80012575144899123</v>
      </c>
      <c r="L161" s="7">
        <f t="shared" ca="1" si="78"/>
        <v>1.3708230659704862E-2</v>
      </c>
      <c r="M161" s="36">
        <f t="shared" ca="1" si="79"/>
        <v>0.81383398210869606</v>
      </c>
      <c r="N161" s="37">
        <f t="shared" ca="1" si="80"/>
        <v>0.7864175207892864</v>
      </c>
      <c r="O161" t="str">
        <f t="shared" ca="1" si="56"/>
        <v/>
      </c>
      <c r="Q161" t="str">
        <f t="shared" ca="1" si="57"/>
        <v/>
      </c>
      <c r="R161" t="str">
        <f t="shared" ca="1" si="58"/>
        <v/>
      </c>
      <c r="S161">
        <f t="shared" ca="1" si="59"/>
        <v>0</v>
      </c>
      <c r="T161">
        <f t="shared" ca="1" si="60"/>
        <v>0</v>
      </c>
      <c r="U161" t="str">
        <f t="shared" ca="1" si="75"/>
        <v/>
      </c>
      <c r="V161" t="str">
        <f t="shared" ca="1" si="76"/>
        <v/>
      </c>
      <c r="W161" t="str">
        <f t="shared" ca="1" si="61"/>
        <v/>
      </c>
      <c r="X161">
        <f t="shared" ca="1" si="62"/>
        <v>0</v>
      </c>
      <c r="Y161" t="str">
        <f t="shared" ca="1" si="63"/>
        <v/>
      </c>
      <c r="Z161" t="str">
        <f ca="1">IF(V161="","",IF(V161=1,"LONG"&amp;COUNTIF($V$2:V161,1),"SELL"&amp;COUNTIF($V$2:V161,0)))</f>
        <v/>
      </c>
      <c r="AA161" t="str">
        <f ca="1">IF(U161="","",IF(U161=-1,"SHORT"&amp;COUNTIF($U$2:U161,-1),"COVER"&amp;COUNTIF($U$2:U161,0)))</f>
        <v/>
      </c>
      <c r="AB161" t="str">
        <f t="shared" ca="1" si="64"/>
        <v/>
      </c>
      <c r="AC161" t="str">
        <f t="shared" ca="1" si="65"/>
        <v/>
      </c>
      <c r="AD161" t="str">
        <f t="shared" ca="1" si="66"/>
        <v/>
      </c>
      <c r="AE161" t="str">
        <f t="shared" ca="1" si="67"/>
        <v/>
      </c>
      <c r="AF161" t="str">
        <f t="shared" ca="1" si="68"/>
        <v/>
      </c>
      <c r="AG161" t="str">
        <f t="shared" ca="1" si="69"/>
        <v/>
      </c>
      <c r="AH161" t="str">
        <f ca="1">IF(AF161="","",COUNTIF($AJ$2:AJ161,1))</f>
        <v/>
      </c>
      <c r="AI161" t="str">
        <f ca="1">IF(AG161="","",COUNTIF($AK$2:AK161,1))</f>
        <v/>
      </c>
      <c r="AJ161">
        <f t="shared" ca="1" si="70"/>
        <v>0</v>
      </c>
      <c r="AK161">
        <f t="shared" ca="1" si="71"/>
        <v>0</v>
      </c>
      <c r="AL161" t="str">
        <f t="shared" ca="1" si="77"/>
        <v/>
      </c>
      <c r="AM161" t="str">
        <f t="shared" ca="1" si="72"/>
        <v/>
      </c>
    </row>
    <row r="162" spans="1:39" x14ac:dyDescent="0.3">
      <c r="A162" t="str">
        <f ca="1">IF(Y162="","",Y162&amp;"-"&amp;COUNTIF($Y$2:Y162,Y162))</f>
        <v/>
      </c>
      <c r="B162" t="str">
        <f ca="1">IF(V162="","",V162&amp;"-"&amp;COUNTIF($V$2:V162,V162))</f>
        <v/>
      </c>
      <c r="C162" t="str">
        <f ca="1">IF(U162="","",U162&amp;"-"&amp;COUNTIF($U$2:U162,U162))</f>
        <v/>
      </c>
      <c r="D162" t="str">
        <f ca="1">IF(AF162="","",COUNTIF($AJ$2:AJ162,1))</f>
        <v/>
      </c>
      <c r="E162" t="str">
        <f ca="1">IF(AG162="","",COUNTIF($AK$2:AK162,1))</f>
        <v/>
      </c>
      <c r="F162">
        <f t="shared" si="73"/>
        <v>161</v>
      </c>
      <c r="G162" s="11">
        <f>HDFCBANK!C162</f>
        <v>41507</v>
      </c>
      <c r="H162">
        <f>HDFCBANK!I162</f>
        <v>593.35</v>
      </c>
      <c r="I162">
        <f>HDFC!I162</f>
        <v>747.25</v>
      </c>
      <c r="J162" s="7">
        <f t="shared" si="55"/>
        <v>0.79404483104717305</v>
      </c>
      <c r="K162" s="7">
        <f t="shared" ca="1" si="74"/>
        <v>0.80033879579033163</v>
      </c>
      <c r="L162" s="7">
        <f t="shared" ca="1" si="78"/>
        <v>1.3582413092306752E-2</v>
      </c>
      <c r="M162" s="36">
        <f t="shared" ca="1" si="79"/>
        <v>0.81392120888263841</v>
      </c>
      <c r="N162" s="37">
        <f t="shared" ca="1" si="80"/>
        <v>0.78675638269802484</v>
      </c>
      <c r="O162" t="str">
        <f t="shared" ca="1" si="56"/>
        <v/>
      </c>
      <c r="Q162" t="str">
        <f t="shared" ca="1" si="57"/>
        <v/>
      </c>
      <c r="R162" t="str">
        <f t="shared" ca="1" si="58"/>
        <v/>
      </c>
      <c r="S162">
        <f t="shared" ca="1" si="59"/>
        <v>0</v>
      </c>
      <c r="T162">
        <f t="shared" ca="1" si="60"/>
        <v>0</v>
      </c>
      <c r="U162" t="str">
        <f t="shared" ca="1" si="75"/>
        <v/>
      </c>
      <c r="V162" t="str">
        <f t="shared" ca="1" si="76"/>
        <v/>
      </c>
      <c r="W162" t="str">
        <f t="shared" ca="1" si="61"/>
        <v/>
      </c>
      <c r="X162">
        <f t="shared" ca="1" si="62"/>
        <v>0</v>
      </c>
      <c r="Y162" t="str">
        <f t="shared" ca="1" si="63"/>
        <v/>
      </c>
      <c r="Z162" t="str">
        <f ca="1">IF(V162="","",IF(V162=1,"LONG"&amp;COUNTIF($V$2:V162,1),"SELL"&amp;COUNTIF($V$2:V162,0)))</f>
        <v/>
      </c>
      <c r="AA162" t="str">
        <f ca="1">IF(U162="","",IF(U162=-1,"SHORT"&amp;COUNTIF($U$2:U162,-1),"COVER"&amp;COUNTIF($U$2:U162,0)))</f>
        <v/>
      </c>
      <c r="AB162" t="str">
        <f t="shared" ca="1" si="64"/>
        <v/>
      </c>
      <c r="AC162" t="str">
        <f t="shared" ca="1" si="65"/>
        <v/>
      </c>
      <c r="AD162" t="str">
        <f t="shared" ca="1" si="66"/>
        <v/>
      </c>
      <c r="AE162" t="str">
        <f t="shared" ca="1" si="67"/>
        <v/>
      </c>
      <c r="AF162" t="str">
        <f t="shared" ca="1" si="68"/>
        <v/>
      </c>
      <c r="AG162" t="str">
        <f t="shared" ca="1" si="69"/>
        <v/>
      </c>
      <c r="AH162" t="str">
        <f ca="1">IF(AF162="","",COUNTIF($AJ$2:AJ162,1))</f>
        <v/>
      </c>
      <c r="AI162" t="str">
        <f ca="1">IF(AG162="","",COUNTIF($AK$2:AK162,1))</f>
        <v/>
      </c>
      <c r="AJ162">
        <f t="shared" ca="1" si="70"/>
        <v>0</v>
      </c>
      <c r="AK162">
        <f t="shared" ca="1" si="71"/>
        <v>0</v>
      </c>
      <c r="AL162" t="str">
        <f t="shared" ca="1" si="77"/>
        <v/>
      </c>
      <c r="AM162" t="str">
        <f t="shared" ca="1" si="72"/>
        <v/>
      </c>
    </row>
    <row r="163" spans="1:39" x14ac:dyDescent="0.3">
      <c r="A163" t="str">
        <f ca="1">IF(Y163="","",Y163&amp;"-"&amp;COUNTIF($Y$2:Y163,Y163))</f>
        <v/>
      </c>
      <c r="B163" t="str">
        <f ca="1">IF(V163="","",V163&amp;"-"&amp;COUNTIF($V$2:V163,V163))</f>
        <v/>
      </c>
      <c r="C163" t="str">
        <f ca="1">IF(U163="","",U163&amp;"-"&amp;COUNTIF($U$2:U163,U163))</f>
        <v/>
      </c>
      <c r="D163" t="str">
        <f ca="1">IF(AF163="","",COUNTIF($AJ$2:AJ163,1))</f>
        <v/>
      </c>
      <c r="E163" t="str">
        <f ca="1">IF(AG163="","",COUNTIF($AK$2:AK163,1))</f>
        <v/>
      </c>
      <c r="F163">
        <f t="shared" si="73"/>
        <v>162</v>
      </c>
      <c r="G163" s="11">
        <f>HDFCBANK!C163</f>
        <v>41508</v>
      </c>
      <c r="H163">
        <f>HDFCBANK!I163</f>
        <v>588.70000000000005</v>
      </c>
      <c r="I163">
        <f>HDFC!I163</f>
        <v>735.9</v>
      </c>
      <c r="J163" s="7">
        <f t="shared" si="55"/>
        <v>0.79997282239434719</v>
      </c>
      <c r="K163" s="7">
        <f t="shared" ca="1" si="74"/>
        <v>0.79938243036068335</v>
      </c>
      <c r="L163" s="7">
        <f t="shared" ca="1" si="78"/>
        <v>1.3193970689167582E-2</v>
      </c>
      <c r="M163" s="36">
        <f t="shared" ca="1" si="79"/>
        <v>0.81257640104985096</v>
      </c>
      <c r="N163" s="37">
        <f t="shared" ca="1" si="80"/>
        <v>0.78618845967151574</v>
      </c>
      <c r="O163" t="str">
        <f t="shared" ca="1" si="56"/>
        <v/>
      </c>
      <c r="Q163" t="str">
        <f t="shared" ca="1" si="57"/>
        <v/>
      </c>
      <c r="R163" t="str">
        <f t="shared" ca="1" si="58"/>
        <v/>
      </c>
      <c r="S163">
        <f t="shared" ca="1" si="59"/>
        <v>0</v>
      </c>
      <c r="T163">
        <f t="shared" ca="1" si="60"/>
        <v>0</v>
      </c>
      <c r="U163" t="str">
        <f t="shared" ca="1" si="75"/>
        <v/>
      </c>
      <c r="V163" t="str">
        <f t="shared" ca="1" si="76"/>
        <v/>
      </c>
      <c r="W163" t="str">
        <f t="shared" ca="1" si="61"/>
        <v/>
      </c>
      <c r="X163">
        <f t="shared" ca="1" si="62"/>
        <v>0</v>
      </c>
      <c r="Y163" t="str">
        <f t="shared" ca="1" si="63"/>
        <v/>
      </c>
      <c r="Z163" t="str">
        <f ca="1">IF(V163="","",IF(V163=1,"LONG"&amp;COUNTIF($V$2:V163,1),"SELL"&amp;COUNTIF($V$2:V163,0)))</f>
        <v/>
      </c>
      <c r="AA163" t="str">
        <f ca="1">IF(U163="","",IF(U163=-1,"SHORT"&amp;COUNTIF($U$2:U163,-1),"COVER"&amp;COUNTIF($U$2:U163,0)))</f>
        <v/>
      </c>
      <c r="AB163" t="str">
        <f t="shared" ca="1" si="64"/>
        <v/>
      </c>
      <c r="AC163" t="str">
        <f t="shared" ca="1" si="65"/>
        <v/>
      </c>
      <c r="AD163" t="str">
        <f t="shared" ca="1" si="66"/>
        <v/>
      </c>
      <c r="AE163" t="str">
        <f t="shared" ca="1" si="67"/>
        <v/>
      </c>
      <c r="AF163" t="str">
        <f t="shared" ca="1" si="68"/>
        <v/>
      </c>
      <c r="AG163" t="str">
        <f t="shared" ca="1" si="69"/>
        <v/>
      </c>
      <c r="AH163" t="str">
        <f ca="1">IF(AF163="","",COUNTIF($AJ$2:AJ163,1))</f>
        <v/>
      </c>
      <c r="AI163" t="str">
        <f ca="1">IF(AG163="","",COUNTIF($AK$2:AK163,1))</f>
        <v/>
      </c>
      <c r="AJ163">
        <f t="shared" ca="1" si="70"/>
        <v>0</v>
      </c>
      <c r="AK163">
        <f t="shared" ca="1" si="71"/>
        <v>0</v>
      </c>
      <c r="AL163" t="str">
        <f t="shared" ca="1" si="77"/>
        <v/>
      </c>
      <c r="AM163" t="str">
        <f t="shared" ca="1" si="72"/>
        <v/>
      </c>
    </row>
    <row r="164" spans="1:39" x14ac:dyDescent="0.3">
      <c r="A164" t="str">
        <f ca="1">IF(Y164="","",Y164&amp;"-"&amp;COUNTIF($Y$2:Y164,Y164))</f>
        <v>1-20</v>
      </c>
      <c r="B164" t="str">
        <f ca="1">IF(V164="","",V164&amp;"-"&amp;COUNTIF($V$2:V164,V164))</f>
        <v/>
      </c>
      <c r="C164" t="str">
        <f ca="1">IF(U164="","",U164&amp;"-"&amp;COUNTIF($U$2:U164,U164))</f>
        <v>-1-9</v>
      </c>
      <c r="D164">
        <f ca="1">IF(AF164="","",COUNTIF($AJ$2:AJ164,1))</f>
        <v>20</v>
      </c>
      <c r="E164" t="str">
        <f ca="1">IF(AG164="","",COUNTIF($AK$2:AK164,1))</f>
        <v/>
      </c>
      <c r="F164">
        <f t="shared" si="73"/>
        <v>163</v>
      </c>
      <c r="G164" s="11">
        <f>HDFCBANK!C164</f>
        <v>41509</v>
      </c>
      <c r="H164">
        <f>HDFCBANK!I164</f>
        <v>607.54999999999995</v>
      </c>
      <c r="I164">
        <f>HDFC!I164</f>
        <v>740.85</v>
      </c>
      <c r="J164" s="7">
        <f t="shared" si="55"/>
        <v>0.82007153944793132</v>
      </c>
      <c r="K164" s="7">
        <f t="shared" ca="1" si="74"/>
        <v>0.79899956100823111</v>
      </c>
      <c r="L164" s="7">
        <f t="shared" ca="1" si="78"/>
        <v>1.243730259887268E-2</v>
      </c>
      <c r="M164" s="36">
        <f t="shared" ca="1" si="79"/>
        <v>0.81143686360710376</v>
      </c>
      <c r="N164" s="37">
        <f t="shared" ca="1" si="80"/>
        <v>0.78656225840935845</v>
      </c>
      <c r="O164" t="str">
        <f t="shared" ca="1" si="56"/>
        <v>SHORT</v>
      </c>
      <c r="Q164" t="str">
        <f t="shared" ca="1" si="57"/>
        <v/>
      </c>
      <c r="R164" t="str">
        <f t="shared" ca="1" si="58"/>
        <v>SHORT</v>
      </c>
      <c r="S164">
        <f t="shared" ca="1" si="59"/>
        <v>-1</v>
      </c>
      <c r="T164">
        <f t="shared" ca="1" si="60"/>
        <v>0</v>
      </c>
      <c r="U164">
        <f t="shared" ca="1" si="75"/>
        <v>-1</v>
      </c>
      <c r="V164" t="str">
        <f t="shared" ca="1" si="76"/>
        <v/>
      </c>
      <c r="W164" t="str">
        <f t="shared" ca="1" si="61"/>
        <v>SHORT</v>
      </c>
      <c r="X164">
        <f t="shared" ca="1" si="62"/>
        <v>-1</v>
      </c>
      <c r="Y164">
        <f t="shared" ca="1" si="63"/>
        <v>1</v>
      </c>
      <c r="Z164" t="str">
        <f ca="1">IF(V164="","",IF(V164=1,"LONG"&amp;COUNTIF($V$2:V164,1),"SELL"&amp;COUNTIF($V$2:V164,0)))</f>
        <v/>
      </c>
      <c r="AA164" t="str">
        <f ca="1">IF(U164="","",IF(U164=-1,"SHORT"&amp;COUNTIF($U$2:U164,-1),"COVER"&amp;COUNTIF($U$2:U164,0)))</f>
        <v>SHORT9</v>
      </c>
      <c r="AB164" t="str">
        <f t="shared" ca="1" si="64"/>
        <v/>
      </c>
      <c r="AC164" t="str">
        <f t="shared" ca="1" si="65"/>
        <v/>
      </c>
      <c r="AD164" t="str">
        <f t="shared" ca="1" si="66"/>
        <v>SHORT</v>
      </c>
      <c r="AE164" t="str">
        <f t="shared" ca="1" si="67"/>
        <v/>
      </c>
      <c r="AF164" t="str">
        <f t="shared" ca="1" si="68"/>
        <v>SHORT</v>
      </c>
      <c r="AG164" t="str">
        <f t="shared" ca="1" si="69"/>
        <v/>
      </c>
      <c r="AH164">
        <f ca="1">IF(AF164="","",COUNTIF($AJ$2:AJ164,1))</f>
        <v>20</v>
      </c>
      <c r="AI164" t="str">
        <f ca="1">IF(AG164="","",COUNTIF($AK$2:AK164,1))</f>
        <v/>
      </c>
      <c r="AJ164">
        <f t="shared" ca="1" si="70"/>
        <v>1</v>
      </c>
      <c r="AK164">
        <f t="shared" ca="1" si="71"/>
        <v>0</v>
      </c>
      <c r="AL164" t="str">
        <f t="shared" ca="1" si="77"/>
        <v>SHORT</v>
      </c>
      <c r="AM164" t="str">
        <f t="shared" ca="1" si="72"/>
        <v/>
      </c>
    </row>
    <row r="165" spans="1:39" x14ac:dyDescent="0.3">
      <c r="A165" t="str">
        <f ca="1">IF(Y165="","",Y165&amp;"-"&amp;COUNTIF($Y$2:Y165,Y165))</f>
        <v/>
      </c>
      <c r="B165" t="str">
        <f ca="1">IF(V165="","",V165&amp;"-"&amp;COUNTIF($V$2:V165,V165))</f>
        <v/>
      </c>
      <c r="C165" t="str">
        <f ca="1">IF(U165="","",U165&amp;"-"&amp;COUNTIF($U$2:U165,U165))</f>
        <v/>
      </c>
      <c r="D165" t="str">
        <f ca="1">IF(AF165="","",COUNTIF($AJ$2:AJ165,1))</f>
        <v/>
      </c>
      <c r="E165" t="str">
        <f ca="1">IF(AG165="","",COUNTIF($AK$2:AK165,1))</f>
        <v/>
      </c>
      <c r="F165">
        <f t="shared" si="73"/>
        <v>164</v>
      </c>
      <c r="G165" s="11">
        <f>HDFCBANK!C165</f>
        <v>41512</v>
      </c>
      <c r="H165">
        <f>HDFCBANK!I165</f>
        <v>611.29999999999995</v>
      </c>
      <c r="I165">
        <f>HDFC!I165</f>
        <v>744</v>
      </c>
      <c r="J165" s="7">
        <f t="shared" si="55"/>
        <v>0.82163978494623646</v>
      </c>
      <c r="K165" s="7">
        <f t="shared" ca="1" si="74"/>
        <v>0.7994311611642777</v>
      </c>
      <c r="L165" s="7">
        <f t="shared" ca="1" si="78"/>
        <v>1.3195614973239787E-2</v>
      </c>
      <c r="M165" s="36">
        <f t="shared" ca="1" si="79"/>
        <v>0.81262677613751744</v>
      </c>
      <c r="N165" s="37">
        <f t="shared" ca="1" si="80"/>
        <v>0.78623554619103797</v>
      </c>
      <c r="O165" t="str">
        <f t="shared" ca="1" si="56"/>
        <v>SHORT</v>
      </c>
      <c r="Q165" t="str">
        <f t="shared" ca="1" si="57"/>
        <v/>
      </c>
      <c r="R165" t="str">
        <f t="shared" ca="1" si="58"/>
        <v>SHORT</v>
      </c>
      <c r="S165">
        <f t="shared" ca="1" si="59"/>
        <v>-1</v>
      </c>
      <c r="T165">
        <f t="shared" ca="1" si="60"/>
        <v>0</v>
      </c>
      <c r="U165" t="str">
        <f t="shared" ca="1" si="75"/>
        <v/>
      </c>
      <c r="V165" t="str">
        <f t="shared" ca="1" si="76"/>
        <v/>
      </c>
      <c r="W165" t="str">
        <f t="shared" ca="1" si="61"/>
        <v/>
      </c>
      <c r="X165">
        <f t="shared" ca="1" si="62"/>
        <v>0</v>
      </c>
      <c r="Y165" t="str">
        <f t="shared" ca="1" si="63"/>
        <v/>
      </c>
      <c r="Z165" t="str">
        <f ca="1">IF(V165="","",IF(V165=1,"LONG"&amp;COUNTIF($V$2:V165,1),"SELL"&amp;COUNTIF($V$2:V165,0)))</f>
        <v/>
      </c>
      <c r="AA165" t="str">
        <f ca="1">IF(U165="","",IF(U165=-1,"SHORT"&amp;COUNTIF($U$2:U165,-1),"COVER"&amp;COUNTIF($U$2:U165,0)))</f>
        <v/>
      </c>
      <c r="AB165" t="str">
        <f t="shared" ca="1" si="64"/>
        <v/>
      </c>
      <c r="AC165" t="str">
        <f t="shared" ca="1" si="65"/>
        <v/>
      </c>
      <c r="AD165" t="str">
        <f t="shared" ca="1" si="66"/>
        <v/>
      </c>
      <c r="AE165" t="str">
        <f t="shared" ca="1" si="67"/>
        <v/>
      </c>
      <c r="AF165" t="str">
        <f t="shared" ca="1" si="68"/>
        <v/>
      </c>
      <c r="AG165" t="str">
        <f t="shared" ca="1" si="69"/>
        <v/>
      </c>
      <c r="AH165" t="str">
        <f ca="1">IF(AF165="","",COUNTIF($AJ$2:AJ165,1))</f>
        <v/>
      </c>
      <c r="AI165" t="str">
        <f ca="1">IF(AG165="","",COUNTIF($AK$2:AK165,1))</f>
        <v/>
      </c>
      <c r="AJ165">
        <f t="shared" ca="1" si="70"/>
        <v>0</v>
      </c>
      <c r="AK165">
        <f t="shared" ca="1" si="71"/>
        <v>0</v>
      </c>
      <c r="AL165" t="str">
        <f t="shared" ca="1" si="77"/>
        <v/>
      </c>
      <c r="AM165" t="str">
        <f t="shared" ca="1" si="72"/>
        <v/>
      </c>
    </row>
    <row r="166" spans="1:39" x14ac:dyDescent="0.3">
      <c r="A166" t="str">
        <f ca="1">IF(Y166="","",Y166&amp;"-"&amp;COUNTIF($Y$2:Y166,Y166))</f>
        <v/>
      </c>
      <c r="B166" t="str">
        <f ca="1">IF(V166="","",V166&amp;"-"&amp;COUNTIF($V$2:V166,V166))</f>
        <v/>
      </c>
      <c r="C166" t="str">
        <f ca="1">IF(U166="","",U166&amp;"-"&amp;COUNTIF($U$2:U166,U166))</f>
        <v/>
      </c>
      <c r="D166" t="str">
        <f ca="1">IF(AF166="","",COUNTIF($AJ$2:AJ166,1))</f>
        <v/>
      </c>
      <c r="E166" t="str">
        <f ca="1">IF(AG166="","",COUNTIF($AK$2:AK166,1))</f>
        <v/>
      </c>
      <c r="F166">
        <f t="shared" si="73"/>
        <v>165</v>
      </c>
      <c r="G166" s="11">
        <f>HDFCBANK!C166</f>
        <v>41513</v>
      </c>
      <c r="H166">
        <f>HDFCBANK!I166</f>
        <v>561.9</v>
      </c>
      <c r="I166">
        <f>HDFC!I166</f>
        <v>686</v>
      </c>
      <c r="J166" s="7">
        <f t="shared" si="55"/>
        <v>0.8190962099125364</v>
      </c>
      <c r="K166" s="7">
        <f t="shared" ca="1" si="74"/>
        <v>0.80310758956053319</v>
      </c>
      <c r="L166" s="7">
        <f t="shared" ca="1" si="78"/>
        <v>1.3022575826991206E-2</v>
      </c>
      <c r="M166" s="36">
        <f t="shared" ca="1" si="79"/>
        <v>0.81613016538752436</v>
      </c>
      <c r="N166" s="37">
        <f t="shared" ca="1" si="80"/>
        <v>0.79008501373354201</v>
      </c>
      <c r="O166" t="str">
        <f t="shared" ca="1" si="56"/>
        <v>SHORT</v>
      </c>
      <c r="Q166" t="str">
        <f t="shared" ca="1" si="57"/>
        <v/>
      </c>
      <c r="R166" t="str">
        <f t="shared" ca="1" si="58"/>
        <v>SHORT</v>
      </c>
      <c r="S166">
        <f t="shared" ca="1" si="59"/>
        <v>-1</v>
      </c>
      <c r="T166">
        <f t="shared" ca="1" si="60"/>
        <v>0</v>
      </c>
      <c r="U166" t="str">
        <f t="shared" ca="1" si="75"/>
        <v/>
      </c>
      <c r="V166" t="str">
        <f t="shared" ca="1" si="76"/>
        <v/>
      </c>
      <c r="W166" t="str">
        <f t="shared" ca="1" si="61"/>
        <v/>
      </c>
      <c r="X166">
        <f t="shared" ca="1" si="62"/>
        <v>0</v>
      </c>
      <c r="Y166" t="str">
        <f t="shared" ca="1" si="63"/>
        <v/>
      </c>
      <c r="Z166" t="str">
        <f ca="1">IF(V166="","",IF(V166=1,"LONG"&amp;COUNTIF($V$2:V166,1),"SELL"&amp;COUNTIF($V$2:V166,0)))</f>
        <v/>
      </c>
      <c r="AA166" t="str">
        <f ca="1">IF(U166="","",IF(U166=-1,"SHORT"&amp;COUNTIF($U$2:U166,-1),"COVER"&amp;COUNTIF($U$2:U166,0)))</f>
        <v/>
      </c>
      <c r="AB166" t="str">
        <f t="shared" ca="1" si="64"/>
        <v/>
      </c>
      <c r="AC166" t="str">
        <f t="shared" ca="1" si="65"/>
        <v/>
      </c>
      <c r="AD166" t="str">
        <f t="shared" ca="1" si="66"/>
        <v/>
      </c>
      <c r="AE166" t="str">
        <f t="shared" ca="1" si="67"/>
        <v/>
      </c>
      <c r="AF166" t="str">
        <f t="shared" ca="1" si="68"/>
        <v/>
      </c>
      <c r="AG166" t="str">
        <f t="shared" ca="1" si="69"/>
        <v/>
      </c>
      <c r="AH166" t="str">
        <f ca="1">IF(AF166="","",COUNTIF($AJ$2:AJ166,1))</f>
        <v/>
      </c>
      <c r="AI166" t="str">
        <f ca="1">IF(AG166="","",COUNTIF($AK$2:AK166,1))</f>
        <v/>
      </c>
      <c r="AJ166">
        <f t="shared" ca="1" si="70"/>
        <v>0</v>
      </c>
      <c r="AK166">
        <f t="shared" ca="1" si="71"/>
        <v>0</v>
      </c>
      <c r="AL166" t="str">
        <f t="shared" ca="1" si="77"/>
        <v/>
      </c>
      <c r="AM166" t="str">
        <f t="shared" ca="1" si="72"/>
        <v/>
      </c>
    </row>
    <row r="167" spans="1:39" x14ac:dyDescent="0.3">
      <c r="A167" t="str">
        <f ca="1">IF(Y167="","",Y167&amp;"-"&amp;COUNTIF($Y$2:Y167,Y167))</f>
        <v/>
      </c>
      <c r="B167" t="str">
        <f ca="1">IF(V167="","",V167&amp;"-"&amp;COUNTIF($V$2:V167,V167))</f>
        <v/>
      </c>
      <c r="C167" t="str">
        <f ca="1">IF(U167="","",U167&amp;"-"&amp;COUNTIF($U$2:U167,U167))</f>
        <v/>
      </c>
      <c r="D167" t="str">
        <f ca="1">IF(AF167="","",COUNTIF($AJ$2:AJ167,1))</f>
        <v/>
      </c>
      <c r="E167" t="str">
        <f ca="1">IF(AG167="","",COUNTIF($AK$2:AK167,1))</f>
        <v/>
      </c>
      <c r="F167">
        <f t="shared" si="73"/>
        <v>166</v>
      </c>
      <c r="G167" s="11">
        <f>HDFCBANK!C167</f>
        <v>41514</v>
      </c>
      <c r="H167">
        <f>HDFCBANK!I167</f>
        <v>561.95000000000005</v>
      </c>
      <c r="I167">
        <f>HDFC!I167</f>
        <v>652.75</v>
      </c>
      <c r="J167" s="7">
        <f t="shared" si="55"/>
        <v>0.86089620834929148</v>
      </c>
      <c r="K167" s="7">
        <f t="shared" ca="1" si="74"/>
        <v>0.81084630440392225</v>
      </c>
      <c r="L167" s="7">
        <f t="shared" ca="1" si="78"/>
        <v>2.0770792403211846E-2</v>
      </c>
      <c r="M167" s="36">
        <f t="shared" ca="1" si="79"/>
        <v>0.83161709680713414</v>
      </c>
      <c r="N167" s="37">
        <f t="shared" ca="1" si="80"/>
        <v>0.79007551200071036</v>
      </c>
      <c r="O167" t="str">
        <f t="shared" ca="1" si="56"/>
        <v>SHORT</v>
      </c>
      <c r="Q167" t="str">
        <f t="shared" ca="1" si="57"/>
        <v/>
      </c>
      <c r="R167" t="str">
        <f t="shared" ca="1" si="58"/>
        <v>SHORT</v>
      </c>
      <c r="S167">
        <f t="shared" ca="1" si="59"/>
        <v>-1</v>
      </c>
      <c r="T167">
        <f t="shared" ca="1" si="60"/>
        <v>0</v>
      </c>
      <c r="U167" t="str">
        <f t="shared" ca="1" si="75"/>
        <v/>
      </c>
      <c r="V167" t="str">
        <f t="shared" ca="1" si="76"/>
        <v/>
      </c>
      <c r="W167" t="str">
        <f t="shared" ca="1" si="61"/>
        <v/>
      </c>
      <c r="X167">
        <f t="shared" ca="1" si="62"/>
        <v>0</v>
      </c>
      <c r="Y167" t="str">
        <f t="shared" ca="1" si="63"/>
        <v/>
      </c>
      <c r="Z167" t="str">
        <f ca="1">IF(V167="","",IF(V167=1,"LONG"&amp;COUNTIF($V$2:V167,1),"SELL"&amp;COUNTIF($V$2:V167,0)))</f>
        <v/>
      </c>
      <c r="AA167" t="str">
        <f ca="1">IF(U167="","",IF(U167=-1,"SHORT"&amp;COUNTIF($U$2:U167,-1),"COVER"&amp;COUNTIF($U$2:U167,0)))</f>
        <v/>
      </c>
      <c r="AB167" t="str">
        <f t="shared" ca="1" si="64"/>
        <v/>
      </c>
      <c r="AC167" t="str">
        <f t="shared" ca="1" si="65"/>
        <v/>
      </c>
      <c r="AD167" t="str">
        <f t="shared" ca="1" si="66"/>
        <v/>
      </c>
      <c r="AE167" t="str">
        <f t="shared" ca="1" si="67"/>
        <v/>
      </c>
      <c r="AF167" t="str">
        <f t="shared" ca="1" si="68"/>
        <v/>
      </c>
      <c r="AG167" t="str">
        <f t="shared" ca="1" si="69"/>
        <v/>
      </c>
      <c r="AH167" t="str">
        <f ca="1">IF(AF167="","",COUNTIF($AJ$2:AJ167,1))</f>
        <v/>
      </c>
      <c r="AI167" t="str">
        <f ca="1">IF(AG167="","",COUNTIF($AK$2:AK167,1))</f>
        <v/>
      </c>
      <c r="AJ167">
        <f t="shared" ca="1" si="70"/>
        <v>0</v>
      </c>
      <c r="AK167">
        <f t="shared" ca="1" si="71"/>
        <v>0</v>
      </c>
      <c r="AL167" t="str">
        <f t="shared" ca="1" si="77"/>
        <v/>
      </c>
      <c r="AM167" t="str">
        <f t="shared" ca="1" si="72"/>
        <v/>
      </c>
    </row>
    <row r="168" spans="1:39" x14ac:dyDescent="0.3">
      <c r="A168" t="str">
        <f ca="1">IF(Y168="","",Y168&amp;"-"&amp;COUNTIF($Y$2:Y168,Y168))</f>
        <v/>
      </c>
      <c r="B168" t="str">
        <f ca="1">IF(V168="","",V168&amp;"-"&amp;COUNTIF($V$2:V168,V168))</f>
        <v/>
      </c>
      <c r="C168" t="str">
        <f ca="1">IF(U168="","",U168&amp;"-"&amp;COUNTIF($U$2:U168,U168))</f>
        <v/>
      </c>
      <c r="D168" t="str">
        <f ca="1">IF(AF168="","",COUNTIF($AJ$2:AJ168,1))</f>
        <v/>
      </c>
      <c r="E168" t="str">
        <f ca="1">IF(AG168="","",COUNTIF($AK$2:AK168,1))</f>
        <v/>
      </c>
      <c r="F168">
        <f t="shared" si="73"/>
        <v>167</v>
      </c>
      <c r="G168" s="11">
        <f>HDFCBANK!C168</f>
        <v>41515</v>
      </c>
      <c r="H168">
        <f>HDFCBANK!I168</f>
        <v>572.04999999999995</v>
      </c>
      <c r="I168">
        <f>HDFC!I168</f>
        <v>695.5</v>
      </c>
      <c r="J168" s="7">
        <f t="shared" si="55"/>
        <v>0.82250179726815231</v>
      </c>
      <c r="K168" s="7">
        <f t="shared" ca="1" si="74"/>
        <v>0.81350765359403998</v>
      </c>
      <c r="L168" s="7">
        <f t="shared" ca="1" si="78"/>
        <v>2.0341837940334298E-2</v>
      </c>
      <c r="M168" s="36">
        <f t="shared" ca="1" si="79"/>
        <v>0.83384949153437427</v>
      </c>
      <c r="N168" s="37">
        <f t="shared" ca="1" si="80"/>
        <v>0.7931658156537057</v>
      </c>
      <c r="O168" t="str">
        <f t="shared" ca="1" si="56"/>
        <v>SHORT</v>
      </c>
      <c r="Q168" t="str">
        <f t="shared" ca="1" si="57"/>
        <v/>
      </c>
      <c r="R168" t="str">
        <f t="shared" ca="1" si="58"/>
        <v>SHORT</v>
      </c>
      <c r="S168">
        <f t="shared" ca="1" si="59"/>
        <v>-1</v>
      </c>
      <c r="T168">
        <f t="shared" ca="1" si="60"/>
        <v>0</v>
      </c>
      <c r="U168" t="str">
        <f t="shared" ca="1" si="75"/>
        <v/>
      </c>
      <c r="V168" t="str">
        <f t="shared" ca="1" si="76"/>
        <v/>
      </c>
      <c r="W168" t="str">
        <f t="shared" ca="1" si="61"/>
        <v/>
      </c>
      <c r="X168">
        <f t="shared" ca="1" si="62"/>
        <v>0</v>
      </c>
      <c r="Y168" t="str">
        <f t="shared" ca="1" si="63"/>
        <v/>
      </c>
      <c r="Z168" t="str">
        <f ca="1">IF(V168="","",IF(V168=1,"LONG"&amp;COUNTIF($V$2:V168,1),"SELL"&amp;COUNTIF($V$2:V168,0)))</f>
        <v/>
      </c>
      <c r="AA168" t="str">
        <f ca="1">IF(U168="","",IF(U168=-1,"SHORT"&amp;COUNTIF($U$2:U168,-1),"COVER"&amp;COUNTIF($U$2:U168,0)))</f>
        <v/>
      </c>
      <c r="AB168" t="str">
        <f t="shared" ca="1" si="64"/>
        <v/>
      </c>
      <c r="AC168" t="str">
        <f t="shared" ca="1" si="65"/>
        <v/>
      </c>
      <c r="AD168" t="str">
        <f t="shared" ca="1" si="66"/>
        <v/>
      </c>
      <c r="AE168" t="str">
        <f t="shared" ca="1" si="67"/>
        <v/>
      </c>
      <c r="AF168" t="str">
        <f t="shared" ca="1" si="68"/>
        <v/>
      </c>
      <c r="AG168" t="str">
        <f t="shared" ca="1" si="69"/>
        <v/>
      </c>
      <c r="AH168" t="str">
        <f ca="1">IF(AF168="","",COUNTIF($AJ$2:AJ168,1))</f>
        <v/>
      </c>
      <c r="AI168" t="str">
        <f ca="1">IF(AG168="","",COUNTIF($AK$2:AK168,1))</f>
        <v/>
      </c>
      <c r="AJ168">
        <f t="shared" ca="1" si="70"/>
        <v>0</v>
      </c>
      <c r="AK168">
        <f t="shared" ca="1" si="71"/>
        <v>0</v>
      </c>
      <c r="AL168" t="str">
        <f t="shared" ca="1" si="77"/>
        <v/>
      </c>
      <c r="AM168" t="str">
        <f t="shared" ca="1" si="72"/>
        <v/>
      </c>
    </row>
    <row r="169" spans="1:39" x14ac:dyDescent="0.3">
      <c r="A169" t="str">
        <f ca="1">IF(Y169="","",Y169&amp;"-"&amp;COUNTIF($Y$2:Y169,Y169))</f>
        <v/>
      </c>
      <c r="B169" t="str">
        <f ca="1">IF(V169="","",V169&amp;"-"&amp;COUNTIF($V$2:V169,V169))</f>
        <v/>
      </c>
      <c r="C169" t="str">
        <f ca="1">IF(U169="","",U169&amp;"-"&amp;COUNTIF($U$2:U169,U169))</f>
        <v/>
      </c>
      <c r="D169" t="str">
        <f ca="1">IF(AF169="","",COUNTIF($AJ$2:AJ169,1))</f>
        <v/>
      </c>
      <c r="E169" t="str">
        <f ca="1">IF(AG169="","",COUNTIF($AK$2:AK169,1))</f>
        <v/>
      </c>
      <c r="F169">
        <f t="shared" si="73"/>
        <v>168</v>
      </c>
      <c r="G169" s="11">
        <f>HDFCBANK!C169</f>
        <v>41516</v>
      </c>
      <c r="H169">
        <f>HDFCBANK!I169</f>
        <v>594</v>
      </c>
      <c r="I169">
        <f>HDFC!I169</f>
        <v>718.65</v>
      </c>
      <c r="J169" s="7">
        <f t="shared" si="55"/>
        <v>0.82654978083907327</v>
      </c>
      <c r="K169" s="7">
        <f t="shared" ca="1" si="74"/>
        <v>0.816490589395795</v>
      </c>
      <c r="L169" s="7">
        <f t="shared" ca="1" si="78"/>
        <v>1.9786134997375499E-2</v>
      </c>
      <c r="M169" s="36">
        <f t="shared" ca="1" si="79"/>
        <v>0.83627672439317047</v>
      </c>
      <c r="N169" s="37">
        <f t="shared" ca="1" si="80"/>
        <v>0.79670445439841953</v>
      </c>
      <c r="O169" t="str">
        <f t="shared" ca="1" si="56"/>
        <v>SHORT</v>
      </c>
      <c r="Q169" t="str">
        <f t="shared" ca="1" si="57"/>
        <v/>
      </c>
      <c r="R169" t="str">
        <f t="shared" ca="1" si="58"/>
        <v>SHORT</v>
      </c>
      <c r="S169">
        <f t="shared" ca="1" si="59"/>
        <v>-1</v>
      </c>
      <c r="T169">
        <f t="shared" ca="1" si="60"/>
        <v>0</v>
      </c>
      <c r="U169" t="str">
        <f t="shared" ca="1" si="75"/>
        <v/>
      </c>
      <c r="V169" t="str">
        <f t="shared" ca="1" si="76"/>
        <v/>
      </c>
      <c r="W169" t="str">
        <f t="shared" ca="1" si="61"/>
        <v/>
      </c>
      <c r="X169">
        <f t="shared" ca="1" si="62"/>
        <v>0</v>
      </c>
      <c r="Y169" t="str">
        <f t="shared" ca="1" si="63"/>
        <v/>
      </c>
      <c r="Z169" t="str">
        <f ca="1">IF(V169="","",IF(V169=1,"LONG"&amp;COUNTIF($V$2:V169,1),"SELL"&amp;COUNTIF($V$2:V169,0)))</f>
        <v/>
      </c>
      <c r="AA169" t="str">
        <f ca="1">IF(U169="","",IF(U169=-1,"SHORT"&amp;COUNTIF($U$2:U169,-1),"COVER"&amp;COUNTIF($U$2:U169,0)))</f>
        <v/>
      </c>
      <c r="AB169" t="str">
        <f t="shared" ca="1" si="64"/>
        <v/>
      </c>
      <c r="AC169" t="str">
        <f t="shared" ca="1" si="65"/>
        <v/>
      </c>
      <c r="AD169" t="str">
        <f t="shared" ca="1" si="66"/>
        <v/>
      </c>
      <c r="AE169" t="str">
        <f t="shared" ca="1" si="67"/>
        <v/>
      </c>
      <c r="AF169" t="str">
        <f t="shared" ca="1" si="68"/>
        <v/>
      </c>
      <c r="AG169" t="str">
        <f t="shared" ca="1" si="69"/>
        <v/>
      </c>
      <c r="AH169" t="str">
        <f ca="1">IF(AF169="","",COUNTIF($AJ$2:AJ169,1))</f>
        <v/>
      </c>
      <c r="AI169" t="str">
        <f ca="1">IF(AG169="","",COUNTIF($AK$2:AK169,1))</f>
        <v/>
      </c>
      <c r="AJ169">
        <f t="shared" ca="1" si="70"/>
        <v>0</v>
      </c>
      <c r="AK169">
        <f t="shared" ca="1" si="71"/>
        <v>0</v>
      </c>
      <c r="AL169" t="str">
        <f t="shared" ca="1" si="77"/>
        <v/>
      </c>
      <c r="AM169" t="str">
        <f t="shared" ca="1" si="72"/>
        <v/>
      </c>
    </row>
    <row r="170" spans="1:39" x14ac:dyDescent="0.3">
      <c r="A170" t="str">
        <f ca="1">IF(Y170="","",Y170&amp;"-"&amp;COUNTIF($Y$2:Y170,Y170))</f>
        <v>0-20</v>
      </c>
      <c r="B170" t="str">
        <f ca="1">IF(V170="","",V170&amp;"-"&amp;COUNTIF($V$2:V170,V170))</f>
        <v/>
      </c>
      <c r="C170" t="str">
        <f ca="1">IF(U170="","",U170&amp;"-"&amp;COUNTIF($U$2:U170,U170))</f>
        <v>0-9</v>
      </c>
      <c r="D170" t="str">
        <f ca="1">IF(AF170="","",COUNTIF($AJ$2:AJ170,1))</f>
        <v/>
      </c>
      <c r="E170">
        <f ca="1">IF(AG170="","",COUNTIF($AK$2:AK170,1))</f>
        <v>20</v>
      </c>
      <c r="F170">
        <f t="shared" si="73"/>
        <v>169</v>
      </c>
      <c r="G170" s="11">
        <f>HDFCBANK!C170</f>
        <v>41519</v>
      </c>
      <c r="H170">
        <f>HDFCBANK!I170</f>
        <v>589.5</v>
      </c>
      <c r="I170">
        <f>HDFC!I170</f>
        <v>738.4</v>
      </c>
      <c r="J170" s="7">
        <f t="shared" si="55"/>
        <v>0.79834777898158182</v>
      </c>
      <c r="K170" s="7">
        <f t="shared" ca="1" si="74"/>
        <v>0.81682842643739306</v>
      </c>
      <c r="L170" s="7">
        <f t="shared" ca="1" si="78"/>
        <v>1.9402975859796907E-2</v>
      </c>
      <c r="M170" s="36">
        <f t="shared" ca="1" si="79"/>
        <v>0.83623140229718995</v>
      </c>
      <c r="N170" s="37">
        <f t="shared" ca="1" si="80"/>
        <v>0.79742545057759617</v>
      </c>
      <c r="O170" t="str">
        <f t="shared" ca="1" si="56"/>
        <v/>
      </c>
      <c r="Q170" t="str">
        <f t="shared" ca="1" si="57"/>
        <v/>
      </c>
      <c r="R170" t="str">
        <f t="shared" ca="1" si="58"/>
        <v/>
      </c>
      <c r="S170">
        <f t="shared" ca="1" si="59"/>
        <v>0</v>
      </c>
      <c r="T170">
        <f t="shared" ca="1" si="60"/>
        <v>0</v>
      </c>
      <c r="U170">
        <f t="shared" ca="1" si="75"/>
        <v>0</v>
      </c>
      <c r="V170" t="str">
        <f t="shared" ca="1" si="76"/>
        <v/>
      </c>
      <c r="W170" t="str">
        <f t="shared" ca="1" si="61"/>
        <v/>
      </c>
      <c r="X170">
        <f t="shared" ca="1" si="62"/>
        <v>0</v>
      </c>
      <c r="Y170">
        <f t="shared" ca="1" si="63"/>
        <v>0</v>
      </c>
      <c r="Z170" t="str">
        <f ca="1">IF(V170="","",IF(V170=1,"LONG"&amp;COUNTIF($V$2:V170,1),"SELL"&amp;COUNTIF($V$2:V170,0)))</f>
        <v/>
      </c>
      <c r="AA170" t="str">
        <f ca="1">IF(U170="","",IF(U170=-1,"SHORT"&amp;COUNTIF($U$2:U170,-1),"COVER"&amp;COUNTIF($U$2:U170,0)))</f>
        <v>COVER9</v>
      </c>
      <c r="AB170" t="str">
        <f t="shared" ca="1" si="64"/>
        <v/>
      </c>
      <c r="AC170" t="str">
        <f t="shared" ca="1" si="65"/>
        <v/>
      </c>
      <c r="AD170" t="str">
        <f t="shared" ca="1" si="66"/>
        <v/>
      </c>
      <c r="AE170" t="str">
        <f t="shared" ca="1" si="67"/>
        <v>COVER</v>
      </c>
      <c r="AF170" t="str">
        <f t="shared" ca="1" si="68"/>
        <v/>
      </c>
      <c r="AG170" t="str">
        <f t="shared" ca="1" si="69"/>
        <v>COVER</v>
      </c>
      <c r="AH170" t="str">
        <f ca="1">IF(AF170="","",COUNTIF($AJ$2:AJ170,1))</f>
        <v/>
      </c>
      <c r="AI170">
        <f ca="1">IF(AG170="","",COUNTIF($AK$2:AK170,1))</f>
        <v>20</v>
      </c>
      <c r="AJ170">
        <f t="shared" ca="1" si="70"/>
        <v>0</v>
      </c>
      <c r="AK170">
        <f t="shared" ca="1" si="71"/>
        <v>1</v>
      </c>
      <c r="AL170" t="str">
        <f t="shared" ca="1" si="77"/>
        <v/>
      </c>
      <c r="AM170" t="str">
        <f t="shared" ca="1" si="72"/>
        <v>SHORT</v>
      </c>
    </row>
    <row r="171" spans="1:39" x14ac:dyDescent="0.3">
      <c r="A171" t="str">
        <f ca="1">IF(Y171="","",Y171&amp;"-"&amp;COUNTIF($Y$2:Y171,Y171))</f>
        <v/>
      </c>
      <c r="B171" t="str">
        <f ca="1">IF(V171="","",V171&amp;"-"&amp;COUNTIF($V$2:V171,V171))</f>
        <v/>
      </c>
      <c r="C171" t="str">
        <f ca="1">IF(U171="","",U171&amp;"-"&amp;COUNTIF($U$2:U171,U171))</f>
        <v/>
      </c>
      <c r="D171" t="str">
        <f ca="1">IF(AF171="","",COUNTIF($AJ$2:AJ171,1))</f>
        <v/>
      </c>
      <c r="E171" t="str">
        <f ca="1">IF(AG171="","",COUNTIF($AK$2:AK171,1))</f>
        <v/>
      </c>
      <c r="F171">
        <f t="shared" si="73"/>
        <v>170</v>
      </c>
      <c r="G171" s="11">
        <f>HDFCBANK!C171</f>
        <v>41520</v>
      </c>
      <c r="H171">
        <f>HDFCBANK!I171</f>
        <v>562.54999999999995</v>
      </c>
      <c r="I171">
        <f>HDFC!I171</f>
        <v>702.35</v>
      </c>
      <c r="J171" s="7">
        <f t="shared" si="55"/>
        <v>0.80095394034313372</v>
      </c>
      <c r="K171" s="7">
        <f t="shared" ca="1" si="74"/>
        <v>0.81640746935294572</v>
      </c>
      <c r="L171" s="7">
        <f t="shared" ca="1" si="78"/>
        <v>1.972712814106347E-2</v>
      </c>
      <c r="M171" s="36">
        <f t="shared" ca="1" si="79"/>
        <v>0.8361345974940092</v>
      </c>
      <c r="N171" s="37">
        <f t="shared" ca="1" si="80"/>
        <v>0.79668034121188225</v>
      </c>
      <c r="O171" t="str">
        <f t="shared" ca="1" si="56"/>
        <v/>
      </c>
      <c r="Q171" t="str">
        <f t="shared" ca="1" si="57"/>
        <v/>
      </c>
      <c r="R171" t="str">
        <f t="shared" ca="1" si="58"/>
        <v/>
      </c>
      <c r="S171">
        <f t="shared" ca="1" si="59"/>
        <v>0</v>
      </c>
      <c r="T171">
        <f t="shared" ca="1" si="60"/>
        <v>0</v>
      </c>
      <c r="U171" t="str">
        <f t="shared" ca="1" si="75"/>
        <v/>
      </c>
      <c r="V171" t="str">
        <f t="shared" ca="1" si="76"/>
        <v/>
      </c>
      <c r="W171" t="str">
        <f t="shared" ca="1" si="61"/>
        <v/>
      </c>
      <c r="X171">
        <f t="shared" ca="1" si="62"/>
        <v>0</v>
      </c>
      <c r="Y171" t="str">
        <f t="shared" ca="1" si="63"/>
        <v/>
      </c>
      <c r="Z171" t="str">
        <f ca="1">IF(V171="","",IF(V171=1,"LONG"&amp;COUNTIF($V$2:V171,1),"SELL"&amp;COUNTIF($V$2:V171,0)))</f>
        <v/>
      </c>
      <c r="AA171" t="str">
        <f ca="1">IF(U171="","",IF(U171=-1,"SHORT"&amp;COUNTIF($U$2:U171,-1),"COVER"&amp;COUNTIF($U$2:U171,0)))</f>
        <v/>
      </c>
      <c r="AB171" t="str">
        <f t="shared" ca="1" si="64"/>
        <v/>
      </c>
      <c r="AC171" t="str">
        <f t="shared" ca="1" si="65"/>
        <v/>
      </c>
      <c r="AD171" t="str">
        <f t="shared" ca="1" si="66"/>
        <v/>
      </c>
      <c r="AE171" t="str">
        <f t="shared" ca="1" si="67"/>
        <v/>
      </c>
      <c r="AF171" t="str">
        <f t="shared" ca="1" si="68"/>
        <v/>
      </c>
      <c r="AG171" t="str">
        <f t="shared" ca="1" si="69"/>
        <v/>
      </c>
      <c r="AH171" t="str">
        <f ca="1">IF(AF171="","",COUNTIF($AJ$2:AJ171,1))</f>
        <v/>
      </c>
      <c r="AI171" t="str">
        <f ca="1">IF(AG171="","",COUNTIF($AK$2:AK171,1))</f>
        <v/>
      </c>
      <c r="AJ171">
        <f t="shared" ca="1" si="70"/>
        <v>0</v>
      </c>
      <c r="AK171">
        <f t="shared" ca="1" si="71"/>
        <v>0</v>
      </c>
      <c r="AL171" t="str">
        <f t="shared" ca="1" si="77"/>
        <v/>
      </c>
      <c r="AM171" t="str">
        <f t="shared" ca="1" si="72"/>
        <v/>
      </c>
    </row>
    <row r="172" spans="1:39" x14ac:dyDescent="0.3">
      <c r="A172" t="str">
        <f ca="1">IF(Y172="","",Y172&amp;"-"&amp;COUNTIF($Y$2:Y172,Y172))</f>
        <v>1-21</v>
      </c>
      <c r="B172" t="str">
        <f ca="1">IF(V172="","",V172&amp;"-"&amp;COUNTIF($V$2:V172,V172))</f>
        <v>1-12</v>
      </c>
      <c r="C172" t="str">
        <f ca="1">IF(U172="","",U172&amp;"-"&amp;COUNTIF($U$2:U172,U172))</f>
        <v/>
      </c>
      <c r="D172">
        <f ca="1">IF(AF172="","",COUNTIF($AJ$2:AJ172,1))</f>
        <v>21</v>
      </c>
      <c r="E172" t="str">
        <f ca="1">IF(AG172="","",COUNTIF($AK$2:AK172,1))</f>
        <v/>
      </c>
      <c r="F172">
        <f t="shared" si="73"/>
        <v>171</v>
      </c>
      <c r="G172" s="11">
        <f>HDFCBANK!C172</f>
        <v>41521</v>
      </c>
      <c r="H172">
        <f>HDFCBANK!I172</f>
        <v>564.04999999999995</v>
      </c>
      <c r="I172">
        <f>HDFC!I172</f>
        <v>709.5</v>
      </c>
      <c r="J172" s="7">
        <f t="shared" si="55"/>
        <v>0.79499647639182514</v>
      </c>
      <c r="K172" s="7">
        <f t="shared" ca="1" si="74"/>
        <v>0.81650263388741107</v>
      </c>
      <c r="L172" s="7">
        <f t="shared" ca="1" si="78"/>
        <v>1.9609206247592506E-2</v>
      </c>
      <c r="M172" s="36">
        <f t="shared" ca="1" si="79"/>
        <v>0.83611184013500361</v>
      </c>
      <c r="N172" s="37">
        <f t="shared" ca="1" si="80"/>
        <v>0.79689342763981852</v>
      </c>
      <c r="O172" t="str">
        <f t="shared" ca="1" si="56"/>
        <v>LONG</v>
      </c>
      <c r="Q172" t="str">
        <f t="shared" ca="1" si="57"/>
        <v>LONG</v>
      </c>
      <c r="R172" t="str">
        <f t="shared" ca="1" si="58"/>
        <v/>
      </c>
      <c r="S172">
        <f t="shared" ca="1" si="59"/>
        <v>0</v>
      </c>
      <c r="T172">
        <f t="shared" ca="1" si="60"/>
        <v>1</v>
      </c>
      <c r="U172" t="str">
        <f t="shared" ca="1" si="75"/>
        <v/>
      </c>
      <c r="V172">
        <f t="shared" ca="1" si="76"/>
        <v>1</v>
      </c>
      <c r="W172" t="str">
        <f t="shared" ca="1" si="61"/>
        <v>LONG</v>
      </c>
      <c r="X172">
        <f t="shared" ca="1" si="62"/>
        <v>1</v>
      </c>
      <c r="Y172">
        <f t="shared" ca="1" si="63"/>
        <v>1</v>
      </c>
      <c r="Z172" t="str">
        <f ca="1">IF(V172="","",IF(V172=1,"LONG"&amp;COUNTIF($V$2:V172,1),"SELL"&amp;COUNTIF($V$2:V172,0)))</f>
        <v>LONG12</v>
      </c>
      <c r="AA172" t="str">
        <f ca="1">IF(U172="","",IF(U172=-1,"SHORT"&amp;COUNTIF($U$2:U172,-1),"COVER"&amp;COUNTIF($U$2:U172,0)))</f>
        <v/>
      </c>
      <c r="AB172" t="str">
        <f t="shared" ca="1" si="64"/>
        <v>BUY</v>
      </c>
      <c r="AC172" t="str">
        <f t="shared" ca="1" si="65"/>
        <v/>
      </c>
      <c r="AD172" t="str">
        <f t="shared" ca="1" si="66"/>
        <v/>
      </c>
      <c r="AE172" t="str">
        <f t="shared" ca="1" si="67"/>
        <v/>
      </c>
      <c r="AF172" t="str">
        <f t="shared" ca="1" si="68"/>
        <v>BUY</v>
      </c>
      <c r="AG172" t="str">
        <f t="shared" ca="1" si="69"/>
        <v/>
      </c>
      <c r="AH172">
        <f ca="1">IF(AF172="","",COUNTIF($AJ$2:AJ172,1))</f>
        <v>21</v>
      </c>
      <c r="AI172" t="str">
        <f ca="1">IF(AG172="","",COUNTIF($AK$2:AK172,1))</f>
        <v/>
      </c>
      <c r="AJ172">
        <f t="shared" ca="1" si="70"/>
        <v>1</v>
      </c>
      <c r="AK172">
        <f t="shared" ca="1" si="71"/>
        <v>0</v>
      </c>
      <c r="AL172" t="str">
        <f t="shared" ca="1" si="77"/>
        <v>LONG</v>
      </c>
      <c r="AM172" t="str">
        <f t="shared" ca="1" si="72"/>
        <v/>
      </c>
    </row>
    <row r="173" spans="1:39" x14ac:dyDescent="0.3">
      <c r="A173" t="str">
        <f ca="1">IF(Y173="","",Y173&amp;"-"&amp;COUNTIF($Y$2:Y173,Y173))</f>
        <v/>
      </c>
      <c r="B173" t="str">
        <f ca="1">IF(V173="","",V173&amp;"-"&amp;COUNTIF($V$2:V173,V173))</f>
        <v/>
      </c>
      <c r="C173" t="str">
        <f ca="1">IF(U173="","",U173&amp;"-"&amp;COUNTIF($U$2:U173,U173))</f>
        <v/>
      </c>
      <c r="D173" t="str">
        <f ca="1">IF(AF173="","",COUNTIF($AJ$2:AJ173,1))</f>
        <v/>
      </c>
      <c r="E173" t="str">
        <f ca="1">IF(AG173="","",COUNTIF($AK$2:AK173,1))</f>
        <v/>
      </c>
      <c r="F173">
        <f t="shared" si="73"/>
        <v>172</v>
      </c>
      <c r="G173" s="11">
        <f>HDFCBANK!C173</f>
        <v>41522</v>
      </c>
      <c r="H173">
        <f>HDFCBANK!I173</f>
        <v>609.5</v>
      </c>
      <c r="I173">
        <f>HDFC!I173</f>
        <v>750.4</v>
      </c>
      <c r="J173" s="7">
        <f t="shared" si="55"/>
        <v>0.81223347547974412</v>
      </c>
      <c r="K173" s="7">
        <f t="shared" ca="1" si="74"/>
        <v>0.81772869919595048</v>
      </c>
      <c r="L173" s="7">
        <f t="shared" ca="1" si="78"/>
        <v>1.8828605338836832E-2</v>
      </c>
      <c r="M173" s="36">
        <f t="shared" ca="1" si="79"/>
        <v>0.83655730453478727</v>
      </c>
      <c r="N173" s="37">
        <f t="shared" ca="1" si="80"/>
        <v>0.79890009385711369</v>
      </c>
      <c r="O173" t="str">
        <f t="shared" ca="1" si="56"/>
        <v>LONG</v>
      </c>
      <c r="Q173" t="str">
        <f t="shared" ca="1" si="57"/>
        <v>LONG</v>
      </c>
      <c r="R173" t="str">
        <f t="shared" ca="1" si="58"/>
        <v/>
      </c>
      <c r="S173">
        <f t="shared" ca="1" si="59"/>
        <v>0</v>
      </c>
      <c r="T173">
        <f t="shared" ca="1" si="60"/>
        <v>1</v>
      </c>
      <c r="U173" t="str">
        <f t="shared" ca="1" si="75"/>
        <v/>
      </c>
      <c r="V173" t="str">
        <f t="shared" ca="1" si="76"/>
        <v/>
      </c>
      <c r="W173" t="str">
        <f t="shared" ca="1" si="61"/>
        <v/>
      </c>
      <c r="X173">
        <f t="shared" ca="1" si="62"/>
        <v>0</v>
      </c>
      <c r="Y173" t="str">
        <f t="shared" ca="1" si="63"/>
        <v/>
      </c>
      <c r="Z173" t="str">
        <f ca="1">IF(V173="","",IF(V173=1,"LONG"&amp;COUNTIF($V$2:V173,1),"SELL"&amp;COUNTIF($V$2:V173,0)))</f>
        <v/>
      </c>
      <c r="AA173" t="str">
        <f ca="1">IF(U173="","",IF(U173=-1,"SHORT"&amp;COUNTIF($U$2:U173,-1),"COVER"&amp;COUNTIF($U$2:U173,0)))</f>
        <v/>
      </c>
      <c r="AB173" t="str">
        <f t="shared" ca="1" si="64"/>
        <v/>
      </c>
      <c r="AC173" t="str">
        <f t="shared" ca="1" si="65"/>
        <v/>
      </c>
      <c r="AD173" t="str">
        <f t="shared" ca="1" si="66"/>
        <v/>
      </c>
      <c r="AE173" t="str">
        <f t="shared" ca="1" si="67"/>
        <v/>
      </c>
      <c r="AF173" t="str">
        <f t="shared" ca="1" si="68"/>
        <v/>
      </c>
      <c r="AG173" t="str">
        <f t="shared" ca="1" si="69"/>
        <v/>
      </c>
      <c r="AH173" t="str">
        <f ca="1">IF(AF173="","",COUNTIF($AJ$2:AJ173,1))</f>
        <v/>
      </c>
      <c r="AI173" t="str">
        <f ca="1">IF(AG173="","",COUNTIF($AK$2:AK173,1))</f>
        <v/>
      </c>
      <c r="AJ173">
        <f t="shared" ca="1" si="70"/>
        <v>0</v>
      </c>
      <c r="AK173">
        <f t="shared" ca="1" si="71"/>
        <v>0</v>
      </c>
      <c r="AL173" t="str">
        <f t="shared" ca="1" si="77"/>
        <v/>
      </c>
      <c r="AM173" t="str">
        <f t="shared" ca="1" si="72"/>
        <v/>
      </c>
    </row>
    <row r="174" spans="1:39" x14ac:dyDescent="0.3">
      <c r="A174" t="str">
        <f ca="1">IF(Y174="","",Y174&amp;"-"&amp;COUNTIF($Y$2:Y174,Y174))</f>
        <v/>
      </c>
      <c r="B174" t="str">
        <f ca="1">IF(V174="","",V174&amp;"-"&amp;COUNTIF($V$2:V174,V174))</f>
        <v/>
      </c>
      <c r="C174" t="str">
        <f ca="1">IF(U174="","",U174&amp;"-"&amp;COUNTIF($U$2:U174,U174))</f>
        <v/>
      </c>
      <c r="D174" t="str">
        <f ca="1">IF(AF174="","",COUNTIF($AJ$2:AJ174,1))</f>
        <v/>
      </c>
      <c r="E174" t="str">
        <f ca="1">IF(AG174="","",COUNTIF($AK$2:AK174,1))</f>
        <v/>
      </c>
      <c r="F174">
        <f t="shared" si="73"/>
        <v>173</v>
      </c>
      <c r="G174" s="11">
        <f>HDFCBANK!C174</f>
        <v>41523</v>
      </c>
      <c r="H174">
        <f>HDFCBANK!I174</f>
        <v>616.20000000000005</v>
      </c>
      <c r="I174">
        <f>HDFC!I174</f>
        <v>760.85</v>
      </c>
      <c r="J174" s="7">
        <f t="shared" si="55"/>
        <v>0.80988368272327005</v>
      </c>
      <c r="K174" s="7">
        <f t="shared" ca="1" si="74"/>
        <v>0.81670991352348454</v>
      </c>
      <c r="L174" s="7">
        <f t="shared" ca="1" si="78"/>
        <v>1.8962898136440538E-2</v>
      </c>
      <c r="M174" s="36">
        <f t="shared" ca="1" si="79"/>
        <v>0.83567281165992513</v>
      </c>
      <c r="N174" s="37">
        <f t="shared" ca="1" si="80"/>
        <v>0.79774701538704396</v>
      </c>
      <c r="O174" t="str">
        <f t="shared" ca="1" si="56"/>
        <v>LONG</v>
      </c>
      <c r="Q174" t="str">
        <f t="shared" ca="1" si="57"/>
        <v>LONG</v>
      </c>
      <c r="R174" t="str">
        <f t="shared" ca="1" si="58"/>
        <v/>
      </c>
      <c r="S174">
        <f t="shared" ca="1" si="59"/>
        <v>0</v>
      </c>
      <c r="T174">
        <f t="shared" ca="1" si="60"/>
        <v>1</v>
      </c>
      <c r="U174" t="str">
        <f t="shared" ca="1" si="75"/>
        <v/>
      </c>
      <c r="V174" t="str">
        <f t="shared" ca="1" si="76"/>
        <v/>
      </c>
      <c r="W174" t="str">
        <f t="shared" ca="1" si="61"/>
        <v/>
      </c>
      <c r="X174">
        <f t="shared" ca="1" si="62"/>
        <v>0</v>
      </c>
      <c r="Y174" t="str">
        <f t="shared" ca="1" si="63"/>
        <v/>
      </c>
      <c r="Z174" t="str">
        <f ca="1">IF(V174="","",IF(V174=1,"LONG"&amp;COUNTIF($V$2:V174,1),"SELL"&amp;COUNTIF($V$2:V174,0)))</f>
        <v/>
      </c>
      <c r="AA174" t="str">
        <f ca="1">IF(U174="","",IF(U174=-1,"SHORT"&amp;COUNTIF($U$2:U174,-1),"COVER"&amp;COUNTIF($U$2:U174,0)))</f>
        <v/>
      </c>
      <c r="AB174" t="str">
        <f t="shared" ca="1" si="64"/>
        <v/>
      </c>
      <c r="AC174" t="str">
        <f t="shared" ca="1" si="65"/>
        <v/>
      </c>
      <c r="AD174" t="str">
        <f t="shared" ca="1" si="66"/>
        <v/>
      </c>
      <c r="AE174" t="str">
        <f t="shared" ca="1" si="67"/>
        <v/>
      </c>
      <c r="AF174" t="str">
        <f t="shared" ca="1" si="68"/>
        <v/>
      </c>
      <c r="AG174" t="str">
        <f t="shared" ca="1" si="69"/>
        <v/>
      </c>
      <c r="AH174" t="str">
        <f ca="1">IF(AF174="","",COUNTIF($AJ$2:AJ174,1))</f>
        <v/>
      </c>
      <c r="AI174" t="str">
        <f ca="1">IF(AG174="","",COUNTIF($AK$2:AK174,1))</f>
        <v/>
      </c>
      <c r="AJ174">
        <f t="shared" ca="1" si="70"/>
        <v>0</v>
      </c>
      <c r="AK174">
        <f t="shared" ca="1" si="71"/>
        <v>0</v>
      </c>
      <c r="AL174" t="str">
        <f t="shared" ca="1" si="77"/>
        <v/>
      </c>
      <c r="AM174" t="str">
        <f t="shared" ca="1" si="72"/>
        <v/>
      </c>
    </row>
    <row r="175" spans="1:39" x14ac:dyDescent="0.3">
      <c r="A175" t="str">
        <f ca="1">IF(Y175="","",Y175&amp;"-"&amp;COUNTIF($Y$2:Y175,Y175))</f>
        <v/>
      </c>
      <c r="B175" t="str">
        <f ca="1">IF(V175="","",V175&amp;"-"&amp;COUNTIF($V$2:V175,V175))</f>
        <v/>
      </c>
      <c r="C175" t="str">
        <f ca="1">IF(U175="","",U175&amp;"-"&amp;COUNTIF($U$2:U175,U175))</f>
        <v/>
      </c>
      <c r="D175" t="str">
        <f ca="1">IF(AF175="","",COUNTIF($AJ$2:AJ175,1))</f>
        <v/>
      </c>
      <c r="E175" t="str">
        <f ca="1">IF(AG175="","",COUNTIF($AK$2:AK175,1))</f>
        <v/>
      </c>
      <c r="F175">
        <f t="shared" si="73"/>
        <v>174</v>
      </c>
      <c r="G175" s="11">
        <f>HDFCBANK!C175</f>
        <v>41527</v>
      </c>
      <c r="H175">
        <f>HDFCBANK!I175</f>
        <v>638</v>
      </c>
      <c r="I175">
        <f>HDFC!I175</f>
        <v>809.15</v>
      </c>
      <c r="J175" s="7">
        <f t="shared" si="55"/>
        <v>0.78848174009763339</v>
      </c>
      <c r="K175" s="7">
        <f t="shared" ca="1" si="74"/>
        <v>0.8133941090386243</v>
      </c>
      <c r="L175" s="7">
        <f t="shared" ca="1" si="78"/>
        <v>2.081373504975885E-2</v>
      </c>
      <c r="M175" s="36">
        <f t="shared" ca="1" si="79"/>
        <v>0.83420784408838311</v>
      </c>
      <c r="N175" s="37">
        <f t="shared" ca="1" si="80"/>
        <v>0.79258037398886549</v>
      </c>
      <c r="O175" t="str">
        <f t="shared" ca="1" si="56"/>
        <v>LONG</v>
      </c>
      <c r="Q175" t="str">
        <f t="shared" ca="1" si="57"/>
        <v>LONG</v>
      </c>
      <c r="R175" t="str">
        <f t="shared" ca="1" si="58"/>
        <v/>
      </c>
      <c r="S175">
        <f t="shared" ca="1" si="59"/>
        <v>0</v>
      </c>
      <c r="T175">
        <f t="shared" ca="1" si="60"/>
        <v>1</v>
      </c>
      <c r="U175" t="str">
        <f t="shared" ca="1" si="75"/>
        <v/>
      </c>
      <c r="V175" t="str">
        <f t="shared" ca="1" si="76"/>
        <v/>
      </c>
      <c r="W175" t="str">
        <f t="shared" ca="1" si="61"/>
        <v/>
      </c>
      <c r="X175">
        <f t="shared" ca="1" si="62"/>
        <v>0</v>
      </c>
      <c r="Y175" t="str">
        <f t="shared" ca="1" si="63"/>
        <v/>
      </c>
      <c r="Z175" t="str">
        <f ca="1">IF(V175="","",IF(V175=1,"LONG"&amp;COUNTIF($V$2:V175,1),"SELL"&amp;COUNTIF($V$2:V175,0)))</f>
        <v/>
      </c>
      <c r="AA175" t="str">
        <f ca="1">IF(U175="","",IF(U175=-1,"SHORT"&amp;COUNTIF($U$2:U175,-1),"COVER"&amp;COUNTIF($U$2:U175,0)))</f>
        <v/>
      </c>
      <c r="AB175" t="str">
        <f t="shared" ca="1" si="64"/>
        <v/>
      </c>
      <c r="AC175" t="str">
        <f t="shared" ca="1" si="65"/>
        <v/>
      </c>
      <c r="AD175" t="str">
        <f t="shared" ca="1" si="66"/>
        <v/>
      </c>
      <c r="AE175" t="str">
        <f t="shared" ca="1" si="67"/>
        <v/>
      </c>
      <c r="AF175" t="str">
        <f t="shared" ca="1" si="68"/>
        <v/>
      </c>
      <c r="AG175" t="str">
        <f t="shared" ca="1" si="69"/>
        <v/>
      </c>
      <c r="AH175" t="str">
        <f ca="1">IF(AF175="","",COUNTIF($AJ$2:AJ175,1))</f>
        <v/>
      </c>
      <c r="AI175" t="str">
        <f ca="1">IF(AG175="","",COUNTIF($AK$2:AK175,1))</f>
        <v/>
      </c>
      <c r="AJ175">
        <f t="shared" ca="1" si="70"/>
        <v>0</v>
      </c>
      <c r="AK175">
        <f t="shared" ca="1" si="71"/>
        <v>0</v>
      </c>
      <c r="AL175" t="str">
        <f t="shared" ca="1" si="77"/>
        <v/>
      </c>
      <c r="AM175" t="str">
        <f t="shared" ca="1" si="72"/>
        <v/>
      </c>
    </row>
    <row r="176" spans="1:39" x14ac:dyDescent="0.3">
      <c r="A176" t="str">
        <f ca="1">IF(Y176="","",Y176&amp;"-"&amp;COUNTIF($Y$2:Y176,Y176))</f>
        <v/>
      </c>
      <c r="B176" t="str">
        <f ca="1">IF(V176="","",V176&amp;"-"&amp;COUNTIF($V$2:V176,V176))</f>
        <v/>
      </c>
      <c r="C176" t="str">
        <f ca="1">IF(U176="","",U176&amp;"-"&amp;COUNTIF($U$2:U176,U176))</f>
        <v/>
      </c>
      <c r="D176" t="str">
        <f ca="1">IF(AF176="","",COUNTIF($AJ$2:AJ176,1))</f>
        <v/>
      </c>
      <c r="E176" t="str">
        <f ca="1">IF(AG176="","",COUNTIF($AK$2:AK176,1))</f>
        <v/>
      </c>
      <c r="F176">
        <f t="shared" si="73"/>
        <v>175</v>
      </c>
      <c r="G176" s="11">
        <f>HDFCBANK!C176</f>
        <v>41528</v>
      </c>
      <c r="H176">
        <f>HDFCBANK!I176</f>
        <v>647.25</v>
      </c>
      <c r="I176">
        <f>HDFC!I176</f>
        <v>811.8</v>
      </c>
      <c r="J176" s="7">
        <f t="shared" si="55"/>
        <v>0.79730229120473028</v>
      </c>
      <c r="K176" s="7">
        <f t="shared" ca="1" si="74"/>
        <v>0.81121471716784355</v>
      </c>
      <c r="L176" s="7">
        <f t="shared" ca="1" si="78"/>
        <v>2.1285987195682279E-2</v>
      </c>
      <c r="M176" s="36">
        <f t="shared" ca="1" si="79"/>
        <v>0.83250070436352586</v>
      </c>
      <c r="N176" s="37">
        <f t="shared" ca="1" si="80"/>
        <v>0.78992872997216124</v>
      </c>
      <c r="O176" t="str">
        <f t="shared" ca="1" si="56"/>
        <v>LONG</v>
      </c>
      <c r="Q176" t="str">
        <f t="shared" ca="1" si="57"/>
        <v>LONG</v>
      </c>
      <c r="R176" t="str">
        <f t="shared" ca="1" si="58"/>
        <v/>
      </c>
      <c r="S176">
        <f t="shared" ca="1" si="59"/>
        <v>0</v>
      </c>
      <c r="T176">
        <f t="shared" ca="1" si="60"/>
        <v>1</v>
      </c>
      <c r="U176" t="str">
        <f t="shared" ca="1" si="75"/>
        <v/>
      </c>
      <c r="V176" t="str">
        <f t="shared" ca="1" si="76"/>
        <v/>
      </c>
      <c r="W176" t="str">
        <f t="shared" ca="1" si="61"/>
        <v/>
      </c>
      <c r="X176">
        <f t="shared" ca="1" si="62"/>
        <v>0</v>
      </c>
      <c r="Y176" t="str">
        <f t="shared" ca="1" si="63"/>
        <v/>
      </c>
      <c r="Z176" t="str">
        <f ca="1">IF(V176="","",IF(V176=1,"LONG"&amp;COUNTIF($V$2:V176,1),"SELL"&amp;COUNTIF($V$2:V176,0)))</f>
        <v/>
      </c>
      <c r="AA176" t="str">
        <f ca="1">IF(U176="","",IF(U176=-1,"SHORT"&amp;COUNTIF($U$2:U176,-1),"COVER"&amp;COUNTIF($U$2:U176,0)))</f>
        <v/>
      </c>
      <c r="AB176" t="str">
        <f t="shared" ca="1" si="64"/>
        <v/>
      </c>
      <c r="AC176" t="str">
        <f t="shared" ca="1" si="65"/>
        <v/>
      </c>
      <c r="AD176" t="str">
        <f t="shared" ca="1" si="66"/>
        <v/>
      </c>
      <c r="AE176" t="str">
        <f t="shared" ca="1" si="67"/>
        <v/>
      </c>
      <c r="AF176" t="str">
        <f t="shared" ca="1" si="68"/>
        <v/>
      </c>
      <c r="AG176" t="str">
        <f t="shared" ca="1" si="69"/>
        <v/>
      </c>
      <c r="AH176" t="str">
        <f ca="1">IF(AF176="","",COUNTIF($AJ$2:AJ176,1))</f>
        <v/>
      </c>
      <c r="AI176" t="str">
        <f ca="1">IF(AG176="","",COUNTIF($AK$2:AK176,1))</f>
        <v/>
      </c>
      <c r="AJ176">
        <f t="shared" ca="1" si="70"/>
        <v>0</v>
      </c>
      <c r="AK176">
        <f t="shared" ca="1" si="71"/>
        <v>0</v>
      </c>
      <c r="AL176" t="str">
        <f t="shared" ca="1" si="77"/>
        <v/>
      </c>
      <c r="AM176" t="str">
        <f t="shared" ca="1" si="72"/>
        <v/>
      </c>
    </row>
    <row r="177" spans="1:39" x14ac:dyDescent="0.3">
      <c r="A177" t="str">
        <f ca="1">IF(Y177="","",Y177&amp;"-"&amp;COUNTIF($Y$2:Y177,Y177))</f>
        <v/>
      </c>
      <c r="B177" t="str">
        <f ca="1">IF(V177="","",V177&amp;"-"&amp;COUNTIF($V$2:V177,V177))</f>
        <v/>
      </c>
      <c r="C177" t="str">
        <f ca="1">IF(U177="","",U177&amp;"-"&amp;COUNTIF($U$2:U177,U177))</f>
        <v/>
      </c>
      <c r="D177" t="str">
        <f ca="1">IF(AF177="","",COUNTIF($AJ$2:AJ177,1))</f>
        <v/>
      </c>
      <c r="E177" t="str">
        <f ca="1">IF(AG177="","",COUNTIF($AK$2:AK177,1))</f>
        <v/>
      </c>
      <c r="F177">
        <f t="shared" si="73"/>
        <v>176</v>
      </c>
      <c r="G177" s="11">
        <f>HDFCBANK!C177</f>
        <v>41529</v>
      </c>
      <c r="H177">
        <f>HDFCBANK!I177</f>
        <v>633.95000000000005</v>
      </c>
      <c r="I177">
        <f>HDFC!I177</f>
        <v>814.45</v>
      </c>
      <c r="J177" s="7">
        <f t="shared" si="55"/>
        <v>0.77837804653447118</v>
      </c>
      <c r="K177" s="7">
        <f t="shared" ca="1" si="74"/>
        <v>0.80296290098636136</v>
      </c>
      <c r="L177" s="7">
        <f t="shared" ca="1" si="78"/>
        <v>1.4932853144792134E-2</v>
      </c>
      <c r="M177" s="36">
        <f t="shared" ca="1" si="79"/>
        <v>0.81789575413115345</v>
      </c>
      <c r="N177" s="37">
        <f t="shared" ca="1" si="80"/>
        <v>0.78803004784156927</v>
      </c>
      <c r="O177" t="str">
        <f t="shared" ca="1" si="56"/>
        <v>LONG</v>
      </c>
      <c r="Q177" t="str">
        <f t="shared" ca="1" si="57"/>
        <v>LONG</v>
      </c>
      <c r="R177" t="str">
        <f t="shared" ca="1" si="58"/>
        <v/>
      </c>
      <c r="S177">
        <f t="shared" ca="1" si="59"/>
        <v>0</v>
      </c>
      <c r="T177">
        <f t="shared" ca="1" si="60"/>
        <v>1</v>
      </c>
      <c r="U177" t="str">
        <f t="shared" ca="1" si="75"/>
        <v/>
      </c>
      <c r="V177" t="str">
        <f t="shared" ca="1" si="76"/>
        <v/>
      </c>
      <c r="W177" t="str">
        <f t="shared" ca="1" si="61"/>
        <v/>
      </c>
      <c r="X177">
        <f t="shared" ca="1" si="62"/>
        <v>0</v>
      </c>
      <c r="Y177" t="str">
        <f t="shared" ca="1" si="63"/>
        <v/>
      </c>
      <c r="Z177" t="str">
        <f ca="1">IF(V177="","",IF(V177=1,"LONG"&amp;COUNTIF($V$2:V177,1),"SELL"&amp;COUNTIF($V$2:V177,0)))</f>
        <v/>
      </c>
      <c r="AA177" t="str">
        <f ca="1">IF(U177="","",IF(U177=-1,"SHORT"&amp;COUNTIF($U$2:U177,-1),"COVER"&amp;COUNTIF($U$2:U177,0)))</f>
        <v/>
      </c>
      <c r="AB177" t="str">
        <f t="shared" ca="1" si="64"/>
        <v/>
      </c>
      <c r="AC177" t="str">
        <f t="shared" ca="1" si="65"/>
        <v/>
      </c>
      <c r="AD177" t="str">
        <f t="shared" ca="1" si="66"/>
        <v/>
      </c>
      <c r="AE177" t="str">
        <f t="shared" ca="1" si="67"/>
        <v/>
      </c>
      <c r="AF177" t="str">
        <f t="shared" ca="1" si="68"/>
        <v/>
      </c>
      <c r="AG177" t="str">
        <f t="shared" ca="1" si="69"/>
        <v/>
      </c>
      <c r="AH177" t="str">
        <f ca="1">IF(AF177="","",COUNTIF($AJ$2:AJ177,1))</f>
        <v/>
      </c>
      <c r="AI177" t="str">
        <f ca="1">IF(AG177="","",COUNTIF($AK$2:AK177,1))</f>
        <v/>
      </c>
      <c r="AJ177">
        <f t="shared" ca="1" si="70"/>
        <v>0</v>
      </c>
      <c r="AK177">
        <f t="shared" ca="1" si="71"/>
        <v>0</v>
      </c>
      <c r="AL177" t="str">
        <f t="shared" ca="1" si="77"/>
        <v/>
      </c>
      <c r="AM177" t="str">
        <f t="shared" ca="1" si="72"/>
        <v/>
      </c>
    </row>
    <row r="178" spans="1:39" x14ac:dyDescent="0.3">
      <c r="A178" t="str">
        <f ca="1">IF(Y178="","",Y178&amp;"-"&amp;COUNTIF($Y$2:Y178,Y178))</f>
        <v/>
      </c>
      <c r="B178" t="str">
        <f ca="1">IF(V178="","",V178&amp;"-"&amp;COUNTIF($V$2:V178,V178))</f>
        <v/>
      </c>
      <c r="C178" t="str">
        <f ca="1">IF(U178="","",U178&amp;"-"&amp;COUNTIF($U$2:U178,U178))</f>
        <v/>
      </c>
      <c r="D178" t="str">
        <f ca="1">IF(AF178="","",COUNTIF($AJ$2:AJ178,1))</f>
        <v/>
      </c>
      <c r="E178" t="str">
        <f ca="1">IF(AG178="","",COUNTIF($AK$2:AK178,1))</f>
        <v/>
      </c>
      <c r="F178">
        <f t="shared" si="73"/>
        <v>177</v>
      </c>
      <c r="G178" s="11">
        <f>HDFCBANK!C178</f>
        <v>41530</v>
      </c>
      <c r="H178">
        <f>HDFCBANK!I178</f>
        <v>629.20000000000005</v>
      </c>
      <c r="I178">
        <f>HDFC!I178</f>
        <v>807.95</v>
      </c>
      <c r="J178" s="7">
        <f t="shared" si="55"/>
        <v>0.77876106194690264</v>
      </c>
      <c r="K178" s="7">
        <f t="shared" ca="1" si="74"/>
        <v>0.79858882745423665</v>
      </c>
      <c r="L178" s="7">
        <f t="shared" ca="1" si="78"/>
        <v>1.4979787417762834E-2</v>
      </c>
      <c r="M178" s="36">
        <f t="shared" ca="1" si="79"/>
        <v>0.8135686148719995</v>
      </c>
      <c r="N178" s="37">
        <f t="shared" ca="1" si="80"/>
        <v>0.7836090400364738</v>
      </c>
      <c r="O178" t="str">
        <f t="shared" ca="1" si="56"/>
        <v>LONG</v>
      </c>
      <c r="Q178" t="str">
        <f t="shared" ca="1" si="57"/>
        <v>LONG</v>
      </c>
      <c r="R178" t="str">
        <f t="shared" ca="1" si="58"/>
        <v/>
      </c>
      <c r="S178">
        <f t="shared" ca="1" si="59"/>
        <v>0</v>
      </c>
      <c r="T178">
        <f t="shared" ca="1" si="60"/>
        <v>1</v>
      </c>
      <c r="U178" t="str">
        <f t="shared" ca="1" si="75"/>
        <v/>
      </c>
      <c r="V178" t="str">
        <f t="shared" ca="1" si="76"/>
        <v/>
      </c>
      <c r="W178" t="str">
        <f t="shared" ca="1" si="61"/>
        <v/>
      </c>
      <c r="X178">
        <f t="shared" ca="1" si="62"/>
        <v>0</v>
      </c>
      <c r="Y178" t="str">
        <f t="shared" ca="1" si="63"/>
        <v/>
      </c>
      <c r="Z178" t="str">
        <f ca="1">IF(V178="","",IF(V178=1,"LONG"&amp;COUNTIF($V$2:V178,1),"SELL"&amp;COUNTIF($V$2:V178,0)))</f>
        <v/>
      </c>
      <c r="AA178" t="str">
        <f ca="1">IF(U178="","",IF(U178=-1,"SHORT"&amp;COUNTIF($U$2:U178,-1),"COVER"&amp;COUNTIF($U$2:U178,0)))</f>
        <v/>
      </c>
      <c r="AB178" t="str">
        <f t="shared" ca="1" si="64"/>
        <v/>
      </c>
      <c r="AC178" t="str">
        <f t="shared" ca="1" si="65"/>
        <v/>
      </c>
      <c r="AD178" t="str">
        <f t="shared" ca="1" si="66"/>
        <v/>
      </c>
      <c r="AE178" t="str">
        <f t="shared" ca="1" si="67"/>
        <v/>
      </c>
      <c r="AF178" t="str">
        <f t="shared" ca="1" si="68"/>
        <v/>
      </c>
      <c r="AG178" t="str">
        <f t="shared" ca="1" si="69"/>
        <v/>
      </c>
      <c r="AH178" t="str">
        <f ca="1">IF(AF178="","",COUNTIF($AJ$2:AJ178,1))</f>
        <v/>
      </c>
      <c r="AI178" t="str">
        <f ca="1">IF(AG178="","",COUNTIF($AK$2:AK178,1))</f>
        <v/>
      </c>
      <c r="AJ178">
        <f t="shared" ca="1" si="70"/>
        <v>0</v>
      </c>
      <c r="AK178">
        <f t="shared" ca="1" si="71"/>
        <v>0</v>
      </c>
      <c r="AL178" t="str">
        <f t="shared" ca="1" si="77"/>
        <v/>
      </c>
      <c r="AM178" t="str">
        <f t="shared" ca="1" si="72"/>
        <v/>
      </c>
    </row>
    <row r="179" spans="1:39" x14ac:dyDescent="0.3">
      <c r="A179" t="str">
        <f ca="1">IF(Y179="","",Y179&amp;"-"&amp;COUNTIF($Y$2:Y179,Y179))</f>
        <v/>
      </c>
      <c r="B179" t="str">
        <f ca="1">IF(V179="","",V179&amp;"-"&amp;COUNTIF($V$2:V179,V179))</f>
        <v/>
      </c>
      <c r="C179" t="str">
        <f ca="1">IF(U179="","",U179&amp;"-"&amp;COUNTIF($U$2:U179,U179))</f>
        <v/>
      </c>
      <c r="D179" t="str">
        <f ca="1">IF(AF179="","",COUNTIF($AJ$2:AJ179,1))</f>
        <v/>
      </c>
      <c r="E179" t="str">
        <f ca="1">IF(AG179="","",COUNTIF($AK$2:AK179,1))</f>
        <v/>
      </c>
      <c r="F179">
        <f t="shared" si="73"/>
        <v>178</v>
      </c>
      <c r="G179" s="11">
        <f>HDFCBANK!C179</f>
        <v>41533</v>
      </c>
      <c r="H179">
        <f>HDFCBANK!I179</f>
        <v>642.79999999999995</v>
      </c>
      <c r="I179">
        <f>HDFC!I179</f>
        <v>814.25</v>
      </c>
      <c r="J179" s="7">
        <f t="shared" si="55"/>
        <v>0.7894381332514584</v>
      </c>
      <c r="K179" s="7">
        <f t="shared" ca="1" si="74"/>
        <v>0.79487766269547522</v>
      </c>
      <c r="L179" s="7">
        <f t="shared" ca="1" si="78"/>
        <v>1.146850339586792E-2</v>
      </c>
      <c r="M179" s="36">
        <f t="shared" ca="1" si="79"/>
        <v>0.80634616609134313</v>
      </c>
      <c r="N179" s="37">
        <f t="shared" ca="1" si="80"/>
        <v>0.78340915929960731</v>
      </c>
      <c r="O179" t="str">
        <f t="shared" ca="1" si="56"/>
        <v>LONG</v>
      </c>
      <c r="Q179" t="str">
        <f t="shared" ca="1" si="57"/>
        <v>LONG</v>
      </c>
      <c r="R179" t="str">
        <f t="shared" ca="1" si="58"/>
        <v/>
      </c>
      <c r="S179">
        <f t="shared" ca="1" si="59"/>
        <v>0</v>
      </c>
      <c r="T179">
        <f t="shared" ca="1" si="60"/>
        <v>1</v>
      </c>
      <c r="U179" t="str">
        <f t="shared" ca="1" si="75"/>
        <v/>
      </c>
      <c r="V179" t="str">
        <f t="shared" ca="1" si="76"/>
        <v/>
      </c>
      <c r="W179" t="str">
        <f t="shared" ca="1" si="61"/>
        <v/>
      </c>
      <c r="X179">
        <f t="shared" ca="1" si="62"/>
        <v>0</v>
      </c>
      <c r="Y179" t="str">
        <f t="shared" ca="1" si="63"/>
        <v/>
      </c>
      <c r="Z179" t="str">
        <f ca="1">IF(V179="","",IF(V179=1,"LONG"&amp;COUNTIF($V$2:V179,1),"SELL"&amp;COUNTIF($V$2:V179,0)))</f>
        <v/>
      </c>
      <c r="AA179" t="str">
        <f ca="1">IF(U179="","",IF(U179=-1,"SHORT"&amp;COUNTIF($U$2:U179,-1),"COVER"&amp;COUNTIF($U$2:U179,0)))</f>
        <v/>
      </c>
      <c r="AB179" t="str">
        <f t="shared" ca="1" si="64"/>
        <v/>
      </c>
      <c r="AC179" t="str">
        <f t="shared" ca="1" si="65"/>
        <v/>
      </c>
      <c r="AD179" t="str">
        <f t="shared" ca="1" si="66"/>
        <v/>
      </c>
      <c r="AE179" t="str">
        <f t="shared" ca="1" si="67"/>
        <v/>
      </c>
      <c r="AF179" t="str">
        <f t="shared" ca="1" si="68"/>
        <v/>
      </c>
      <c r="AG179" t="str">
        <f t="shared" ca="1" si="69"/>
        <v/>
      </c>
      <c r="AH179" t="str">
        <f ca="1">IF(AF179="","",COUNTIF($AJ$2:AJ179,1))</f>
        <v/>
      </c>
      <c r="AI179" t="str">
        <f ca="1">IF(AG179="","",COUNTIF($AK$2:AK179,1))</f>
        <v/>
      </c>
      <c r="AJ179">
        <f t="shared" ca="1" si="70"/>
        <v>0</v>
      </c>
      <c r="AK179">
        <f t="shared" ca="1" si="71"/>
        <v>0</v>
      </c>
      <c r="AL179" t="str">
        <f t="shared" ca="1" si="77"/>
        <v/>
      </c>
      <c r="AM179" t="str">
        <f t="shared" ca="1" si="72"/>
        <v/>
      </c>
    </row>
    <row r="180" spans="1:39" x14ac:dyDescent="0.3">
      <c r="A180" t="str">
        <f ca="1">IF(Y180="","",Y180&amp;"-"&amp;COUNTIF($Y$2:Y180,Y180))</f>
        <v>0-21</v>
      </c>
      <c r="B180" t="str">
        <f ca="1">IF(V180="","",V180&amp;"-"&amp;COUNTIF($V$2:V180,V180))</f>
        <v>0-12</v>
      </c>
      <c r="C180" t="str">
        <f ca="1">IF(U180="","",U180&amp;"-"&amp;COUNTIF($U$2:U180,U180))</f>
        <v/>
      </c>
      <c r="D180" t="str">
        <f ca="1">IF(AF180="","",COUNTIF($AJ$2:AJ180,1))</f>
        <v/>
      </c>
      <c r="E180">
        <f ca="1">IF(AG180="","",COUNTIF($AK$2:AK180,1))</f>
        <v>21</v>
      </c>
      <c r="F180">
        <f t="shared" si="73"/>
        <v>179</v>
      </c>
      <c r="G180" s="11">
        <f>HDFCBANK!C180</f>
        <v>41534</v>
      </c>
      <c r="H180">
        <f>HDFCBANK!I180</f>
        <v>642.25</v>
      </c>
      <c r="I180">
        <f>HDFC!I180</f>
        <v>803.95</v>
      </c>
      <c r="J180" s="7">
        <f t="shared" si="55"/>
        <v>0.79886808881149318</v>
      </c>
      <c r="K180" s="7">
        <f t="shared" ca="1" si="74"/>
        <v>0.79492969367846622</v>
      </c>
      <c r="L180" s="7">
        <f t="shared" ca="1" si="78"/>
        <v>1.1487161203253018E-2</v>
      </c>
      <c r="M180" s="36">
        <f t="shared" ca="1" si="79"/>
        <v>0.80641685488171921</v>
      </c>
      <c r="N180" s="37">
        <f t="shared" ca="1" si="80"/>
        <v>0.78344253247521323</v>
      </c>
      <c r="O180" t="str">
        <f t="shared" ca="1" si="56"/>
        <v/>
      </c>
      <c r="Q180" t="str">
        <f t="shared" ca="1" si="57"/>
        <v/>
      </c>
      <c r="R180" t="str">
        <f t="shared" ca="1" si="58"/>
        <v/>
      </c>
      <c r="S180">
        <f t="shared" ca="1" si="59"/>
        <v>0</v>
      </c>
      <c r="T180">
        <f t="shared" ca="1" si="60"/>
        <v>0</v>
      </c>
      <c r="U180" t="str">
        <f t="shared" ca="1" si="75"/>
        <v/>
      </c>
      <c r="V180">
        <f t="shared" ca="1" si="76"/>
        <v>0</v>
      </c>
      <c r="W180" t="str">
        <f t="shared" ca="1" si="61"/>
        <v/>
      </c>
      <c r="X180">
        <f t="shared" ca="1" si="62"/>
        <v>0</v>
      </c>
      <c r="Y180">
        <f t="shared" ca="1" si="63"/>
        <v>0</v>
      </c>
      <c r="Z180" t="str">
        <f ca="1">IF(V180="","",IF(V180=1,"LONG"&amp;COUNTIF($V$2:V180,1),"SELL"&amp;COUNTIF($V$2:V180,0)))</f>
        <v>SELL12</v>
      </c>
      <c r="AA180" t="str">
        <f ca="1">IF(U180="","",IF(U180=-1,"SHORT"&amp;COUNTIF($U$2:U180,-1),"COVER"&amp;COUNTIF($U$2:U180,0)))</f>
        <v/>
      </c>
      <c r="AB180" t="str">
        <f t="shared" ca="1" si="64"/>
        <v/>
      </c>
      <c r="AC180" t="str">
        <f t="shared" ca="1" si="65"/>
        <v>SELL</v>
      </c>
      <c r="AD180" t="str">
        <f t="shared" ca="1" si="66"/>
        <v/>
      </c>
      <c r="AE180" t="str">
        <f t="shared" ca="1" si="67"/>
        <v/>
      </c>
      <c r="AF180" t="str">
        <f t="shared" ca="1" si="68"/>
        <v/>
      </c>
      <c r="AG180" t="str">
        <f t="shared" ca="1" si="69"/>
        <v>SELL</v>
      </c>
      <c r="AH180" t="str">
        <f ca="1">IF(AF180="","",COUNTIF($AJ$2:AJ180,1))</f>
        <v/>
      </c>
      <c r="AI180">
        <f ca="1">IF(AG180="","",COUNTIF($AK$2:AK180,1))</f>
        <v>21</v>
      </c>
      <c r="AJ180">
        <f t="shared" ca="1" si="70"/>
        <v>0</v>
      </c>
      <c r="AK180">
        <f t="shared" ca="1" si="71"/>
        <v>1</v>
      </c>
      <c r="AL180" t="str">
        <f t="shared" ca="1" si="77"/>
        <v/>
      </c>
      <c r="AM180" t="str">
        <f t="shared" ca="1" si="72"/>
        <v>LONG</v>
      </c>
    </row>
    <row r="181" spans="1:39" x14ac:dyDescent="0.3">
      <c r="A181" t="str">
        <f ca="1">IF(Y181="","",Y181&amp;"-"&amp;COUNTIF($Y$2:Y181,Y181))</f>
        <v>1-22</v>
      </c>
      <c r="B181" t="str">
        <f ca="1">IF(V181="","",V181&amp;"-"&amp;COUNTIF($V$2:V181,V181))</f>
        <v/>
      </c>
      <c r="C181" t="str">
        <f ca="1">IF(U181="","",U181&amp;"-"&amp;COUNTIF($U$2:U181,U181))</f>
        <v>-1-10</v>
      </c>
      <c r="D181">
        <f ca="1">IF(AF181="","",COUNTIF($AJ$2:AJ181,1))</f>
        <v>22</v>
      </c>
      <c r="E181" t="str">
        <f ca="1">IF(AG181="","",COUNTIF($AK$2:AK181,1))</f>
        <v/>
      </c>
      <c r="F181">
        <f t="shared" si="73"/>
        <v>180</v>
      </c>
      <c r="G181" s="11">
        <f>HDFCBANK!C181</f>
        <v>41535</v>
      </c>
      <c r="H181">
        <f>HDFCBANK!I181</f>
        <v>650.5</v>
      </c>
      <c r="I181">
        <f>HDFC!I181</f>
        <v>799.2</v>
      </c>
      <c r="J181" s="7">
        <f t="shared" si="55"/>
        <v>0.81393893893893887</v>
      </c>
      <c r="K181" s="7">
        <f t="shared" ca="1" si="74"/>
        <v>0.79622819353804675</v>
      </c>
      <c r="L181" s="7">
        <f t="shared" ca="1" si="78"/>
        <v>1.2891826399477698E-2</v>
      </c>
      <c r="M181" s="36">
        <f t="shared" ca="1" si="79"/>
        <v>0.80912001993752447</v>
      </c>
      <c r="N181" s="37">
        <f t="shared" ca="1" si="80"/>
        <v>0.78333636713856902</v>
      </c>
      <c r="O181" t="str">
        <f t="shared" ca="1" si="56"/>
        <v>SHORT</v>
      </c>
      <c r="Q181" t="str">
        <f t="shared" ca="1" si="57"/>
        <v/>
      </c>
      <c r="R181" t="str">
        <f t="shared" ca="1" si="58"/>
        <v>SHORT</v>
      </c>
      <c r="S181">
        <f t="shared" ca="1" si="59"/>
        <v>-1</v>
      </c>
      <c r="T181">
        <f t="shared" ca="1" si="60"/>
        <v>0</v>
      </c>
      <c r="U181">
        <f t="shared" ca="1" si="75"/>
        <v>-1</v>
      </c>
      <c r="V181" t="str">
        <f t="shared" ca="1" si="76"/>
        <v/>
      </c>
      <c r="W181" t="str">
        <f t="shared" ca="1" si="61"/>
        <v>SHORT</v>
      </c>
      <c r="X181">
        <f t="shared" ca="1" si="62"/>
        <v>-1</v>
      </c>
      <c r="Y181">
        <f t="shared" ca="1" si="63"/>
        <v>1</v>
      </c>
      <c r="Z181" t="str">
        <f ca="1">IF(V181="","",IF(V181=1,"LONG"&amp;COUNTIF($V$2:V181,1),"SELL"&amp;COUNTIF($V$2:V181,0)))</f>
        <v/>
      </c>
      <c r="AA181" t="str">
        <f ca="1">IF(U181="","",IF(U181=-1,"SHORT"&amp;COUNTIF($U$2:U181,-1),"COVER"&amp;COUNTIF($U$2:U181,0)))</f>
        <v>SHORT10</v>
      </c>
      <c r="AB181" t="str">
        <f t="shared" ca="1" si="64"/>
        <v/>
      </c>
      <c r="AC181" t="str">
        <f t="shared" ca="1" si="65"/>
        <v/>
      </c>
      <c r="AD181" t="str">
        <f t="shared" ca="1" si="66"/>
        <v>SHORT</v>
      </c>
      <c r="AE181" t="str">
        <f t="shared" ca="1" si="67"/>
        <v/>
      </c>
      <c r="AF181" t="str">
        <f t="shared" ca="1" si="68"/>
        <v>SHORT</v>
      </c>
      <c r="AG181" t="str">
        <f t="shared" ca="1" si="69"/>
        <v/>
      </c>
      <c r="AH181">
        <f ca="1">IF(AF181="","",COUNTIF($AJ$2:AJ181,1))</f>
        <v>22</v>
      </c>
      <c r="AI181" t="str">
        <f ca="1">IF(AG181="","",COUNTIF($AK$2:AK181,1))</f>
        <v/>
      </c>
      <c r="AJ181">
        <f t="shared" ca="1" si="70"/>
        <v>1</v>
      </c>
      <c r="AK181">
        <f t="shared" ca="1" si="71"/>
        <v>0</v>
      </c>
      <c r="AL181" t="str">
        <f t="shared" ca="1" si="77"/>
        <v>SHORT</v>
      </c>
      <c r="AM181" t="str">
        <f t="shared" ca="1" si="72"/>
        <v/>
      </c>
    </row>
    <row r="182" spans="1:39" x14ac:dyDescent="0.3">
      <c r="A182" t="str">
        <f ca="1">IF(Y182="","",Y182&amp;"-"&amp;COUNTIF($Y$2:Y182,Y182))</f>
        <v/>
      </c>
      <c r="B182" t="str">
        <f ca="1">IF(V182="","",V182&amp;"-"&amp;COUNTIF($V$2:V182,V182))</f>
        <v/>
      </c>
      <c r="C182" t="str">
        <f ca="1">IF(U182="","",U182&amp;"-"&amp;COUNTIF($U$2:U182,U182))</f>
        <v/>
      </c>
      <c r="D182" t="str">
        <f ca="1">IF(AF182="","",COUNTIF($AJ$2:AJ182,1))</f>
        <v/>
      </c>
      <c r="E182" t="str">
        <f ca="1">IF(AG182="","",COUNTIF($AK$2:AK182,1))</f>
        <v/>
      </c>
      <c r="F182">
        <f t="shared" si="73"/>
        <v>181</v>
      </c>
      <c r="G182" s="11">
        <f>HDFCBANK!C182</f>
        <v>41536</v>
      </c>
      <c r="H182">
        <f>HDFCBANK!I182</f>
        <v>683.2</v>
      </c>
      <c r="I182">
        <f>HDFC!I182</f>
        <v>834.55</v>
      </c>
      <c r="J182" s="7">
        <f t="shared" si="55"/>
        <v>0.81864477862321017</v>
      </c>
      <c r="K182" s="7">
        <f t="shared" ca="1" si="74"/>
        <v>0.79859302376118524</v>
      </c>
      <c r="L182" s="7">
        <f t="shared" ca="1" si="78"/>
        <v>1.4685043907692893E-2</v>
      </c>
      <c r="M182" s="36">
        <f t="shared" ca="1" si="79"/>
        <v>0.81327806766887811</v>
      </c>
      <c r="N182" s="37">
        <f t="shared" ca="1" si="80"/>
        <v>0.78390797985349236</v>
      </c>
      <c r="O182" t="str">
        <f t="shared" ca="1" si="56"/>
        <v>SHORT</v>
      </c>
      <c r="Q182" t="str">
        <f t="shared" ca="1" si="57"/>
        <v/>
      </c>
      <c r="R182" t="str">
        <f t="shared" ca="1" si="58"/>
        <v>SHORT</v>
      </c>
      <c r="S182">
        <f t="shared" ca="1" si="59"/>
        <v>-1</v>
      </c>
      <c r="T182">
        <f t="shared" ca="1" si="60"/>
        <v>0</v>
      </c>
      <c r="U182" t="str">
        <f t="shared" ca="1" si="75"/>
        <v/>
      </c>
      <c r="V182" t="str">
        <f t="shared" ca="1" si="76"/>
        <v/>
      </c>
      <c r="W182" t="str">
        <f t="shared" ca="1" si="61"/>
        <v/>
      </c>
      <c r="X182">
        <f t="shared" ca="1" si="62"/>
        <v>0</v>
      </c>
      <c r="Y182" t="str">
        <f t="shared" ca="1" si="63"/>
        <v/>
      </c>
      <c r="Z182" t="str">
        <f ca="1">IF(V182="","",IF(V182=1,"LONG"&amp;COUNTIF($V$2:V182,1),"SELL"&amp;COUNTIF($V$2:V182,0)))</f>
        <v/>
      </c>
      <c r="AA182" t="str">
        <f ca="1">IF(U182="","",IF(U182=-1,"SHORT"&amp;COUNTIF($U$2:U182,-1),"COVER"&amp;COUNTIF($U$2:U182,0)))</f>
        <v/>
      </c>
      <c r="AB182" t="str">
        <f t="shared" ca="1" si="64"/>
        <v/>
      </c>
      <c r="AC182" t="str">
        <f t="shared" ca="1" si="65"/>
        <v/>
      </c>
      <c r="AD182" t="str">
        <f t="shared" ca="1" si="66"/>
        <v/>
      </c>
      <c r="AE182" t="str">
        <f t="shared" ca="1" si="67"/>
        <v/>
      </c>
      <c r="AF182" t="str">
        <f t="shared" ca="1" si="68"/>
        <v/>
      </c>
      <c r="AG182" t="str">
        <f t="shared" ca="1" si="69"/>
        <v/>
      </c>
      <c r="AH182" t="str">
        <f ca="1">IF(AF182="","",COUNTIF($AJ$2:AJ182,1))</f>
        <v/>
      </c>
      <c r="AI182" t="str">
        <f ca="1">IF(AG182="","",COUNTIF($AK$2:AK182,1))</f>
        <v/>
      </c>
      <c r="AJ182">
        <f t="shared" ca="1" si="70"/>
        <v>0</v>
      </c>
      <c r="AK182">
        <f t="shared" ca="1" si="71"/>
        <v>0</v>
      </c>
      <c r="AL182" t="str">
        <f t="shared" ca="1" si="77"/>
        <v/>
      </c>
      <c r="AM182" t="str">
        <f t="shared" ca="1" si="72"/>
        <v/>
      </c>
    </row>
    <row r="183" spans="1:39" x14ac:dyDescent="0.3">
      <c r="A183" t="str">
        <f ca="1">IF(Y183="","",Y183&amp;"-"&amp;COUNTIF($Y$2:Y183,Y183))</f>
        <v/>
      </c>
      <c r="B183" t="str">
        <f ca="1">IF(V183="","",V183&amp;"-"&amp;COUNTIF($V$2:V183,V183))</f>
        <v/>
      </c>
      <c r="C183" t="str">
        <f ca="1">IF(U183="","",U183&amp;"-"&amp;COUNTIF($U$2:U183,U183))</f>
        <v/>
      </c>
      <c r="D183" t="str">
        <f ca="1">IF(AF183="","",COUNTIF($AJ$2:AJ183,1))</f>
        <v/>
      </c>
      <c r="E183" t="str">
        <f ca="1">IF(AG183="","",COUNTIF($AK$2:AK183,1))</f>
        <v/>
      </c>
      <c r="F183">
        <f t="shared" si="73"/>
        <v>182</v>
      </c>
      <c r="G183" s="11">
        <f>HDFCBANK!C183</f>
        <v>41537</v>
      </c>
      <c r="H183">
        <f>HDFCBANK!I183</f>
        <v>659.05</v>
      </c>
      <c r="I183">
        <f>HDFC!I183</f>
        <v>810.4</v>
      </c>
      <c r="J183" s="7">
        <f t="shared" si="55"/>
        <v>0.81324037512339586</v>
      </c>
      <c r="K183" s="7">
        <f t="shared" ca="1" si="74"/>
        <v>0.79869371372555031</v>
      </c>
      <c r="L183" s="7">
        <f t="shared" ca="1" si="78"/>
        <v>1.4792025724431888E-2</v>
      </c>
      <c r="M183" s="36">
        <f t="shared" ca="1" si="79"/>
        <v>0.81348573944998215</v>
      </c>
      <c r="N183" s="37">
        <f t="shared" ca="1" si="80"/>
        <v>0.78390168800111848</v>
      </c>
      <c r="O183" t="str">
        <f t="shared" ca="1" si="56"/>
        <v>SHORT</v>
      </c>
      <c r="Q183" t="str">
        <f t="shared" ca="1" si="57"/>
        <v/>
      </c>
      <c r="R183" t="str">
        <f t="shared" ca="1" si="58"/>
        <v>SHORT</v>
      </c>
      <c r="S183">
        <f t="shared" ca="1" si="59"/>
        <v>-1</v>
      </c>
      <c r="T183">
        <f t="shared" ca="1" si="60"/>
        <v>0</v>
      </c>
      <c r="U183" t="str">
        <f t="shared" ca="1" si="75"/>
        <v/>
      </c>
      <c r="V183" t="str">
        <f t="shared" ca="1" si="76"/>
        <v/>
      </c>
      <c r="W183" t="str">
        <f t="shared" ca="1" si="61"/>
        <v/>
      </c>
      <c r="X183">
        <f t="shared" ca="1" si="62"/>
        <v>0</v>
      </c>
      <c r="Y183" t="str">
        <f t="shared" ca="1" si="63"/>
        <v/>
      </c>
      <c r="Z183" t="str">
        <f ca="1">IF(V183="","",IF(V183=1,"LONG"&amp;COUNTIF($V$2:V183,1),"SELL"&amp;COUNTIF($V$2:V183,0)))</f>
        <v/>
      </c>
      <c r="AA183" t="str">
        <f ca="1">IF(U183="","",IF(U183=-1,"SHORT"&amp;COUNTIF($U$2:U183,-1),"COVER"&amp;COUNTIF($U$2:U183,0)))</f>
        <v/>
      </c>
      <c r="AB183" t="str">
        <f t="shared" ca="1" si="64"/>
        <v/>
      </c>
      <c r="AC183" t="str">
        <f t="shared" ca="1" si="65"/>
        <v/>
      </c>
      <c r="AD183" t="str">
        <f t="shared" ca="1" si="66"/>
        <v/>
      </c>
      <c r="AE183" t="str">
        <f t="shared" ca="1" si="67"/>
        <v/>
      </c>
      <c r="AF183" t="str">
        <f t="shared" ca="1" si="68"/>
        <v/>
      </c>
      <c r="AG183" t="str">
        <f t="shared" ca="1" si="69"/>
        <v/>
      </c>
      <c r="AH183" t="str">
        <f ca="1">IF(AF183="","",COUNTIF($AJ$2:AJ183,1))</f>
        <v/>
      </c>
      <c r="AI183" t="str">
        <f ca="1">IF(AG183="","",COUNTIF($AK$2:AK183,1))</f>
        <v/>
      </c>
      <c r="AJ183">
        <f t="shared" ca="1" si="70"/>
        <v>0</v>
      </c>
      <c r="AK183">
        <f t="shared" ca="1" si="71"/>
        <v>0</v>
      </c>
      <c r="AL183" t="str">
        <f t="shared" ca="1" si="77"/>
        <v/>
      </c>
      <c r="AM183" t="str">
        <f t="shared" ca="1" si="72"/>
        <v/>
      </c>
    </row>
    <row r="184" spans="1:39" x14ac:dyDescent="0.3">
      <c r="A184" t="str">
        <f ca="1">IF(Y184="","",Y184&amp;"-"&amp;COUNTIF($Y$2:Y184,Y184))</f>
        <v/>
      </c>
      <c r="B184" t="str">
        <f ca="1">IF(V184="","",V184&amp;"-"&amp;COUNTIF($V$2:V184,V184))</f>
        <v/>
      </c>
      <c r="C184" t="str">
        <f ca="1">IF(U184="","",U184&amp;"-"&amp;COUNTIF($U$2:U184,U184))</f>
        <v/>
      </c>
      <c r="D184" t="str">
        <f ca="1">IF(AF184="","",COUNTIF($AJ$2:AJ184,1))</f>
        <v/>
      </c>
      <c r="E184" t="str">
        <f ca="1">IF(AG184="","",COUNTIF($AK$2:AK184,1))</f>
        <v/>
      </c>
      <c r="F184">
        <f t="shared" si="73"/>
        <v>183</v>
      </c>
      <c r="G184" s="11">
        <f>HDFCBANK!C184</f>
        <v>41540</v>
      </c>
      <c r="H184">
        <f>HDFCBANK!I184</f>
        <v>641.95000000000005</v>
      </c>
      <c r="I184">
        <f>HDFC!I184</f>
        <v>776.2</v>
      </c>
      <c r="J184" s="7">
        <f t="shared" si="55"/>
        <v>0.82704199948466894</v>
      </c>
      <c r="K184" s="7">
        <f t="shared" ca="1" si="74"/>
        <v>0.8004095454016904</v>
      </c>
      <c r="L184" s="7">
        <f t="shared" ca="1" si="78"/>
        <v>1.7056133928207498E-2</v>
      </c>
      <c r="M184" s="36">
        <f t="shared" ca="1" si="79"/>
        <v>0.81746567932989789</v>
      </c>
      <c r="N184" s="37">
        <f t="shared" ca="1" si="80"/>
        <v>0.78335341147348292</v>
      </c>
      <c r="O184" t="str">
        <f t="shared" ca="1" si="56"/>
        <v>SHORT</v>
      </c>
      <c r="Q184" t="str">
        <f t="shared" ca="1" si="57"/>
        <v/>
      </c>
      <c r="R184" t="str">
        <f t="shared" ca="1" si="58"/>
        <v>SHORT</v>
      </c>
      <c r="S184">
        <f t="shared" ca="1" si="59"/>
        <v>-1</v>
      </c>
      <c r="T184">
        <f t="shared" ca="1" si="60"/>
        <v>0</v>
      </c>
      <c r="U184" t="str">
        <f t="shared" ca="1" si="75"/>
        <v/>
      </c>
      <c r="V184" t="str">
        <f t="shared" ca="1" si="76"/>
        <v/>
      </c>
      <c r="W184" t="str">
        <f t="shared" ca="1" si="61"/>
        <v/>
      </c>
      <c r="X184">
        <f t="shared" ca="1" si="62"/>
        <v>0</v>
      </c>
      <c r="Y184" t="str">
        <f t="shared" ca="1" si="63"/>
        <v/>
      </c>
      <c r="Z184" t="str">
        <f ca="1">IF(V184="","",IF(V184=1,"LONG"&amp;COUNTIF($V$2:V184,1),"SELL"&amp;COUNTIF($V$2:V184,0)))</f>
        <v/>
      </c>
      <c r="AA184" t="str">
        <f ca="1">IF(U184="","",IF(U184=-1,"SHORT"&amp;COUNTIF($U$2:U184,-1),"COVER"&amp;COUNTIF($U$2:U184,0)))</f>
        <v/>
      </c>
      <c r="AB184" t="str">
        <f t="shared" ca="1" si="64"/>
        <v/>
      </c>
      <c r="AC184" t="str">
        <f t="shared" ca="1" si="65"/>
        <v/>
      </c>
      <c r="AD184" t="str">
        <f t="shared" ca="1" si="66"/>
        <v/>
      </c>
      <c r="AE184" t="str">
        <f t="shared" ca="1" si="67"/>
        <v/>
      </c>
      <c r="AF184" t="str">
        <f t="shared" ca="1" si="68"/>
        <v/>
      </c>
      <c r="AG184" t="str">
        <f t="shared" ca="1" si="69"/>
        <v/>
      </c>
      <c r="AH184" t="str">
        <f ca="1">IF(AF184="","",COUNTIF($AJ$2:AJ184,1))</f>
        <v/>
      </c>
      <c r="AI184" t="str">
        <f ca="1">IF(AG184="","",COUNTIF($AK$2:AK184,1))</f>
        <v/>
      </c>
      <c r="AJ184">
        <f t="shared" ca="1" si="70"/>
        <v>0</v>
      </c>
      <c r="AK184">
        <f t="shared" ca="1" si="71"/>
        <v>0</v>
      </c>
      <c r="AL184" t="str">
        <f t="shared" ca="1" si="77"/>
        <v/>
      </c>
      <c r="AM184" t="str">
        <f t="shared" ca="1" si="72"/>
        <v/>
      </c>
    </row>
    <row r="185" spans="1:39" x14ac:dyDescent="0.3">
      <c r="A185" t="str">
        <f ca="1">IF(Y185="","",Y185&amp;"-"&amp;COUNTIF($Y$2:Y185,Y185))</f>
        <v/>
      </c>
      <c r="B185" t="str">
        <f ca="1">IF(V185="","",V185&amp;"-"&amp;COUNTIF($V$2:V185,V185))</f>
        <v/>
      </c>
      <c r="C185" t="str">
        <f ca="1">IF(U185="","",U185&amp;"-"&amp;COUNTIF($U$2:U185,U185))</f>
        <v/>
      </c>
      <c r="D185" t="str">
        <f ca="1">IF(AF185="","",COUNTIF($AJ$2:AJ185,1))</f>
        <v/>
      </c>
      <c r="E185" t="str">
        <f ca="1">IF(AG185="","",COUNTIF($AK$2:AK185,1))</f>
        <v/>
      </c>
      <c r="F185">
        <f t="shared" si="73"/>
        <v>184</v>
      </c>
      <c r="G185" s="11">
        <f>HDFCBANK!C185</f>
        <v>41541</v>
      </c>
      <c r="H185">
        <f>HDFCBANK!I185</f>
        <v>638.45000000000005</v>
      </c>
      <c r="I185">
        <f>HDFC!I185</f>
        <v>788.25</v>
      </c>
      <c r="J185" s="7">
        <f t="shared" si="55"/>
        <v>0.80995876942594358</v>
      </c>
      <c r="K185" s="7">
        <f t="shared" ca="1" si="74"/>
        <v>0.80255724833452136</v>
      </c>
      <c r="L185" s="7">
        <f t="shared" ca="1" si="78"/>
        <v>1.6736501036190121E-2</v>
      </c>
      <c r="M185" s="36">
        <f t="shared" ca="1" si="79"/>
        <v>0.81929374937071153</v>
      </c>
      <c r="N185" s="37">
        <f t="shared" ca="1" si="80"/>
        <v>0.78582074729833118</v>
      </c>
      <c r="O185" t="str">
        <f t="shared" ca="1" si="56"/>
        <v>SHORT</v>
      </c>
      <c r="Q185" t="str">
        <f t="shared" ca="1" si="57"/>
        <v/>
      </c>
      <c r="R185" t="str">
        <f t="shared" ca="1" si="58"/>
        <v>SHORT</v>
      </c>
      <c r="S185">
        <f t="shared" ca="1" si="59"/>
        <v>-1</v>
      </c>
      <c r="T185">
        <f t="shared" ca="1" si="60"/>
        <v>0</v>
      </c>
      <c r="U185" t="str">
        <f t="shared" ca="1" si="75"/>
        <v/>
      </c>
      <c r="V185" t="str">
        <f t="shared" ca="1" si="76"/>
        <v/>
      </c>
      <c r="W185" t="str">
        <f t="shared" ca="1" si="61"/>
        <v/>
      </c>
      <c r="X185">
        <f t="shared" ca="1" si="62"/>
        <v>0</v>
      </c>
      <c r="Y185" t="str">
        <f t="shared" ca="1" si="63"/>
        <v/>
      </c>
      <c r="Z185" t="str">
        <f ca="1">IF(V185="","",IF(V185=1,"LONG"&amp;COUNTIF($V$2:V185,1),"SELL"&amp;COUNTIF($V$2:V185,0)))</f>
        <v/>
      </c>
      <c r="AA185" t="str">
        <f ca="1">IF(U185="","",IF(U185=-1,"SHORT"&amp;COUNTIF($U$2:U185,-1),"COVER"&amp;COUNTIF($U$2:U185,0)))</f>
        <v/>
      </c>
      <c r="AB185" t="str">
        <f t="shared" ca="1" si="64"/>
        <v/>
      </c>
      <c r="AC185" t="str">
        <f t="shared" ca="1" si="65"/>
        <v/>
      </c>
      <c r="AD185" t="str">
        <f t="shared" ca="1" si="66"/>
        <v/>
      </c>
      <c r="AE185" t="str">
        <f t="shared" ca="1" si="67"/>
        <v/>
      </c>
      <c r="AF185" t="str">
        <f t="shared" ca="1" si="68"/>
        <v/>
      </c>
      <c r="AG185" t="str">
        <f t="shared" ca="1" si="69"/>
        <v/>
      </c>
      <c r="AH185" t="str">
        <f ca="1">IF(AF185="","",COUNTIF($AJ$2:AJ185,1))</f>
        <v/>
      </c>
      <c r="AI185" t="str">
        <f ca="1">IF(AG185="","",COUNTIF($AK$2:AK185,1))</f>
        <v/>
      </c>
      <c r="AJ185">
        <f t="shared" ca="1" si="70"/>
        <v>0</v>
      </c>
      <c r="AK185">
        <f t="shared" ca="1" si="71"/>
        <v>0</v>
      </c>
      <c r="AL185" t="str">
        <f t="shared" ca="1" si="77"/>
        <v/>
      </c>
      <c r="AM185" t="str">
        <f t="shared" ca="1" si="72"/>
        <v/>
      </c>
    </row>
    <row r="186" spans="1:39" x14ac:dyDescent="0.3">
      <c r="A186" t="str">
        <f ca="1">IF(Y186="","",Y186&amp;"-"&amp;COUNTIF($Y$2:Y186,Y186))</f>
        <v>0-22</v>
      </c>
      <c r="B186" t="str">
        <f ca="1">IF(V186="","",V186&amp;"-"&amp;COUNTIF($V$2:V186,V186))</f>
        <v/>
      </c>
      <c r="C186" t="str">
        <f ca="1">IF(U186="","",U186&amp;"-"&amp;COUNTIF($U$2:U186,U186))</f>
        <v>0-10</v>
      </c>
      <c r="D186" t="str">
        <f ca="1">IF(AF186="","",COUNTIF($AJ$2:AJ186,1))</f>
        <v/>
      </c>
      <c r="E186">
        <f ca="1">IF(AG186="","",COUNTIF($AK$2:AK186,1))</f>
        <v>22</v>
      </c>
      <c r="F186">
        <f t="shared" si="73"/>
        <v>185</v>
      </c>
      <c r="G186" s="11">
        <f>HDFCBANK!C186</f>
        <v>41542</v>
      </c>
      <c r="H186">
        <f>HDFCBANK!I186</f>
        <v>620.6</v>
      </c>
      <c r="I186">
        <f>HDFC!I186</f>
        <v>779.65</v>
      </c>
      <c r="J186" s="7">
        <f t="shared" si="55"/>
        <v>0.79599820432245239</v>
      </c>
      <c r="K186" s="7">
        <f t="shared" ca="1" si="74"/>
        <v>0.80242683964629347</v>
      </c>
      <c r="L186" s="7">
        <f t="shared" ca="1" si="78"/>
        <v>1.6787000996360248E-2</v>
      </c>
      <c r="M186" s="36">
        <f t="shared" ca="1" si="79"/>
        <v>0.81921384064265368</v>
      </c>
      <c r="N186" s="37">
        <f t="shared" ca="1" si="80"/>
        <v>0.78563983864993325</v>
      </c>
      <c r="O186" t="str">
        <f t="shared" ca="1" si="56"/>
        <v/>
      </c>
      <c r="Q186" t="str">
        <f t="shared" ca="1" si="57"/>
        <v/>
      </c>
      <c r="R186" t="str">
        <f t="shared" ca="1" si="58"/>
        <v/>
      </c>
      <c r="S186">
        <f t="shared" ca="1" si="59"/>
        <v>0</v>
      </c>
      <c r="T186">
        <f t="shared" ca="1" si="60"/>
        <v>0</v>
      </c>
      <c r="U186">
        <f t="shared" ca="1" si="75"/>
        <v>0</v>
      </c>
      <c r="V186" t="str">
        <f t="shared" ca="1" si="76"/>
        <v/>
      </c>
      <c r="W186" t="str">
        <f t="shared" ca="1" si="61"/>
        <v/>
      </c>
      <c r="X186">
        <f t="shared" ca="1" si="62"/>
        <v>0</v>
      </c>
      <c r="Y186">
        <f t="shared" ca="1" si="63"/>
        <v>0</v>
      </c>
      <c r="Z186" t="str">
        <f ca="1">IF(V186="","",IF(V186=1,"LONG"&amp;COUNTIF($V$2:V186,1),"SELL"&amp;COUNTIF($V$2:V186,0)))</f>
        <v/>
      </c>
      <c r="AA186" t="str">
        <f ca="1">IF(U186="","",IF(U186=-1,"SHORT"&amp;COUNTIF($U$2:U186,-1),"COVER"&amp;COUNTIF($U$2:U186,0)))</f>
        <v>COVER10</v>
      </c>
      <c r="AB186" t="str">
        <f t="shared" ca="1" si="64"/>
        <v/>
      </c>
      <c r="AC186" t="str">
        <f t="shared" ca="1" si="65"/>
        <v/>
      </c>
      <c r="AD186" t="str">
        <f t="shared" ca="1" si="66"/>
        <v/>
      </c>
      <c r="AE186" t="str">
        <f t="shared" ca="1" si="67"/>
        <v>COVER</v>
      </c>
      <c r="AF186" t="str">
        <f t="shared" ca="1" si="68"/>
        <v/>
      </c>
      <c r="AG186" t="str">
        <f t="shared" ca="1" si="69"/>
        <v>COVER</v>
      </c>
      <c r="AH186" t="str">
        <f ca="1">IF(AF186="","",COUNTIF($AJ$2:AJ186,1))</f>
        <v/>
      </c>
      <c r="AI186">
        <f ca="1">IF(AG186="","",COUNTIF($AK$2:AK186,1))</f>
        <v>22</v>
      </c>
      <c r="AJ186">
        <f t="shared" ca="1" si="70"/>
        <v>0</v>
      </c>
      <c r="AK186">
        <f t="shared" ca="1" si="71"/>
        <v>1</v>
      </c>
      <c r="AL186" t="str">
        <f t="shared" ca="1" si="77"/>
        <v/>
      </c>
      <c r="AM186" t="str">
        <f t="shared" ca="1" si="72"/>
        <v>SHORT</v>
      </c>
    </row>
    <row r="187" spans="1:39" x14ac:dyDescent="0.3">
      <c r="A187" t="str">
        <f ca="1">IF(Y187="","",Y187&amp;"-"&amp;COUNTIF($Y$2:Y187,Y187))</f>
        <v>1-23</v>
      </c>
      <c r="B187" t="str">
        <f ca="1">IF(V187="","",V187&amp;"-"&amp;COUNTIF($V$2:V187,V187))</f>
        <v>1-13</v>
      </c>
      <c r="C187" t="str">
        <f ca="1">IF(U187="","",U187&amp;"-"&amp;COUNTIF($U$2:U187,U187))</f>
        <v/>
      </c>
      <c r="D187">
        <f ca="1">IF(AF187="","",COUNTIF($AJ$2:AJ187,1))</f>
        <v>23</v>
      </c>
      <c r="E187" t="str">
        <f ca="1">IF(AG187="","",COUNTIF($AK$2:AK187,1))</f>
        <v/>
      </c>
      <c r="F187">
        <f t="shared" si="73"/>
        <v>186</v>
      </c>
      <c r="G187" s="11">
        <f>HDFCBANK!C187</f>
        <v>41543</v>
      </c>
      <c r="H187">
        <f>HDFCBANK!I187</f>
        <v>621.15</v>
      </c>
      <c r="I187">
        <f>HDFC!I187</f>
        <v>792.85</v>
      </c>
      <c r="J187" s="7">
        <f t="shared" si="55"/>
        <v>0.78343949044585981</v>
      </c>
      <c r="K187" s="7">
        <f t="shared" ca="1" si="74"/>
        <v>0.80293298403743241</v>
      </c>
      <c r="L187" s="7">
        <f t="shared" ca="1" si="78"/>
        <v>1.6041071521924116E-2</v>
      </c>
      <c r="M187" s="36">
        <f t="shared" ca="1" si="79"/>
        <v>0.81897405555935654</v>
      </c>
      <c r="N187" s="37">
        <f t="shared" ca="1" si="80"/>
        <v>0.78689191251550827</v>
      </c>
      <c r="O187" t="str">
        <f t="shared" ca="1" si="56"/>
        <v>LONG</v>
      </c>
      <c r="Q187" t="str">
        <f t="shared" ca="1" si="57"/>
        <v>LONG</v>
      </c>
      <c r="R187" t="str">
        <f t="shared" ca="1" si="58"/>
        <v/>
      </c>
      <c r="S187">
        <f t="shared" ca="1" si="59"/>
        <v>0</v>
      </c>
      <c r="T187">
        <f t="shared" ca="1" si="60"/>
        <v>1</v>
      </c>
      <c r="U187" t="str">
        <f t="shared" ca="1" si="75"/>
        <v/>
      </c>
      <c r="V187">
        <f t="shared" ca="1" si="76"/>
        <v>1</v>
      </c>
      <c r="W187" t="str">
        <f t="shared" ca="1" si="61"/>
        <v>LONG</v>
      </c>
      <c r="X187">
        <f t="shared" ca="1" si="62"/>
        <v>1</v>
      </c>
      <c r="Y187">
        <f t="shared" ca="1" si="63"/>
        <v>1</v>
      </c>
      <c r="Z187" t="str">
        <f ca="1">IF(V187="","",IF(V187=1,"LONG"&amp;COUNTIF($V$2:V187,1),"SELL"&amp;COUNTIF($V$2:V187,0)))</f>
        <v>LONG13</v>
      </c>
      <c r="AA187" t="str">
        <f ca="1">IF(U187="","",IF(U187=-1,"SHORT"&amp;COUNTIF($U$2:U187,-1),"COVER"&amp;COUNTIF($U$2:U187,0)))</f>
        <v/>
      </c>
      <c r="AB187" t="str">
        <f t="shared" ca="1" si="64"/>
        <v>BUY</v>
      </c>
      <c r="AC187" t="str">
        <f t="shared" ca="1" si="65"/>
        <v/>
      </c>
      <c r="AD187" t="str">
        <f t="shared" ca="1" si="66"/>
        <v/>
      </c>
      <c r="AE187" t="str">
        <f t="shared" ca="1" si="67"/>
        <v/>
      </c>
      <c r="AF187" t="str">
        <f t="shared" ca="1" si="68"/>
        <v>BUY</v>
      </c>
      <c r="AG187" t="str">
        <f t="shared" ca="1" si="69"/>
        <v/>
      </c>
      <c r="AH187">
        <f ca="1">IF(AF187="","",COUNTIF($AJ$2:AJ187,1))</f>
        <v>23</v>
      </c>
      <c r="AI187" t="str">
        <f ca="1">IF(AG187="","",COUNTIF($AK$2:AK187,1))</f>
        <v/>
      </c>
      <c r="AJ187">
        <f t="shared" ca="1" si="70"/>
        <v>1</v>
      </c>
      <c r="AK187">
        <f t="shared" ca="1" si="71"/>
        <v>0</v>
      </c>
      <c r="AL187" t="str">
        <f t="shared" ca="1" si="77"/>
        <v>LONG</v>
      </c>
      <c r="AM187" t="str">
        <f t="shared" ca="1" si="72"/>
        <v/>
      </c>
    </row>
    <row r="188" spans="1:39" x14ac:dyDescent="0.3">
      <c r="A188" t="str">
        <f ca="1">IF(Y188="","",Y188&amp;"-"&amp;COUNTIF($Y$2:Y188,Y188))</f>
        <v/>
      </c>
      <c r="B188" t="str">
        <f ca="1">IF(V188="","",V188&amp;"-"&amp;COUNTIF($V$2:V188,V188))</f>
        <v/>
      </c>
      <c r="C188" t="str">
        <f ca="1">IF(U188="","",U188&amp;"-"&amp;COUNTIF($U$2:U188,U188))</f>
        <v/>
      </c>
      <c r="D188" t="str">
        <f ca="1">IF(AF188="","",COUNTIF($AJ$2:AJ188,1))</f>
        <v/>
      </c>
      <c r="E188" t="str">
        <f ca="1">IF(AG188="","",COUNTIF($AK$2:AK188,1))</f>
        <v/>
      </c>
      <c r="F188">
        <f t="shared" si="73"/>
        <v>187</v>
      </c>
      <c r="G188" s="11">
        <f>HDFCBANK!C188</f>
        <v>41544</v>
      </c>
      <c r="H188">
        <f>HDFCBANK!I188</f>
        <v>608.9</v>
      </c>
      <c r="I188">
        <f>HDFC!I188</f>
        <v>784.2</v>
      </c>
      <c r="J188" s="7">
        <f t="shared" si="55"/>
        <v>0.77646008671257327</v>
      </c>
      <c r="K188" s="7">
        <f t="shared" ca="1" si="74"/>
        <v>0.80270288651399935</v>
      </c>
      <c r="L188" s="7">
        <f t="shared" ca="1" si="78"/>
        <v>1.6437919598910986E-2</v>
      </c>
      <c r="M188" s="36">
        <f t="shared" ca="1" si="79"/>
        <v>0.81914080611291029</v>
      </c>
      <c r="N188" s="37">
        <f t="shared" ca="1" si="80"/>
        <v>0.7862649669150884</v>
      </c>
      <c r="O188" t="str">
        <f t="shared" ca="1" si="56"/>
        <v>LONG</v>
      </c>
      <c r="Q188" t="str">
        <f t="shared" ca="1" si="57"/>
        <v>LONG</v>
      </c>
      <c r="R188" t="str">
        <f t="shared" ca="1" si="58"/>
        <v/>
      </c>
      <c r="S188">
        <f t="shared" ca="1" si="59"/>
        <v>0</v>
      </c>
      <c r="T188">
        <f t="shared" ca="1" si="60"/>
        <v>1</v>
      </c>
      <c r="U188" t="str">
        <f t="shared" ca="1" si="75"/>
        <v/>
      </c>
      <c r="V188" t="str">
        <f t="shared" ca="1" si="76"/>
        <v/>
      </c>
      <c r="W188" t="str">
        <f t="shared" ca="1" si="61"/>
        <v/>
      </c>
      <c r="X188">
        <f t="shared" ca="1" si="62"/>
        <v>0</v>
      </c>
      <c r="Y188" t="str">
        <f t="shared" ca="1" si="63"/>
        <v/>
      </c>
      <c r="Z188" t="str">
        <f ca="1">IF(V188="","",IF(V188=1,"LONG"&amp;COUNTIF($V$2:V188,1),"SELL"&amp;COUNTIF($V$2:V188,0)))</f>
        <v/>
      </c>
      <c r="AA188" t="str">
        <f ca="1">IF(U188="","",IF(U188=-1,"SHORT"&amp;COUNTIF($U$2:U188,-1),"COVER"&amp;COUNTIF($U$2:U188,0)))</f>
        <v/>
      </c>
      <c r="AB188" t="str">
        <f t="shared" ca="1" si="64"/>
        <v/>
      </c>
      <c r="AC188" t="str">
        <f t="shared" ca="1" si="65"/>
        <v/>
      </c>
      <c r="AD188" t="str">
        <f t="shared" ca="1" si="66"/>
        <v/>
      </c>
      <c r="AE188" t="str">
        <f t="shared" ca="1" si="67"/>
        <v/>
      </c>
      <c r="AF188" t="str">
        <f t="shared" ca="1" si="68"/>
        <v/>
      </c>
      <c r="AG188" t="str">
        <f t="shared" ca="1" si="69"/>
        <v/>
      </c>
      <c r="AH188" t="str">
        <f ca="1">IF(AF188="","",COUNTIF($AJ$2:AJ188,1))</f>
        <v/>
      </c>
      <c r="AI188" t="str">
        <f ca="1">IF(AG188="","",COUNTIF($AK$2:AK188,1))</f>
        <v/>
      </c>
      <c r="AJ188">
        <f t="shared" ca="1" si="70"/>
        <v>0</v>
      </c>
      <c r="AK188">
        <f t="shared" ca="1" si="71"/>
        <v>0</v>
      </c>
      <c r="AL188" t="str">
        <f t="shared" ca="1" si="77"/>
        <v/>
      </c>
      <c r="AM188" t="str">
        <f t="shared" ca="1" si="72"/>
        <v/>
      </c>
    </row>
    <row r="189" spans="1:39" x14ac:dyDescent="0.3">
      <c r="A189" t="str">
        <f ca="1">IF(Y189="","",Y189&amp;"-"&amp;COUNTIF($Y$2:Y189,Y189))</f>
        <v/>
      </c>
      <c r="B189" t="str">
        <f ca="1">IF(V189="","",V189&amp;"-"&amp;COUNTIF($V$2:V189,V189))</f>
        <v/>
      </c>
      <c r="C189" t="str">
        <f ca="1">IF(U189="","",U189&amp;"-"&amp;COUNTIF($U$2:U189,U189))</f>
        <v/>
      </c>
      <c r="D189" t="str">
        <f ca="1">IF(AF189="","",COUNTIF($AJ$2:AJ189,1))</f>
        <v/>
      </c>
      <c r="E189" t="str">
        <f ca="1">IF(AG189="","",COUNTIF($AK$2:AK189,1))</f>
        <v/>
      </c>
      <c r="F189">
        <f t="shared" si="73"/>
        <v>188</v>
      </c>
      <c r="G189" s="11">
        <f>HDFCBANK!C189</f>
        <v>41547</v>
      </c>
      <c r="H189">
        <f>HDFCBANK!I189</f>
        <v>593.04999999999995</v>
      </c>
      <c r="I189">
        <f>HDFC!I189</f>
        <v>764.25</v>
      </c>
      <c r="J189" s="7">
        <f t="shared" si="55"/>
        <v>0.77598953222113176</v>
      </c>
      <c r="K189" s="7">
        <f t="shared" ca="1" si="74"/>
        <v>0.80135802641096665</v>
      </c>
      <c r="L189" s="7">
        <f t="shared" ca="1" si="78"/>
        <v>1.8108960146093565E-2</v>
      </c>
      <c r="M189" s="36">
        <f t="shared" ca="1" si="79"/>
        <v>0.81946698655706018</v>
      </c>
      <c r="N189" s="37">
        <f t="shared" ca="1" si="80"/>
        <v>0.78324906626487312</v>
      </c>
      <c r="O189" t="str">
        <f t="shared" ca="1" si="56"/>
        <v>LONG</v>
      </c>
      <c r="Q189" t="str">
        <f t="shared" ca="1" si="57"/>
        <v>LONG</v>
      </c>
      <c r="R189" t="str">
        <f t="shared" ca="1" si="58"/>
        <v/>
      </c>
      <c r="S189">
        <f t="shared" ca="1" si="59"/>
        <v>0</v>
      </c>
      <c r="T189">
        <f t="shared" ca="1" si="60"/>
        <v>1</v>
      </c>
      <c r="U189" t="str">
        <f t="shared" ca="1" si="75"/>
        <v/>
      </c>
      <c r="V189" t="str">
        <f t="shared" ca="1" si="76"/>
        <v/>
      </c>
      <c r="W189" t="str">
        <f t="shared" ca="1" si="61"/>
        <v/>
      </c>
      <c r="X189">
        <f t="shared" ca="1" si="62"/>
        <v>0</v>
      </c>
      <c r="Y189" t="str">
        <f t="shared" ca="1" si="63"/>
        <v/>
      </c>
      <c r="Z189" t="str">
        <f ca="1">IF(V189="","",IF(V189=1,"LONG"&amp;COUNTIF($V$2:V189,1),"SELL"&amp;COUNTIF($V$2:V189,0)))</f>
        <v/>
      </c>
      <c r="AA189" t="str">
        <f ca="1">IF(U189="","",IF(U189=-1,"SHORT"&amp;COUNTIF($U$2:U189,-1),"COVER"&amp;COUNTIF($U$2:U189,0)))</f>
        <v/>
      </c>
      <c r="AB189" t="str">
        <f t="shared" ca="1" si="64"/>
        <v/>
      </c>
      <c r="AC189" t="str">
        <f t="shared" ca="1" si="65"/>
        <v/>
      </c>
      <c r="AD189" t="str">
        <f t="shared" ca="1" si="66"/>
        <v/>
      </c>
      <c r="AE189" t="str">
        <f t="shared" ca="1" si="67"/>
        <v/>
      </c>
      <c r="AF189" t="str">
        <f t="shared" ca="1" si="68"/>
        <v/>
      </c>
      <c r="AG189" t="str">
        <f t="shared" ca="1" si="69"/>
        <v/>
      </c>
      <c r="AH189" t="str">
        <f ca="1">IF(AF189="","",COUNTIF($AJ$2:AJ189,1))</f>
        <v/>
      </c>
      <c r="AI189" t="str">
        <f ca="1">IF(AG189="","",COUNTIF($AK$2:AK189,1))</f>
        <v/>
      </c>
      <c r="AJ189">
        <f t="shared" ca="1" si="70"/>
        <v>0</v>
      </c>
      <c r="AK189">
        <f t="shared" ca="1" si="71"/>
        <v>0</v>
      </c>
      <c r="AL189" t="str">
        <f t="shared" ca="1" si="77"/>
        <v/>
      </c>
      <c r="AM189" t="str">
        <f t="shared" ca="1" si="72"/>
        <v/>
      </c>
    </row>
    <row r="190" spans="1:39" x14ac:dyDescent="0.3">
      <c r="A190" t="str">
        <f ca="1">IF(Y190="","",Y190&amp;"-"&amp;COUNTIF($Y$2:Y190,Y190))</f>
        <v/>
      </c>
      <c r="B190" t="str">
        <f ca="1">IF(V190="","",V190&amp;"-"&amp;COUNTIF($V$2:V190,V190))</f>
        <v/>
      </c>
      <c r="C190" t="str">
        <f ca="1">IF(U190="","",U190&amp;"-"&amp;COUNTIF($U$2:U190,U190))</f>
        <v/>
      </c>
      <c r="D190" t="str">
        <f ca="1">IF(AF190="","",COUNTIF($AJ$2:AJ190,1))</f>
        <v/>
      </c>
      <c r="E190" t="str">
        <f ca="1">IF(AG190="","",COUNTIF($AK$2:AK190,1))</f>
        <v/>
      </c>
      <c r="F190">
        <f t="shared" si="73"/>
        <v>189</v>
      </c>
      <c r="G190" s="11">
        <f>HDFCBANK!C190</f>
        <v>41548</v>
      </c>
      <c r="H190">
        <f>HDFCBANK!I190</f>
        <v>611.65</v>
      </c>
      <c r="I190">
        <f>HDFC!I190</f>
        <v>785.9</v>
      </c>
      <c r="J190" s="7">
        <f t="shared" si="55"/>
        <v>0.77827967934851761</v>
      </c>
      <c r="K190" s="7">
        <f t="shared" ca="1" si="74"/>
        <v>0.79929918546466916</v>
      </c>
      <c r="L190" s="7">
        <f t="shared" ca="1" si="78"/>
        <v>1.9537519436598892E-2</v>
      </c>
      <c r="M190" s="36">
        <f t="shared" ca="1" si="79"/>
        <v>0.81883670490126803</v>
      </c>
      <c r="N190" s="37">
        <f t="shared" ca="1" si="80"/>
        <v>0.77976166602807029</v>
      </c>
      <c r="O190" t="str">
        <f t="shared" ca="1" si="56"/>
        <v>LONG</v>
      </c>
      <c r="Q190" t="str">
        <f t="shared" ca="1" si="57"/>
        <v>LONG</v>
      </c>
      <c r="R190" t="str">
        <f t="shared" ca="1" si="58"/>
        <v/>
      </c>
      <c r="S190">
        <f t="shared" ca="1" si="59"/>
        <v>0</v>
      </c>
      <c r="T190">
        <f t="shared" ca="1" si="60"/>
        <v>1</v>
      </c>
      <c r="U190" t="str">
        <f t="shared" ca="1" si="75"/>
        <v/>
      </c>
      <c r="V190" t="str">
        <f t="shared" ca="1" si="76"/>
        <v/>
      </c>
      <c r="W190" t="str">
        <f t="shared" ca="1" si="61"/>
        <v/>
      </c>
      <c r="X190">
        <f t="shared" ca="1" si="62"/>
        <v>0</v>
      </c>
      <c r="Y190" t="str">
        <f t="shared" ca="1" si="63"/>
        <v/>
      </c>
      <c r="Z190" t="str">
        <f ca="1">IF(V190="","",IF(V190=1,"LONG"&amp;COUNTIF($V$2:V190,1),"SELL"&amp;COUNTIF($V$2:V190,0)))</f>
        <v/>
      </c>
      <c r="AA190" t="str">
        <f ca="1">IF(U190="","",IF(U190=-1,"SHORT"&amp;COUNTIF($U$2:U190,-1),"COVER"&amp;COUNTIF($U$2:U190,0)))</f>
        <v/>
      </c>
      <c r="AB190" t="str">
        <f t="shared" ca="1" si="64"/>
        <v/>
      </c>
      <c r="AC190" t="str">
        <f t="shared" ca="1" si="65"/>
        <v/>
      </c>
      <c r="AD190" t="str">
        <f t="shared" ca="1" si="66"/>
        <v/>
      </c>
      <c r="AE190" t="str">
        <f t="shared" ca="1" si="67"/>
        <v/>
      </c>
      <c r="AF190" t="str">
        <f t="shared" ca="1" si="68"/>
        <v/>
      </c>
      <c r="AG190" t="str">
        <f t="shared" ca="1" si="69"/>
        <v/>
      </c>
      <c r="AH190" t="str">
        <f ca="1">IF(AF190="","",COUNTIF($AJ$2:AJ190,1))</f>
        <v/>
      </c>
      <c r="AI190" t="str">
        <f ca="1">IF(AG190="","",COUNTIF($AK$2:AK190,1))</f>
        <v/>
      </c>
      <c r="AJ190">
        <f t="shared" ca="1" si="70"/>
        <v>0</v>
      </c>
      <c r="AK190">
        <f t="shared" ca="1" si="71"/>
        <v>0</v>
      </c>
      <c r="AL190" t="str">
        <f t="shared" ca="1" si="77"/>
        <v/>
      </c>
      <c r="AM190" t="str">
        <f t="shared" ca="1" si="72"/>
        <v/>
      </c>
    </row>
    <row r="191" spans="1:39" x14ac:dyDescent="0.3">
      <c r="A191" t="str">
        <f ca="1">IF(Y191="","",Y191&amp;"-"&amp;COUNTIF($Y$2:Y191,Y191))</f>
        <v/>
      </c>
      <c r="B191" t="str">
        <f ca="1">IF(V191="","",V191&amp;"-"&amp;COUNTIF($V$2:V191,V191))</f>
        <v/>
      </c>
      <c r="C191" t="str">
        <f ca="1">IF(U191="","",U191&amp;"-"&amp;COUNTIF($U$2:U191,U191))</f>
        <v/>
      </c>
      <c r="D191" t="str">
        <f ca="1">IF(AF191="","",COUNTIF($AJ$2:AJ191,1))</f>
        <v/>
      </c>
      <c r="E191" t="str">
        <f ca="1">IF(AG191="","",COUNTIF($AK$2:AK191,1))</f>
        <v/>
      </c>
      <c r="F191">
        <f t="shared" si="73"/>
        <v>190</v>
      </c>
      <c r="G191" s="11">
        <f>HDFCBANK!C191</f>
        <v>41550</v>
      </c>
      <c r="H191">
        <f>HDFCBANK!I191</f>
        <v>636.20000000000005</v>
      </c>
      <c r="I191">
        <f>HDFC!I191</f>
        <v>802.4</v>
      </c>
      <c r="J191" s="7">
        <f t="shared" si="55"/>
        <v>0.79287138584247263</v>
      </c>
      <c r="K191" s="7">
        <f t="shared" ca="1" si="74"/>
        <v>0.7971924301550225</v>
      </c>
      <c r="L191" s="7">
        <f t="shared" ca="1" si="78"/>
        <v>1.8909262981312135E-2</v>
      </c>
      <c r="M191" s="36">
        <f t="shared" ca="1" si="79"/>
        <v>0.81610169313633463</v>
      </c>
      <c r="N191" s="37">
        <f t="shared" ca="1" si="80"/>
        <v>0.77828316717371038</v>
      </c>
      <c r="O191" t="str">
        <f t="shared" ca="1" si="56"/>
        <v>LONG</v>
      </c>
      <c r="Q191" t="str">
        <f t="shared" ca="1" si="57"/>
        <v>LONG</v>
      </c>
      <c r="R191" t="str">
        <f t="shared" ca="1" si="58"/>
        <v/>
      </c>
      <c r="S191">
        <f t="shared" ca="1" si="59"/>
        <v>0</v>
      </c>
      <c r="T191">
        <f t="shared" ca="1" si="60"/>
        <v>1</v>
      </c>
      <c r="U191" t="str">
        <f t="shared" ca="1" si="75"/>
        <v/>
      </c>
      <c r="V191" t="str">
        <f t="shared" ca="1" si="76"/>
        <v/>
      </c>
      <c r="W191" t="str">
        <f t="shared" ca="1" si="61"/>
        <v/>
      </c>
      <c r="X191">
        <f t="shared" ca="1" si="62"/>
        <v>0</v>
      </c>
      <c r="Y191" t="str">
        <f t="shared" ca="1" si="63"/>
        <v/>
      </c>
      <c r="Z191" t="str">
        <f ca="1">IF(V191="","",IF(V191=1,"LONG"&amp;COUNTIF($V$2:V191,1),"SELL"&amp;COUNTIF($V$2:V191,0)))</f>
        <v/>
      </c>
      <c r="AA191" t="str">
        <f ca="1">IF(U191="","",IF(U191=-1,"SHORT"&amp;COUNTIF($U$2:U191,-1),"COVER"&amp;COUNTIF($U$2:U191,0)))</f>
        <v/>
      </c>
      <c r="AB191" t="str">
        <f t="shared" ca="1" si="64"/>
        <v/>
      </c>
      <c r="AC191" t="str">
        <f t="shared" ca="1" si="65"/>
        <v/>
      </c>
      <c r="AD191" t="str">
        <f t="shared" ca="1" si="66"/>
        <v/>
      </c>
      <c r="AE191" t="str">
        <f t="shared" ca="1" si="67"/>
        <v/>
      </c>
      <c r="AF191" t="str">
        <f t="shared" ca="1" si="68"/>
        <v/>
      </c>
      <c r="AG191" t="str">
        <f t="shared" ca="1" si="69"/>
        <v/>
      </c>
      <c r="AH191" t="str">
        <f ca="1">IF(AF191="","",COUNTIF($AJ$2:AJ191,1))</f>
        <v/>
      </c>
      <c r="AI191" t="str">
        <f ca="1">IF(AG191="","",COUNTIF($AK$2:AK191,1))</f>
        <v/>
      </c>
      <c r="AJ191">
        <f t="shared" ca="1" si="70"/>
        <v>0</v>
      </c>
      <c r="AK191">
        <f t="shared" ca="1" si="71"/>
        <v>0</v>
      </c>
      <c r="AL191" t="str">
        <f t="shared" ca="1" si="77"/>
        <v/>
      </c>
      <c r="AM191" t="str">
        <f t="shared" ca="1" si="72"/>
        <v/>
      </c>
    </row>
    <row r="192" spans="1:39" x14ac:dyDescent="0.3">
      <c r="A192" t="str">
        <f ca="1">IF(Y192="","",Y192&amp;"-"&amp;COUNTIF($Y$2:Y192,Y192))</f>
        <v>0-23</v>
      </c>
      <c r="B192" t="str">
        <f ca="1">IF(V192="","",V192&amp;"-"&amp;COUNTIF($V$2:V192,V192))</f>
        <v>0-13</v>
      </c>
      <c r="C192" t="str">
        <f ca="1">IF(U192="","",U192&amp;"-"&amp;COUNTIF($U$2:U192,U192))</f>
        <v/>
      </c>
      <c r="D192" t="str">
        <f ca="1">IF(AF192="","",COUNTIF($AJ$2:AJ192,1))</f>
        <v/>
      </c>
      <c r="E192">
        <f ca="1">IF(AG192="","",COUNTIF($AK$2:AK192,1))</f>
        <v>23</v>
      </c>
      <c r="F192">
        <f t="shared" si="73"/>
        <v>191</v>
      </c>
      <c r="G192" s="11">
        <f>HDFCBANK!C192</f>
        <v>41551</v>
      </c>
      <c r="H192">
        <f>HDFCBANK!I192</f>
        <v>640.45000000000005</v>
      </c>
      <c r="I192">
        <f>HDFC!I192</f>
        <v>798.7</v>
      </c>
      <c r="J192" s="7">
        <f t="shared" si="55"/>
        <v>0.80186553148866913</v>
      </c>
      <c r="K192" s="7">
        <f t="shared" ca="1" si="74"/>
        <v>0.79551450544156854</v>
      </c>
      <c r="L192" s="7">
        <f t="shared" ca="1" si="78"/>
        <v>1.7484985134240728E-2</v>
      </c>
      <c r="M192" s="36">
        <f t="shared" ca="1" si="79"/>
        <v>0.81299949057580922</v>
      </c>
      <c r="N192" s="37">
        <f t="shared" ca="1" si="80"/>
        <v>0.77802952030732786</v>
      </c>
      <c r="O192" t="str">
        <f t="shared" ca="1" si="56"/>
        <v/>
      </c>
      <c r="Q192" t="str">
        <f t="shared" ca="1" si="57"/>
        <v/>
      </c>
      <c r="R192" t="str">
        <f t="shared" ca="1" si="58"/>
        <v/>
      </c>
      <c r="S192">
        <f t="shared" ca="1" si="59"/>
        <v>0</v>
      </c>
      <c r="T192">
        <f t="shared" ca="1" si="60"/>
        <v>0</v>
      </c>
      <c r="U192" t="str">
        <f t="shared" ca="1" si="75"/>
        <v/>
      </c>
      <c r="V192">
        <f t="shared" ca="1" si="76"/>
        <v>0</v>
      </c>
      <c r="W192" t="str">
        <f t="shared" ca="1" si="61"/>
        <v/>
      </c>
      <c r="X192">
        <f t="shared" ca="1" si="62"/>
        <v>0</v>
      </c>
      <c r="Y192">
        <f t="shared" ca="1" si="63"/>
        <v>0</v>
      </c>
      <c r="Z192" t="str">
        <f ca="1">IF(V192="","",IF(V192=1,"LONG"&amp;COUNTIF($V$2:V192,1),"SELL"&amp;COUNTIF($V$2:V192,0)))</f>
        <v>SELL13</v>
      </c>
      <c r="AA192" t="str">
        <f ca="1">IF(U192="","",IF(U192=-1,"SHORT"&amp;COUNTIF($U$2:U192,-1),"COVER"&amp;COUNTIF($U$2:U192,0)))</f>
        <v/>
      </c>
      <c r="AB192" t="str">
        <f t="shared" ca="1" si="64"/>
        <v/>
      </c>
      <c r="AC192" t="str">
        <f t="shared" ca="1" si="65"/>
        <v>SELL</v>
      </c>
      <c r="AD192" t="str">
        <f t="shared" ca="1" si="66"/>
        <v/>
      </c>
      <c r="AE192" t="str">
        <f t="shared" ca="1" si="67"/>
        <v/>
      </c>
      <c r="AF192" t="str">
        <f t="shared" ca="1" si="68"/>
        <v/>
      </c>
      <c r="AG192" t="str">
        <f t="shared" ca="1" si="69"/>
        <v>SELL</v>
      </c>
      <c r="AH192" t="str">
        <f ca="1">IF(AF192="","",COUNTIF($AJ$2:AJ192,1))</f>
        <v/>
      </c>
      <c r="AI192">
        <f ca="1">IF(AG192="","",COUNTIF($AK$2:AK192,1))</f>
        <v>23</v>
      </c>
      <c r="AJ192">
        <f t="shared" ca="1" si="70"/>
        <v>0</v>
      </c>
      <c r="AK192">
        <f t="shared" ca="1" si="71"/>
        <v>1</v>
      </c>
      <c r="AL192" t="str">
        <f t="shared" ca="1" si="77"/>
        <v/>
      </c>
      <c r="AM192" t="str">
        <f t="shared" ca="1" si="72"/>
        <v>LONG</v>
      </c>
    </row>
    <row r="193" spans="1:39" x14ac:dyDescent="0.3">
      <c r="A193" t="str">
        <f ca="1">IF(Y193="","",Y193&amp;"-"&amp;COUNTIF($Y$2:Y193,Y193))</f>
        <v/>
      </c>
      <c r="B193" t="str">
        <f ca="1">IF(V193="","",V193&amp;"-"&amp;COUNTIF($V$2:V193,V193))</f>
        <v/>
      </c>
      <c r="C193" t="str">
        <f ca="1">IF(U193="","",U193&amp;"-"&amp;COUNTIF($U$2:U193,U193))</f>
        <v/>
      </c>
      <c r="D193" t="str">
        <f ca="1">IF(AF193="","",COUNTIF($AJ$2:AJ193,1))</f>
        <v/>
      </c>
      <c r="E193" t="str">
        <f ca="1">IF(AG193="","",COUNTIF($AK$2:AK193,1))</f>
        <v/>
      </c>
      <c r="F193">
        <f t="shared" si="73"/>
        <v>192</v>
      </c>
      <c r="G193" s="11">
        <f>HDFCBANK!C193</f>
        <v>41554</v>
      </c>
      <c r="H193">
        <f>HDFCBANK!I193</f>
        <v>634.29999999999995</v>
      </c>
      <c r="I193">
        <f>HDFC!I193</f>
        <v>797.8</v>
      </c>
      <c r="J193" s="7">
        <f t="shared" si="55"/>
        <v>0.79506141890198045</v>
      </c>
      <c r="K193" s="7">
        <f t="shared" ca="1" si="74"/>
        <v>0.79369660981942691</v>
      </c>
      <c r="L193" s="7">
        <f t="shared" ca="1" si="78"/>
        <v>1.6345144480537428E-2</v>
      </c>
      <c r="M193" s="36">
        <f t="shared" ca="1" si="79"/>
        <v>0.81004175429996439</v>
      </c>
      <c r="N193" s="37">
        <f t="shared" ca="1" si="80"/>
        <v>0.77735146533888944</v>
      </c>
      <c r="O193" t="str">
        <f t="shared" ca="1" si="56"/>
        <v/>
      </c>
      <c r="Q193" t="str">
        <f t="shared" ca="1" si="57"/>
        <v/>
      </c>
      <c r="R193" t="str">
        <f t="shared" ca="1" si="58"/>
        <v/>
      </c>
      <c r="S193">
        <f t="shared" ca="1" si="59"/>
        <v>0</v>
      </c>
      <c r="T193">
        <f t="shared" ca="1" si="60"/>
        <v>0</v>
      </c>
      <c r="U193" t="str">
        <f t="shared" ca="1" si="75"/>
        <v/>
      </c>
      <c r="V193" t="str">
        <f t="shared" ca="1" si="76"/>
        <v/>
      </c>
      <c r="W193" t="str">
        <f t="shared" ca="1" si="61"/>
        <v/>
      </c>
      <c r="X193">
        <f t="shared" ca="1" si="62"/>
        <v>0</v>
      </c>
      <c r="Y193" t="str">
        <f t="shared" ca="1" si="63"/>
        <v/>
      </c>
      <c r="Z193" t="str">
        <f ca="1">IF(V193="","",IF(V193=1,"LONG"&amp;COUNTIF($V$2:V193,1),"SELL"&amp;COUNTIF($V$2:V193,0)))</f>
        <v/>
      </c>
      <c r="AA193" t="str">
        <f ca="1">IF(U193="","",IF(U193=-1,"SHORT"&amp;COUNTIF($U$2:U193,-1),"COVER"&amp;COUNTIF($U$2:U193,0)))</f>
        <v/>
      </c>
      <c r="AB193" t="str">
        <f t="shared" ca="1" si="64"/>
        <v/>
      </c>
      <c r="AC193" t="str">
        <f t="shared" ca="1" si="65"/>
        <v/>
      </c>
      <c r="AD193" t="str">
        <f t="shared" ca="1" si="66"/>
        <v/>
      </c>
      <c r="AE193" t="str">
        <f t="shared" ca="1" si="67"/>
        <v/>
      </c>
      <c r="AF193" t="str">
        <f t="shared" ca="1" si="68"/>
        <v/>
      </c>
      <c r="AG193" t="str">
        <f t="shared" ca="1" si="69"/>
        <v/>
      </c>
      <c r="AH193" t="str">
        <f ca="1">IF(AF193="","",COUNTIF($AJ$2:AJ193,1))</f>
        <v/>
      </c>
      <c r="AI193" t="str">
        <f ca="1">IF(AG193="","",COUNTIF($AK$2:AK193,1))</f>
        <v/>
      </c>
      <c r="AJ193">
        <f t="shared" ca="1" si="70"/>
        <v>0</v>
      </c>
      <c r="AK193">
        <f t="shared" ca="1" si="71"/>
        <v>0</v>
      </c>
      <c r="AL193" t="str">
        <f t="shared" ca="1" si="77"/>
        <v/>
      </c>
      <c r="AM193" t="str">
        <f t="shared" ca="1" si="72"/>
        <v/>
      </c>
    </row>
    <row r="194" spans="1:39" x14ac:dyDescent="0.3">
      <c r="A194" t="str">
        <f ca="1">IF(Y194="","",Y194&amp;"-"&amp;COUNTIF($Y$2:Y194,Y194))</f>
        <v/>
      </c>
      <c r="B194" t="str">
        <f ca="1">IF(V194="","",V194&amp;"-"&amp;COUNTIF($V$2:V194,V194))</f>
        <v/>
      </c>
      <c r="C194" t="str">
        <f ca="1">IF(U194="","",U194&amp;"-"&amp;COUNTIF($U$2:U194,U194))</f>
        <v/>
      </c>
      <c r="D194" t="str">
        <f ca="1">IF(AF194="","",COUNTIF($AJ$2:AJ194,1))</f>
        <v/>
      </c>
      <c r="E194" t="str">
        <f ca="1">IF(AG194="","",COUNTIF($AK$2:AK194,1))</f>
        <v/>
      </c>
      <c r="F194">
        <f t="shared" si="73"/>
        <v>193</v>
      </c>
      <c r="G194" s="11">
        <f>HDFCBANK!C194</f>
        <v>41555</v>
      </c>
      <c r="H194">
        <f>HDFCBANK!I194</f>
        <v>632.65</v>
      </c>
      <c r="I194">
        <f>HDFC!I194</f>
        <v>791.5</v>
      </c>
      <c r="J194" s="7">
        <f t="shared" si="55"/>
        <v>0.7993051168667088</v>
      </c>
      <c r="K194" s="7">
        <f t="shared" ca="1" si="74"/>
        <v>0.790922921557631</v>
      </c>
      <c r="L194" s="7">
        <f t="shared" ca="1" si="78"/>
        <v>1.1771342821743554E-2</v>
      </c>
      <c r="M194" s="36">
        <f t="shared" ca="1" si="79"/>
        <v>0.80269426437937452</v>
      </c>
      <c r="N194" s="37">
        <f t="shared" ca="1" si="80"/>
        <v>0.77915157873588747</v>
      </c>
      <c r="O194" t="str">
        <f t="shared" ca="1" si="56"/>
        <v/>
      </c>
      <c r="Q194" t="str">
        <f t="shared" ca="1" si="57"/>
        <v/>
      </c>
      <c r="R194" t="str">
        <f t="shared" ca="1" si="58"/>
        <v/>
      </c>
      <c r="S194">
        <f t="shared" ca="1" si="59"/>
        <v>0</v>
      </c>
      <c r="T194">
        <f t="shared" ca="1" si="60"/>
        <v>0</v>
      </c>
      <c r="U194" t="str">
        <f t="shared" ca="1" si="75"/>
        <v/>
      </c>
      <c r="V194" t="str">
        <f t="shared" ca="1" si="76"/>
        <v/>
      </c>
      <c r="W194" t="str">
        <f t="shared" ca="1" si="61"/>
        <v/>
      </c>
      <c r="X194">
        <f t="shared" ca="1" si="62"/>
        <v>0</v>
      </c>
      <c r="Y194" t="str">
        <f t="shared" ca="1" si="63"/>
        <v/>
      </c>
      <c r="Z194" t="str">
        <f ca="1">IF(V194="","",IF(V194=1,"LONG"&amp;COUNTIF($V$2:V194,1),"SELL"&amp;COUNTIF($V$2:V194,0)))</f>
        <v/>
      </c>
      <c r="AA194" t="str">
        <f ca="1">IF(U194="","",IF(U194=-1,"SHORT"&amp;COUNTIF($U$2:U194,-1),"COVER"&amp;COUNTIF($U$2:U194,0)))</f>
        <v/>
      </c>
      <c r="AB194" t="str">
        <f t="shared" ca="1" si="64"/>
        <v/>
      </c>
      <c r="AC194" t="str">
        <f t="shared" ca="1" si="65"/>
        <v/>
      </c>
      <c r="AD194" t="str">
        <f t="shared" ca="1" si="66"/>
        <v/>
      </c>
      <c r="AE194" t="str">
        <f t="shared" ca="1" si="67"/>
        <v/>
      </c>
      <c r="AF194" t="str">
        <f t="shared" ca="1" si="68"/>
        <v/>
      </c>
      <c r="AG194" t="str">
        <f t="shared" ca="1" si="69"/>
        <v/>
      </c>
      <c r="AH194" t="str">
        <f ca="1">IF(AF194="","",COUNTIF($AJ$2:AJ194,1))</f>
        <v/>
      </c>
      <c r="AI194" t="str">
        <f ca="1">IF(AG194="","",COUNTIF($AK$2:AK194,1))</f>
        <v/>
      </c>
      <c r="AJ194">
        <f t="shared" ca="1" si="70"/>
        <v>0</v>
      </c>
      <c r="AK194">
        <f t="shared" ca="1" si="71"/>
        <v>0</v>
      </c>
      <c r="AL194" t="str">
        <f t="shared" ca="1" si="77"/>
        <v/>
      </c>
      <c r="AM194" t="str">
        <f t="shared" ca="1" si="72"/>
        <v/>
      </c>
    </row>
    <row r="195" spans="1:39" x14ac:dyDescent="0.3">
      <c r="A195" t="str">
        <f ca="1">IF(Y195="","",Y195&amp;"-"&amp;COUNTIF($Y$2:Y195,Y195))</f>
        <v>1-24</v>
      </c>
      <c r="B195" t="str">
        <f ca="1">IF(V195="","",V195&amp;"-"&amp;COUNTIF($V$2:V195,V195))</f>
        <v/>
      </c>
      <c r="C195" t="str">
        <f ca="1">IF(U195="","",U195&amp;"-"&amp;COUNTIF($U$2:U195,U195))</f>
        <v>-1-11</v>
      </c>
      <c r="D195">
        <f ca="1">IF(AF195="","",COUNTIF($AJ$2:AJ195,1))</f>
        <v>24</v>
      </c>
      <c r="E195" t="str">
        <f ca="1">IF(AG195="","",COUNTIF($AK$2:AK195,1))</f>
        <v/>
      </c>
      <c r="F195">
        <f t="shared" si="73"/>
        <v>194</v>
      </c>
      <c r="G195" s="11">
        <f>HDFCBANK!C195</f>
        <v>41556</v>
      </c>
      <c r="H195">
        <f>HDFCBANK!I195</f>
        <v>649.15</v>
      </c>
      <c r="I195">
        <f>HDFC!I195</f>
        <v>802.2</v>
      </c>
      <c r="J195" s="7">
        <f t="shared" ref="J195:J251" si="81">H195/I195</f>
        <v>0.80921216654200945</v>
      </c>
      <c r="K195" s="7">
        <f t="shared" ca="1" si="74"/>
        <v>0.79084826126923746</v>
      </c>
      <c r="L195" s="7">
        <f t="shared" ca="1" si="78"/>
        <v>1.1638813622671546E-2</v>
      </c>
      <c r="M195" s="36">
        <f t="shared" ca="1" si="79"/>
        <v>0.80248707489190896</v>
      </c>
      <c r="N195" s="37">
        <f t="shared" ca="1" si="80"/>
        <v>0.77920944764656597</v>
      </c>
      <c r="O195" t="str">
        <f t="shared" ref="O195:O251" ca="1" si="82">IF(F195&gt;$AQ$1,IF(O194="",IF(J195&gt;M195,"SHORT",IF(J195&lt;N195,"LONG","")),IF(O194="LONG",IF(J195&gt;K195,"",O194),IF(O194="SHORT",IF(J195&lt;K195,"",O194),""))),"")</f>
        <v>SHORT</v>
      </c>
      <c r="Q195" t="str">
        <f t="shared" ref="Q195:Q251" ca="1" si="83">IF(F195&lt;=$AQ$1,"",IF(Q194="",IF(J195&lt;N195,"LONG",IF(Q195="","","")),IF(Q194="LONG",IF(J195&gt;K195,"",Q194),"")))</f>
        <v/>
      </c>
      <c r="R195" t="str">
        <f t="shared" ref="R195:R251" ca="1" si="84">IF(F195&lt;=$AQ$1,"",IF(R194="",IF(J195&gt;M195,"SHORT",IF(M195="","","")),IF(R194="SHORT",IF(J195&lt;K195,"",R194),"")))</f>
        <v>SHORT</v>
      </c>
      <c r="S195">
        <f t="shared" ref="S195:S251" ca="1" si="85">IF(R195="SHORT",-1,0)</f>
        <v>-1</v>
      </c>
      <c r="T195">
        <f t="shared" ref="T195:T251" ca="1" si="86">IF(Q195="LONG",1,0)</f>
        <v>0</v>
      </c>
      <c r="U195">
        <f t="shared" ca="1" si="75"/>
        <v>-1</v>
      </c>
      <c r="V195" t="str">
        <f t="shared" ca="1" si="76"/>
        <v/>
      </c>
      <c r="W195" t="str">
        <f t="shared" ref="W195:W251" ca="1" si="87">IF(V195=1,"LONG",IF(U195=-1,"SHORT",""))</f>
        <v>SHORT</v>
      </c>
      <c r="X195">
        <f t="shared" ref="X195:X251" ca="1" si="88">IF(U195="",0,U195)+(IF(V195="",0,V195))</f>
        <v>-1</v>
      </c>
      <c r="Y195">
        <f t="shared" ref="Y195:Y251" ca="1" si="89">IF(O194="",IF(O195="LONG",1,IF(O195="SHORT",1,"")),IF(O194="LONG",IF(O195="LONG","",0),IF(O194="SHORT",IF(O195="SHORT","",0),"")))</f>
        <v>1</v>
      </c>
      <c r="Z195" t="str">
        <f ca="1">IF(V195="","",IF(V195=1,"LONG"&amp;COUNTIF($V$2:V195,1),"SELL"&amp;COUNTIF($V$2:V195,0)))</f>
        <v/>
      </c>
      <c r="AA195" t="str">
        <f ca="1">IF(U195="","",IF(U195=-1,"SHORT"&amp;COUNTIF($U$2:U195,-1),"COVER"&amp;COUNTIF($U$2:U195,0)))</f>
        <v>SHORT11</v>
      </c>
      <c r="AB195" t="str">
        <f t="shared" ref="AB195:AB251" ca="1" si="90">IF(V195="","",IF(V195=1,"BUY",""))</f>
        <v/>
      </c>
      <c r="AC195" t="str">
        <f t="shared" ref="AC195:AC251" ca="1" si="91">IF(V195="","",IF(V195=0,"SELL",""))</f>
        <v/>
      </c>
      <c r="AD195" t="str">
        <f t="shared" ref="AD195:AD251" ca="1" si="92">IF(U195="","",IF(U195=-1,"SHORT",""))</f>
        <v>SHORT</v>
      </c>
      <c r="AE195" t="str">
        <f t="shared" ref="AE195:AE251" ca="1" si="93">IF(U195="","",IF(U195=0,"COVER",""))</f>
        <v/>
      </c>
      <c r="AF195" t="str">
        <f t="shared" ref="AF195:AF251" ca="1" si="94">AB195&amp;AD195</f>
        <v>SHORT</v>
      </c>
      <c r="AG195" t="str">
        <f t="shared" ref="AG195:AG251" ca="1" si="95">AC195&amp;AE195</f>
        <v/>
      </c>
      <c r="AH195">
        <f ca="1">IF(AF195="","",COUNTIF($AJ$2:AJ195,1))</f>
        <v>24</v>
      </c>
      <c r="AI195" t="str">
        <f ca="1">IF(AG195="","",COUNTIF($AK$2:AK195,1))</f>
        <v/>
      </c>
      <c r="AJ195">
        <f t="shared" ref="AJ195:AJ251" ca="1" si="96">IF(AF195="",0,1)</f>
        <v>1</v>
      </c>
      <c r="AK195">
        <f t="shared" ref="AK195:AK251" ca="1" si="97">IF(AG195="",0,1)</f>
        <v>0</v>
      </c>
      <c r="AL195" t="str">
        <f t="shared" ca="1" si="77"/>
        <v>SHORT</v>
      </c>
      <c r="AM195" t="str">
        <f t="shared" ref="AM195:AM251" ca="1" si="98">IF(AC195="SELL","LONG",IF(AE195="COVER","SHORT",""))</f>
        <v/>
      </c>
    </row>
    <row r="196" spans="1:39" x14ac:dyDescent="0.3">
      <c r="A196" t="str">
        <f ca="1">IF(Y196="","",Y196&amp;"-"&amp;COUNTIF($Y$2:Y196,Y196))</f>
        <v/>
      </c>
      <c r="B196" t="str">
        <f ca="1">IF(V196="","",V196&amp;"-"&amp;COUNTIF($V$2:V196,V196))</f>
        <v/>
      </c>
      <c r="C196" t="str">
        <f ca="1">IF(U196="","",U196&amp;"-"&amp;COUNTIF($U$2:U196,U196))</f>
        <v/>
      </c>
      <c r="D196" t="str">
        <f ca="1">IF(AF196="","",COUNTIF($AJ$2:AJ196,1))</f>
        <v/>
      </c>
      <c r="E196" t="str">
        <f ca="1">IF(AG196="","",COUNTIF($AK$2:AK196,1))</f>
        <v/>
      </c>
      <c r="F196">
        <f t="shared" ref="F196:F252" si="99">IF(F195&lt;&gt;250,F195+1,"")</f>
        <v>195</v>
      </c>
      <c r="G196" s="11">
        <f>HDFCBANK!C196</f>
        <v>41557</v>
      </c>
      <c r="H196">
        <f>HDFCBANK!I196</f>
        <v>641.04999999999995</v>
      </c>
      <c r="I196">
        <f>HDFC!I196</f>
        <v>808.25</v>
      </c>
      <c r="J196" s="7">
        <f t="shared" si="81"/>
        <v>0.79313331271265075</v>
      </c>
      <c r="K196" s="7">
        <f t="shared" ref="K196:K251" ca="1" si="100">IF(F196&gt;=$AQ$1,AVERAGE(OFFSET(J196,0,0,-$AQ$1,1)),"")</f>
        <v>0.79056177210825729</v>
      </c>
      <c r="L196" s="7">
        <f t="shared" ca="1" si="78"/>
        <v>1.1532739046074492E-2</v>
      </c>
      <c r="M196" s="36">
        <f t="shared" ca="1" si="79"/>
        <v>0.80209451115433184</v>
      </c>
      <c r="N196" s="37">
        <f t="shared" ca="1" si="80"/>
        <v>0.77902903306218274</v>
      </c>
      <c r="O196" t="str">
        <f t="shared" ca="1" si="82"/>
        <v>SHORT</v>
      </c>
      <c r="Q196" t="str">
        <f t="shared" ca="1" si="83"/>
        <v/>
      </c>
      <c r="R196" t="str">
        <f t="shared" ca="1" si="84"/>
        <v>SHORT</v>
      </c>
      <c r="S196">
        <f t="shared" ca="1" si="85"/>
        <v>-1</v>
      </c>
      <c r="T196">
        <f t="shared" ca="1" si="86"/>
        <v>0</v>
      </c>
      <c r="U196" t="str">
        <f t="shared" ref="U196:U251" ca="1" si="101">IF(R195="",IF(R196="SHORT",-1,""),IF(R195="SHORT",IF(R196="SHORT","",0)))</f>
        <v/>
      </c>
      <c r="V196" t="str">
        <f t="shared" ref="V196:V251" ca="1" si="102">IF(Q195="",IF(Q196="LONG",1,""),IF(Q195="LONG",IF(Q196="LONG","",0)))</f>
        <v/>
      </c>
      <c r="W196" t="str">
        <f t="shared" ca="1" si="87"/>
        <v/>
      </c>
      <c r="X196">
        <f t="shared" ca="1" si="88"/>
        <v>0</v>
      </c>
      <c r="Y196" t="str">
        <f t="shared" ca="1" si="89"/>
        <v/>
      </c>
      <c r="Z196" t="str">
        <f ca="1">IF(V196="","",IF(V196=1,"LONG"&amp;COUNTIF($V$2:V196,1),"SELL"&amp;COUNTIF($V$2:V196,0)))</f>
        <v/>
      </c>
      <c r="AA196" t="str">
        <f ca="1">IF(U196="","",IF(U196=-1,"SHORT"&amp;COUNTIF($U$2:U196,-1),"COVER"&amp;COUNTIF($U$2:U196,0)))</f>
        <v/>
      </c>
      <c r="AB196" t="str">
        <f t="shared" ca="1" si="90"/>
        <v/>
      </c>
      <c r="AC196" t="str">
        <f t="shared" ca="1" si="91"/>
        <v/>
      </c>
      <c r="AD196" t="str">
        <f t="shared" ca="1" si="92"/>
        <v/>
      </c>
      <c r="AE196" t="str">
        <f t="shared" ca="1" si="93"/>
        <v/>
      </c>
      <c r="AF196" t="str">
        <f t="shared" ca="1" si="94"/>
        <v/>
      </c>
      <c r="AG196" t="str">
        <f t="shared" ca="1" si="95"/>
        <v/>
      </c>
      <c r="AH196" t="str">
        <f ca="1">IF(AF196="","",COUNTIF($AJ$2:AJ196,1))</f>
        <v/>
      </c>
      <c r="AI196" t="str">
        <f ca="1">IF(AG196="","",COUNTIF($AK$2:AK196,1))</f>
        <v/>
      </c>
      <c r="AJ196">
        <f t="shared" ca="1" si="96"/>
        <v>0</v>
      </c>
      <c r="AK196">
        <f t="shared" ca="1" si="97"/>
        <v>0</v>
      </c>
      <c r="AL196" t="str">
        <f t="shared" ref="AL196:AL251" ca="1" si="103">IF(U196=-1,"SHORT",(IF(V196=1,"LONG","")))</f>
        <v/>
      </c>
      <c r="AM196" t="str">
        <f t="shared" ca="1" si="98"/>
        <v/>
      </c>
    </row>
    <row r="197" spans="1:39" x14ac:dyDescent="0.3">
      <c r="A197" t="str">
        <f ca="1">IF(Y197="","",Y197&amp;"-"&amp;COUNTIF($Y$2:Y197,Y197))</f>
        <v/>
      </c>
      <c r="B197" t="str">
        <f ca="1">IF(V197="","",V197&amp;"-"&amp;COUNTIF($V$2:V197,V197))</f>
        <v/>
      </c>
      <c r="C197" t="str">
        <f ca="1">IF(U197="","",U197&amp;"-"&amp;COUNTIF($U$2:U197,U197))</f>
        <v/>
      </c>
      <c r="D197" t="str">
        <f ca="1">IF(AF197="","",COUNTIF($AJ$2:AJ197,1))</f>
        <v/>
      </c>
      <c r="E197" t="str">
        <f ca="1">IF(AG197="","",COUNTIF($AK$2:AK197,1))</f>
        <v/>
      </c>
      <c r="F197">
        <f t="shared" si="99"/>
        <v>196</v>
      </c>
      <c r="G197" s="11">
        <f>HDFCBANK!C197</f>
        <v>41558</v>
      </c>
      <c r="H197">
        <f>HDFCBANK!I197</f>
        <v>661.3</v>
      </c>
      <c r="I197">
        <f>HDFC!I197</f>
        <v>810.5</v>
      </c>
      <c r="J197" s="7">
        <f t="shared" si="81"/>
        <v>0.81591610117211588</v>
      </c>
      <c r="K197" s="7">
        <f t="shared" ca="1" si="100"/>
        <v>0.79380943318088293</v>
      </c>
      <c r="L197" s="7">
        <f t="shared" ca="1" si="78"/>
        <v>1.3677551400894824E-2</v>
      </c>
      <c r="M197" s="36">
        <f t="shared" ca="1" si="79"/>
        <v>0.8074869845817777</v>
      </c>
      <c r="N197" s="37">
        <f t="shared" ca="1" si="80"/>
        <v>0.78013188177998816</v>
      </c>
      <c r="O197" t="str">
        <f t="shared" ca="1" si="82"/>
        <v>SHORT</v>
      </c>
      <c r="Q197" t="str">
        <f t="shared" ca="1" si="83"/>
        <v/>
      </c>
      <c r="R197" t="str">
        <f t="shared" ca="1" si="84"/>
        <v>SHORT</v>
      </c>
      <c r="S197">
        <f t="shared" ca="1" si="85"/>
        <v>-1</v>
      </c>
      <c r="T197">
        <f t="shared" ca="1" si="86"/>
        <v>0</v>
      </c>
      <c r="U197" t="str">
        <f t="shared" ca="1" si="101"/>
        <v/>
      </c>
      <c r="V197" t="str">
        <f t="shared" ca="1" si="102"/>
        <v/>
      </c>
      <c r="W197" t="str">
        <f t="shared" ca="1" si="87"/>
        <v/>
      </c>
      <c r="X197">
        <f t="shared" ca="1" si="88"/>
        <v>0</v>
      </c>
      <c r="Y197" t="str">
        <f t="shared" ca="1" si="89"/>
        <v/>
      </c>
      <c r="Z197" t="str">
        <f ca="1">IF(V197="","",IF(V197=1,"LONG"&amp;COUNTIF($V$2:V197,1),"SELL"&amp;COUNTIF($V$2:V197,0)))</f>
        <v/>
      </c>
      <c r="AA197" t="str">
        <f ca="1">IF(U197="","",IF(U197=-1,"SHORT"&amp;COUNTIF($U$2:U197,-1),"COVER"&amp;COUNTIF($U$2:U197,0)))</f>
        <v/>
      </c>
      <c r="AB197" t="str">
        <f t="shared" ca="1" si="90"/>
        <v/>
      </c>
      <c r="AC197" t="str">
        <f t="shared" ca="1" si="91"/>
        <v/>
      </c>
      <c r="AD197" t="str">
        <f t="shared" ca="1" si="92"/>
        <v/>
      </c>
      <c r="AE197" t="str">
        <f t="shared" ca="1" si="93"/>
        <v/>
      </c>
      <c r="AF197" t="str">
        <f t="shared" ca="1" si="94"/>
        <v/>
      </c>
      <c r="AG197" t="str">
        <f t="shared" ca="1" si="95"/>
        <v/>
      </c>
      <c r="AH197" t="str">
        <f ca="1">IF(AF197="","",COUNTIF($AJ$2:AJ197,1))</f>
        <v/>
      </c>
      <c r="AI197" t="str">
        <f ca="1">IF(AG197="","",COUNTIF($AK$2:AK197,1))</f>
        <v/>
      </c>
      <c r="AJ197">
        <f t="shared" ca="1" si="96"/>
        <v>0</v>
      </c>
      <c r="AK197">
        <f t="shared" ca="1" si="97"/>
        <v>0</v>
      </c>
      <c r="AL197" t="str">
        <f t="shared" ca="1" si="103"/>
        <v/>
      </c>
      <c r="AM197" t="str">
        <f t="shared" ca="1" si="98"/>
        <v/>
      </c>
    </row>
    <row r="198" spans="1:39" x14ac:dyDescent="0.3">
      <c r="A198" t="str">
        <f ca="1">IF(Y198="","",Y198&amp;"-"&amp;COUNTIF($Y$2:Y198,Y198))</f>
        <v/>
      </c>
      <c r="B198" t="str">
        <f ca="1">IF(V198="","",V198&amp;"-"&amp;COUNTIF($V$2:V198,V198))</f>
        <v/>
      </c>
      <c r="C198" t="str">
        <f ca="1">IF(U198="","",U198&amp;"-"&amp;COUNTIF($U$2:U198,U198))</f>
        <v/>
      </c>
      <c r="D198" t="str">
        <f ca="1">IF(AF198="","",COUNTIF($AJ$2:AJ198,1))</f>
        <v/>
      </c>
      <c r="E198" t="str">
        <f ca="1">IF(AG198="","",COUNTIF($AK$2:AK198,1))</f>
        <v/>
      </c>
      <c r="F198">
        <f t="shared" si="99"/>
        <v>197</v>
      </c>
      <c r="G198" s="11">
        <f>HDFCBANK!C198</f>
        <v>41561</v>
      </c>
      <c r="H198">
        <f>HDFCBANK!I198</f>
        <v>667.5</v>
      </c>
      <c r="I198">
        <f>HDFC!I198</f>
        <v>803.35</v>
      </c>
      <c r="J198" s="7">
        <f t="shared" si="81"/>
        <v>0.83089562457210431</v>
      </c>
      <c r="K198" s="7">
        <f t="shared" ca="1" si="100"/>
        <v>0.799252986966836</v>
      </c>
      <c r="L198" s="7">
        <f t="shared" ca="1" si="78"/>
        <v>1.653864733734052E-2</v>
      </c>
      <c r="M198" s="36">
        <f t="shared" ca="1" si="79"/>
        <v>0.81579163430417656</v>
      </c>
      <c r="N198" s="37">
        <f t="shared" ca="1" si="80"/>
        <v>0.78271433962949544</v>
      </c>
      <c r="O198" t="str">
        <f t="shared" ca="1" si="82"/>
        <v>SHORT</v>
      </c>
      <c r="Q198" t="str">
        <f t="shared" ca="1" si="83"/>
        <v/>
      </c>
      <c r="R198" t="str">
        <f t="shared" ca="1" si="84"/>
        <v>SHORT</v>
      </c>
      <c r="S198">
        <f t="shared" ca="1" si="85"/>
        <v>-1</v>
      </c>
      <c r="T198">
        <f t="shared" ca="1" si="86"/>
        <v>0</v>
      </c>
      <c r="U198" t="str">
        <f t="shared" ca="1" si="101"/>
        <v/>
      </c>
      <c r="V198" t="str">
        <f t="shared" ca="1" si="102"/>
        <v/>
      </c>
      <c r="W198" t="str">
        <f t="shared" ca="1" si="87"/>
        <v/>
      </c>
      <c r="X198">
        <f t="shared" ca="1" si="88"/>
        <v>0</v>
      </c>
      <c r="Y198" t="str">
        <f t="shared" ca="1" si="89"/>
        <v/>
      </c>
      <c r="Z198" t="str">
        <f ca="1">IF(V198="","",IF(V198=1,"LONG"&amp;COUNTIF($V$2:V198,1),"SELL"&amp;COUNTIF($V$2:V198,0)))</f>
        <v/>
      </c>
      <c r="AA198" t="str">
        <f ca="1">IF(U198="","",IF(U198=-1,"SHORT"&amp;COUNTIF($U$2:U198,-1),"COVER"&amp;COUNTIF($U$2:U198,0)))</f>
        <v/>
      </c>
      <c r="AB198" t="str">
        <f t="shared" ca="1" si="90"/>
        <v/>
      </c>
      <c r="AC198" t="str">
        <f t="shared" ca="1" si="91"/>
        <v/>
      </c>
      <c r="AD198" t="str">
        <f t="shared" ca="1" si="92"/>
        <v/>
      </c>
      <c r="AE198" t="str">
        <f t="shared" ca="1" si="93"/>
        <v/>
      </c>
      <c r="AF198" t="str">
        <f t="shared" ca="1" si="94"/>
        <v/>
      </c>
      <c r="AG198" t="str">
        <f t="shared" ca="1" si="95"/>
        <v/>
      </c>
      <c r="AH198" t="str">
        <f ca="1">IF(AF198="","",COUNTIF($AJ$2:AJ198,1))</f>
        <v/>
      </c>
      <c r="AI198" t="str">
        <f ca="1">IF(AG198="","",COUNTIF($AK$2:AK198,1))</f>
        <v/>
      </c>
      <c r="AJ198">
        <f t="shared" ca="1" si="96"/>
        <v>0</v>
      </c>
      <c r="AK198">
        <f t="shared" ca="1" si="97"/>
        <v>0</v>
      </c>
      <c r="AL198" t="str">
        <f t="shared" ca="1" si="103"/>
        <v/>
      </c>
      <c r="AM198" t="str">
        <f t="shared" ca="1" si="98"/>
        <v/>
      </c>
    </row>
    <row r="199" spans="1:39" x14ac:dyDescent="0.3">
      <c r="A199" t="str">
        <f ca="1">IF(Y199="","",Y199&amp;"-"&amp;COUNTIF($Y$2:Y199,Y199))</f>
        <v/>
      </c>
      <c r="B199" t="str">
        <f ca="1">IF(V199="","",V199&amp;"-"&amp;COUNTIF($V$2:V199,V199))</f>
        <v/>
      </c>
      <c r="C199" t="str">
        <f ca="1">IF(U199="","",U199&amp;"-"&amp;COUNTIF($U$2:U199,U199))</f>
        <v/>
      </c>
      <c r="D199" t="str">
        <f ca="1">IF(AF199="","",COUNTIF($AJ$2:AJ199,1))</f>
        <v/>
      </c>
      <c r="E199" t="str">
        <f ca="1">IF(AG199="","",COUNTIF($AK$2:AK199,1))</f>
        <v/>
      </c>
      <c r="F199">
        <f t="shared" si="99"/>
        <v>198</v>
      </c>
      <c r="G199" s="11">
        <f>HDFCBANK!C199</f>
        <v>41562</v>
      </c>
      <c r="H199">
        <f>HDFCBANK!I199</f>
        <v>652.45000000000005</v>
      </c>
      <c r="I199">
        <f>HDFC!I199</f>
        <v>801.95</v>
      </c>
      <c r="J199" s="7">
        <f t="shared" si="81"/>
        <v>0.81357940021198327</v>
      </c>
      <c r="K199" s="7">
        <f t="shared" ca="1" si="100"/>
        <v>0.80301197376592115</v>
      </c>
      <c r="L199" s="7">
        <f t="shared" ca="1" si="78"/>
        <v>1.4849241185059545E-2</v>
      </c>
      <c r="M199" s="36">
        <f t="shared" ca="1" si="79"/>
        <v>0.81786121495098074</v>
      </c>
      <c r="N199" s="37">
        <f t="shared" ca="1" si="80"/>
        <v>0.78816273258086156</v>
      </c>
      <c r="O199" t="str">
        <f t="shared" ca="1" si="82"/>
        <v>SHORT</v>
      </c>
      <c r="Q199" t="str">
        <f t="shared" ca="1" si="83"/>
        <v/>
      </c>
      <c r="R199" t="str">
        <f t="shared" ca="1" si="84"/>
        <v>SHORT</v>
      </c>
      <c r="S199">
        <f t="shared" ca="1" si="85"/>
        <v>-1</v>
      </c>
      <c r="T199">
        <f t="shared" ca="1" si="86"/>
        <v>0</v>
      </c>
      <c r="U199" t="str">
        <f t="shared" ca="1" si="101"/>
        <v/>
      </c>
      <c r="V199" t="str">
        <f t="shared" ca="1" si="102"/>
        <v/>
      </c>
      <c r="W199" t="str">
        <f t="shared" ca="1" si="87"/>
        <v/>
      </c>
      <c r="X199">
        <f t="shared" ca="1" si="88"/>
        <v>0</v>
      </c>
      <c r="Y199" t="str">
        <f t="shared" ca="1" si="89"/>
        <v/>
      </c>
      <c r="Z199" t="str">
        <f ca="1">IF(V199="","",IF(V199=1,"LONG"&amp;COUNTIF($V$2:V199,1),"SELL"&amp;COUNTIF($V$2:V199,0)))</f>
        <v/>
      </c>
      <c r="AA199" t="str">
        <f ca="1">IF(U199="","",IF(U199=-1,"SHORT"&amp;COUNTIF($U$2:U199,-1),"COVER"&amp;COUNTIF($U$2:U199,0)))</f>
        <v/>
      </c>
      <c r="AB199" t="str">
        <f t="shared" ca="1" si="90"/>
        <v/>
      </c>
      <c r="AC199" t="str">
        <f t="shared" ca="1" si="91"/>
        <v/>
      </c>
      <c r="AD199" t="str">
        <f t="shared" ca="1" si="92"/>
        <v/>
      </c>
      <c r="AE199" t="str">
        <f t="shared" ca="1" si="93"/>
        <v/>
      </c>
      <c r="AF199" t="str">
        <f t="shared" ca="1" si="94"/>
        <v/>
      </c>
      <c r="AG199" t="str">
        <f t="shared" ca="1" si="95"/>
        <v/>
      </c>
      <c r="AH199" t="str">
        <f ca="1">IF(AF199="","",COUNTIF($AJ$2:AJ199,1))</f>
        <v/>
      </c>
      <c r="AI199" t="str">
        <f ca="1">IF(AG199="","",COUNTIF($AK$2:AK199,1))</f>
        <v/>
      </c>
      <c r="AJ199">
        <f t="shared" ca="1" si="96"/>
        <v>0</v>
      </c>
      <c r="AK199">
        <f t="shared" ca="1" si="97"/>
        <v>0</v>
      </c>
      <c r="AL199" t="str">
        <f t="shared" ca="1" si="103"/>
        <v/>
      </c>
      <c r="AM199" t="str">
        <f t="shared" ca="1" si="98"/>
        <v/>
      </c>
    </row>
    <row r="200" spans="1:39" x14ac:dyDescent="0.3">
      <c r="A200" t="str">
        <f ca="1">IF(Y200="","",Y200&amp;"-"&amp;COUNTIF($Y$2:Y200,Y200))</f>
        <v/>
      </c>
      <c r="B200" t="str">
        <f ca="1">IF(V200="","",V200&amp;"-"&amp;COUNTIF($V$2:V200,V200))</f>
        <v/>
      </c>
      <c r="C200" t="str">
        <f ca="1">IF(U200="","",U200&amp;"-"&amp;COUNTIF($U$2:U200,U200))</f>
        <v/>
      </c>
      <c r="D200" t="str">
        <f ca="1">IF(AF200="","",COUNTIF($AJ$2:AJ200,1))</f>
        <v/>
      </c>
      <c r="E200" t="str">
        <f ca="1">IF(AG200="","",COUNTIF($AK$2:AK200,1))</f>
        <v/>
      </c>
      <c r="F200">
        <f t="shared" si="99"/>
        <v>199</v>
      </c>
      <c r="G200" s="11">
        <f>HDFCBANK!C200</f>
        <v>41564</v>
      </c>
      <c r="H200">
        <f>HDFCBANK!I200</f>
        <v>654.20000000000005</v>
      </c>
      <c r="I200">
        <f>HDFC!I200</f>
        <v>795.2</v>
      </c>
      <c r="J200" s="7">
        <f t="shared" si="81"/>
        <v>0.8226861167002012</v>
      </c>
      <c r="K200" s="7">
        <f t="shared" ca="1" si="100"/>
        <v>0.80745261750108954</v>
      </c>
      <c r="L200" s="7">
        <f t="shared" ca="1" si="78"/>
        <v>1.3176966516408942E-2</v>
      </c>
      <c r="M200" s="36">
        <f t="shared" ca="1" si="79"/>
        <v>0.82062958401749853</v>
      </c>
      <c r="N200" s="37">
        <f t="shared" ca="1" si="80"/>
        <v>0.79427565098468056</v>
      </c>
      <c r="O200" t="str">
        <f t="shared" ca="1" si="82"/>
        <v>SHORT</v>
      </c>
      <c r="Q200" t="str">
        <f t="shared" ca="1" si="83"/>
        <v/>
      </c>
      <c r="R200" t="str">
        <f t="shared" ca="1" si="84"/>
        <v>SHORT</v>
      </c>
      <c r="S200">
        <f t="shared" ca="1" si="85"/>
        <v>-1</v>
      </c>
      <c r="T200">
        <f t="shared" ca="1" si="86"/>
        <v>0</v>
      </c>
      <c r="U200" t="str">
        <f t="shared" ca="1" si="101"/>
        <v/>
      </c>
      <c r="V200" t="str">
        <f t="shared" ca="1" si="102"/>
        <v/>
      </c>
      <c r="W200" t="str">
        <f t="shared" ca="1" si="87"/>
        <v/>
      </c>
      <c r="X200">
        <f t="shared" ca="1" si="88"/>
        <v>0</v>
      </c>
      <c r="Y200" t="str">
        <f t="shared" ca="1" si="89"/>
        <v/>
      </c>
      <c r="Z200" t="str">
        <f ca="1">IF(V200="","",IF(V200=1,"LONG"&amp;COUNTIF($V$2:V200,1),"SELL"&amp;COUNTIF($V$2:V200,0)))</f>
        <v/>
      </c>
      <c r="AA200" t="str">
        <f ca="1">IF(U200="","",IF(U200=-1,"SHORT"&amp;COUNTIF($U$2:U200,-1),"COVER"&amp;COUNTIF($U$2:U200,0)))</f>
        <v/>
      </c>
      <c r="AB200" t="str">
        <f t="shared" ca="1" si="90"/>
        <v/>
      </c>
      <c r="AC200" t="str">
        <f t="shared" ca="1" si="91"/>
        <v/>
      </c>
      <c r="AD200" t="str">
        <f t="shared" ca="1" si="92"/>
        <v/>
      </c>
      <c r="AE200" t="str">
        <f t="shared" ca="1" si="93"/>
        <v/>
      </c>
      <c r="AF200" t="str">
        <f t="shared" ca="1" si="94"/>
        <v/>
      </c>
      <c r="AG200" t="str">
        <f t="shared" ca="1" si="95"/>
        <v/>
      </c>
      <c r="AH200" t="str">
        <f ca="1">IF(AF200="","",COUNTIF($AJ$2:AJ200,1))</f>
        <v/>
      </c>
      <c r="AI200" t="str">
        <f ca="1">IF(AG200="","",COUNTIF($AK$2:AK200,1))</f>
        <v/>
      </c>
      <c r="AJ200">
        <f t="shared" ca="1" si="96"/>
        <v>0</v>
      </c>
      <c r="AK200">
        <f t="shared" ca="1" si="97"/>
        <v>0</v>
      </c>
      <c r="AL200" t="str">
        <f t="shared" ca="1" si="103"/>
        <v/>
      </c>
      <c r="AM200" t="str">
        <f t="shared" ca="1" si="98"/>
        <v/>
      </c>
    </row>
    <row r="201" spans="1:39" x14ac:dyDescent="0.3">
      <c r="A201" t="str">
        <f ca="1">IF(Y201="","",Y201&amp;"-"&amp;COUNTIF($Y$2:Y201,Y201))</f>
        <v/>
      </c>
      <c r="B201" t="str">
        <f ca="1">IF(V201="","",V201&amp;"-"&amp;COUNTIF($V$2:V201,V201))</f>
        <v/>
      </c>
      <c r="C201" t="str">
        <f ca="1">IF(U201="","",U201&amp;"-"&amp;COUNTIF($U$2:U201,U201))</f>
        <v/>
      </c>
      <c r="D201" t="str">
        <f ca="1">IF(AF201="","",COUNTIF($AJ$2:AJ201,1))</f>
        <v/>
      </c>
      <c r="E201" t="str">
        <f ca="1">IF(AG201="","",COUNTIF($AK$2:AK201,1))</f>
        <v/>
      </c>
      <c r="F201">
        <f t="shared" si="99"/>
        <v>200</v>
      </c>
      <c r="G201" s="11">
        <f>HDFCBANK!C201</f>
        <v>41565</v>
      </c>
      <c r="H201">
        <f>HDFCBANK!I201</f>
        <v>676.6</v>
      </c>
      <c r="I201">
        <f>HDFC!I201</f>
        <v>819.45</v>
      </c>
      <c r="J201" s="7">
        <f t="shared" si="81"/>
        <v>0.82567575813045335</v>
      </c>
      <c r="K201" s="7">
        <f t="shared" ca="1" si="100"/>
        <v>0.81073305472988777</v>
      </c>
      <c r="L201" s="7">
        <f t="shared" ca="1" si="78"/>
        <v>1.3226866063540409E-2</v>
      </c>
      <c r="M201" s="36">
        <f t="shared" ca="1" si="79"/>
        <v>0.82395992079342817</v>
      </c>
      <c r="N201" s="37">
        <f t="shared" ca="1" si="80"/>
        <v>0.79750618866634737</v>
      </c>
      <c r="O201" t="str">
        <f t="shared" ca="1" si="82"/>
        <v>SHORT</v>
      </c>
      <c r="Q201" t="str">
        <f t="shared" ca="1" si="83"/>
        <v/>
      </c>
      <c r="R201" t="str">
        <f t="shared" ca="1" si="84"/>
        <v>SHORT</v>
      </c>
      <c r="S201">
        <f t="shared" ca="1" si="85"/>
        <v>-1</v>
      </c>
      <c r="T201">
        <f t="shared" ca="1" si="86"/>
        <v>0</v>
      </c>
      <c r="U201" t="str">
        <f t="shared" ca="1" si="101"/>
        <v/>
      </c>
      <c r="V201" t="str">
        <f t="shared" ca="1" si="102"/>
        <v/>
      </c>
      <c r="W201" t="str">
        <f t="shared" ca="1" si="87"/>
        <v/>
      </c>
      <c r="X201">
        <f t="shared" ca="1" si="88"/>
        <v>0</v>
      </c>
      <c r="Y201" t="str">
        <f t="shared" ca="1" si="89"/>
        <v/>
      </c>
      <c r="Z201" t="str">
        <f ca="1">IF(V201="","",IF(V201=1,"LONG"&amp;COUNTIF($V$2:V201,1),"SELL"&amp;COUNTIF($V$2:V201,0)))</f>
        <v/>
      </c>
      <c r="AA201" t="str">
        <f ca="1">IF(U201="","",IF(U201=-1,"SHORT"&amp;COUNTIF($U$2:U201,-1),"COVER"&amp;COUNTIF($U$2:U201,0)))</f>
        <v/>
      </c>
      <c r="AB201" t="str">
        <f t="shared" ca="1" si="90"/>
        <v/>
      </c>
      <c r="AC201" t="str">
        <f t="shared" ca="1" si="91"/>
        <v/>
      </c>
      <c r="AD201" t="str">
        <f t="shared" ca="1" si="92"/>
        <v/>
      </c>
      <c r="AE201" t="str">
        <f t="shared" ca="1" si="93"/>
        <v/>
      </c>
      <c r="AF201" t="str">
        <f t="shared" ca="1" si="94"/>
        <v/>
      </c>
      <c r="AG201" t="str">
        <f t="shared" ca="1" si="95"/>
        <v/>
      </c>
      <c r="AH201" t="str">
        <f ca="1">IF(AF201="","",COUNTIF($AJ$2:AJ201,1))</f>
        <v/>
      </c>
      <c r="AI201" t="str">
        <f ca="1">IF(AG201="","",COUNTIF($AK$2:AK201,1))</f>
        <v/>
      </c>
      <c r="AJ201">
        <f t="shared" ca="1" si="96"/>
        <v>0</v>
      </c>
      <c r="AK201">
        <f t="shared" ca="1" si="97"/>
        <v>0</v>
      </c>
      <c r="AL201" t="str">
        <f t="shared" ca="1" si="103"/>
        <v/>
      </c>
      <c r="AM201" t="str">
        <f t="shared" ca="1" si="98"/>
        <v/>
      </c>
    </row>
    <row r="202" spans="1:39" x14ac:dyDescent="0.3">
      <c r="A202" t="str">
        <f ca="1">IF(Y202="","",Y202&amp;"-"&amp;COUNTIF($Y$2:Y202,Y202))</f>
        <v/>
      </c>
      <c r="B202" t="str">
        <f ca="1">IF(V202="","",V202&amp;"-"&amp;COUNTIF($V$2:V202,V202))</f>
        <v/>
      </c>
      <c r="C202" t="str">
        <f ca="1">IF(U202="","",U202&amp;"-"&amp;COUNTIF($U$2:U202,U202))</f>
        <v/>
      </c>
      <c r="D202" t="str">
        <f ca="1">IF(AF202="","",COUNTIF($AJ$2:AJ202,1))</f>
        <v/>
      </c>
      <c r="E202" t="str">
        <f ca="1">IF(AG202="","",COUNTIF($AK$2:AK202,1))</f>
        <v/>
      </c>
      <c r="F202">
        <f t="shared" si="99"/>
        <v>201</v>
      </c>
      <c r="G202" s="11">
        <f>HDFCBANK!C202</f>
        <v>41568</v>
      </c>
      <c r="H202">
        <f>HDFCBANK!I202</f>
        <v>671.25</v>
      </c>
      <c r="I202">
        <f>HDFC!I202</f>
        <v>821.15</v>
      </c>
      <c r="J202" s="7">
        <f t="shared" si="81"/>
        <v>0.8174511356025087</v>
      </c>
      <c r="K202" s="7">
        <f t="shared" ca="1" si="100"/>
        <v>0.81229161514127157</v>
      </c>
      <c r="L202" s="7">
        <f t="shared" ca="1" si="78"/>
        <v>1.2981860889477566E-2</v>
      </c>
      <c r="M202" s="36">
        <f t="shared" ca="1" si="79"/>
        <v>0.82527347603074919</v>
      </c>
      <c r="N202" s="37">
        <f t="shared" ca="1" si="80"/>
        <v>0.79930975425179396</v>
      </c>
      <c r="O202" t="str">
        <f t="shared" ca="1" si="82"/>
        <v>SHORT</v>
      </c>
      <c r="Q202" t="str">
        <f t="shared" ca="1" si="83"/>
        <v/>
      </c>
      <c r="R202" t="str">
        <f t="shared" ca="1" si="84"/>
        <v>SHORT</v>
      </c>
      <c r="S202">
        <f t="shared" ca="1" si="85"/>
        <v>-1</v>
      </c>
      <c r="T202">
        <f t="shared" ca="1" si="86"/>
        <v>0</v>
      </c>
      <c r="U202" t="str">
        <f t="shared" ca="1" si="101"/>
        <v/>
      </c>
      <c r="V202" t="str">
        <f t="shared" ca="1" si="102"/>
        <v/>
      </c>
      <c r="W202" t="str">
        <f t="shared" ca="1" si="87"/>
        <v/>
      </c>
      <c r="X202">
        <f t="shared" ca="1" si="88"/>
        <v>0</v>
      </c>
      <c r="Y202" t="str">
        <f t="shared" ca="1" si="89"/>
        <v/>
      </c>
      <c r="Z202" t="str">
        <f ca="1">IF(V202="","",IF(V202=1,"LONG"&amp;COUNTIF($V$2:V202,1),"SELL"&amp;COUNTIF($V$2:V202,0)))</f>
        <v/>
      </c>
      <c r="AA202" t="str">
        <f ca="1">IF(U202="","",IF(U202=-1,"SHORT"&amp;COUNTIF($U$2:U202,-1),"COVER"&amp;COUNTIF($U$2:U202,0)))</f>
        <v/>
      </c>
      <c r="AB202" t="str">
        <f t="shared" ca="1" si="90"/>
        <v/>
      </c>
      <c r="AC202" t="str">
        <f t="shared" ca="1" si="91"/>
        <v/>
      </c>
      <c r="AD202" t="str">
        <f t="shared" ca="1" si="92"/>
        <v/>
      </c>
      <c r="AE202" t="str">
        <f t="shared" ca="1" si="93"/>
        <v/>
      </c>
      <c r="AF202" t="str">
        <f t="shared" ca="1" si="94"/>
        <v/>
      </c>
      <c r="AG202" t="str">
        <f t="shared" ca="1" si="95"/>
        <v/>
      </c>
      <c r="AH202" t="str">
        <f ca="1">IF(AF202="","",COUNTIF($AJ$2:AJ202,1))</f>
        <v/>
      </c>
      <c r="AI202" t="str">
        <f ca="1">IF(AG202="","",COUNTIF($AK$2:AK202,1))</f>
        <v/>
      </c>
      <c r="AJ202">
        <f t="shared" ca="1" si="96"/>
        <v>0</v>
      </c>
      <c r="AK202">
        <f t="shared" ca="1" si="97"/>
        <v>0</v>
      </c>
      <c r="AL202" t="str">
        <f t="shared" ca="1" si="103"/>
        <v/>
      </c>
      <c r="AM202" t="str">
        <f t="shared" ca="1" si="98"/>
        <v/>
      </c>
    </row>
    <row r="203" spans="1:39" x14ac:dyDescent="0.3">
      <c r="A203" t="str">
        <f ca="1">IF(Y203="","",Y203&amp;"-"&amp;COUNTIF($Y$2:Y203,Y203))</f>
        <v/>
      </c>
      <c r="B203" t="str">
        <f ca="1">IF(V203="","",V203&amp;"-"&amp;COUNTIF($V$2:V203,V203))</f>
        <v/>
      </c>
      <c r="C203" t="str">
        <f ca="1">IF(U203="","",U203&amp;"-"&amp;COUNTIF($U$2:U203,U203))</f>
        <v/>
      </c>
      <c r="D203" t="str">
        <f ca="1">IF(AF203="","",COUNTIF($AJ$2:AJ203,1))</f>
        <v/>
      </c>
      <c r="E203" t="str">
        <f ca="1">IF(AG203="","",COUNTIF($AK$2:AK203,1))</f>
        <v/>
      </c>
      <c r="F203">
        <f t="shared" si="99"/>
        <v>202</v>
      </c>
      <c r="G203" s="11">
        <f>HDFCBANK!C203</f>
        <v>41569</v>
      </c>
      <c r="H203">
        <f>HDFCBANK!I203</f>
        <v>669</v>
      </c>
      <c r="I203">
        <f>HDFC!I203</f>
        <v>810.7</v>
      </c>
      <c r="J203" s="7">
        <f t="shared" si="81"/>
        <v>0.8252127790798075</v>
      </c>
      <c r="K203" s="7">
        <f t="shared" ca="1" si="100"/>
        <v>0.81530675115905438</v>
      </c>
      <c r="L203" s="7">
        <f t="shared" ref="L203:L251" ca="1" si="104">IFERROR(IF(F203&gt;=$AQ$1,STDEV(OFFSET(J203,0,0,-$AQ$1,1)),""),"")</f>
        <v>1.1999651719059075E-2</v>
      </c>
      <c r="M203" s="36">
        <f t="shared" ref="M203:M251" ca="1" si="105">IFERROR(K203+(L203*$AS$1),"")</f>
        <v>0.82730640287811341</v>
      </c>
      <c r="N203" s="37">
        <f t="shared" ref="N203:N251" ca="1" si="106">IFERROR(K203-(L203*$AS$1),"")</f>
        <v>0.80330709943999534</v>
      </c>
      <c r="O203" t="str">
        <f t="shared" ca="1" si="82"/>
        <v>SHORT</v>
      </c>
      <c r="Q203" t="str">
        <f t="shared" ca="1" si="83"/>
        <v/>
      </c>
      <c r="R203" t="str">
        <f t="shared" ca="1" si="84"/>
        <v>SHORT</v>
      </c>
      <c r="S203">
        <f t="shared" ca="1" si="85"/>
        <v>-1</v>
      </c>
      <c r="T203">
        <f t="shared" ca="1" si="86"/>
        <v>0</v>
      </c>
      <c r="U203" t="str">
        <f t="shared" ca="1" si="101"/>
        <v/>
      </c>
      <c r="V203" t="str">
        <f t="shared" ca="1" si="102"/>
        <v/>
      </c>
      <c r="W203" t="str">
        <f t="shared" ca="1" si="87"/>
        <v/>
      </c>
      <c r="X203">
        <f t="shared" ca="1" si="88"/>
        <v>0</v>
      </c>
      <c r="Y203" t="str">
        <f t="shared" ca="1" si="89"/>
        <v/>
      </c>
      <c r="Z203" t="str">
        <f ca="1">IF(V203="","",IF(V203=1,"LONG"&amp;COUNTIF($V$2:V203,1),"SELL"&amp;COUNTIF($V$2:V203,0)))</f>
        <v/>
      </c>
      <c r="AA203" t="str">
        <f ca="1">IF(U203="","",IF(U203=-1,"SHORT"&amp;COUNTIF($U$2:U203,-1),"COVER"&amp;COUNTIF($U$2:U203,0)))</f>
        <v/>
      </c>
      <c r="AB203" t="str">
        <f t="shared" ca="1" si="90"/>
        <v/>
      </c>
      <c r="AC203" t="str">
        <f t="shared" ca="1" si="91"/>
        <v/>
      </c>
      <c r="AD203" t="str">
        <f t="shared" ca="1" si="92"/>
        <v/>
      </c>
      <c r="AE203" t="str">
        <f t="shared" ca="1" si="93"/>
        <v/>
      </c>
      <c r="AF203" t="str">
        <f t="shared" ca="1" si="94"/>
        <v/>
      </c>
      <c r="AG203" t="str">
        <f t="shared" ca="1" si="95"/>
        <v/>
      </c>
      <c r="AH203" t="str">
        <f ca="1">IF(AF203="","",COUNTIF($AJ$2:AJ203,1))</f>
        <v/>
      </c>
      <c r="AI203" t="str">
        <f ca="1">IF(AG203="","",COUNTIF($AK$2:AK203,1))</f>
        <v/>
      </c>
      <c r="AJ203">
        <f t="shared" ca="1" si="96"/>
        <v>0</v>
      </c>
      <c r="AK203">
        <f t="shared" ca="1" si="97"/>
        <v>0</v>
      </c>
      <c r="AL203" t="str">
        <f t="shared" ca="1" si="103"/>
        <v/>
      </c>
      <c r="AM203" t="str">
        <f t="shared" ca="1" si="98"/>
        <v/>
      </c>
    </row>
    <row r="204" spans="1:39" x14ac:dyDescent="0.3">
      <c r="A204" t="str">
        <f ca="1">IF(Y204="","",Y204&amp;"-"&amp;COUNTIF($Y$2:Y204,Y204))</f>
        <v>0-24</v>
      </c>
      <c r="B204" t="str">
        <f ca="1">IF(V204="","",V204&amp;"-"&amp;COUNTIF($V$2:V204,V204))</f>
        <v/>
      </c>
      <c r="C204" t="str">
        <f ca="1">IF(U204="","",U204&amp;"-"&amp;COUNTIF($U$2:U204,U204))</f>
        <v>0-11</v>
      </c>
      <c r="D204" t="str">
        <f ca="1">IF(AF204="","",COUNTIF($AJ$2:AJ204,1))</f>
        <v/>
      </c>
      <c r="E204">
        <f ca="1">IF(AG204="","",COUNTIF($AK$2:AK204,1))</f>
        <v>24</v>
      </c>
      <c r="F204">
        <f t="shared" si="99"/>
        <v>203</v>
      </c>
      <c r="G204" s="11">
        <f>HDFCBANK!C204</f>
        <v>41570</v>
      </c>
      <c r="H204">
        <f>HDFCBANK!I204</f>
        <v>660.2</v>
      </c>
      <c r="I204">
        <f>HDFC!I204</f>
        <v>809.7</v>
      </c>
      <c r="J204" s="7">
        <f t="shared" si="81"/>
        <v>0.81536371495615656</v>
      </c>
      <c r="K204" s="7">
        <f t="shared" ca="1" si="100"/>
        <v>0.81691261096799916</v>
      </c>
      <c r="L204" s="7">
        <f t="shared" ca="1" si="104"/>
        <v>1.0614915397144545E-2</v>
      </c>
      <c r="M204" s="36">
        <f t="shared" ca="1" si="105"/>
        <v>0.82752752636514371</v>
      </c>
      <c r="N204" s="37">
        <f t="shared" ca="1" si="106"/>
        <v>0.80629769557085462</v>
      </c>
      <c r="O204" t="str">
        <f t="shared" ca="1" si="82"/>
        <v/>
      </c>
      <c r="Q204" t="str">
        <f t="shared" ca="1" si="83"/>
        <v/>
      </c>
      <c r="R204" t="str">
        <f t="shared" ca="1" si="84"/>
        <v/>
      </c>
      <c r="S204">
        <f t="shared" ca="1" si="85"/>
        <v>0</v>
      </c>
      <c r="T204">
        <f t="shared" ca="1" si="86"/>
        <v>0</v>
      </c>
      <c r="U204">
        <f t="shared" ca="1" si="101"/>
        <v>0</v>
      </c>
      <c r="V204" t="str">
        <f t="shared" ca="1" si="102"/>
        <v/>
      </c>
      <c r="W204" t="str">
        <f t="shared" ca="1" si="87"/>
        <v/>
      </c>
      <c r="X204">
        <f t="shared" ca="1" si="88"/>
        <v>0</v>
      </c>
      <c r="Y204">
        <f t="shared" ca="1" si="89"/>
        <v>0</v>
      </c>
      <c r="Z204" t="str">
        <f ca="1">IF(V204="","",IF(V204=1,"LONG"&amp;COUNTIF($V$2:V204,1),"SELL"&amp;COUNTIF($V$2:V204,0)))</f>
        <v/>
      </c>
      <c r="AA204" t="str">
        <f ca="1">IF(U204="","",IF(U204=-1,"SHORT"&amp;COUNTIF($U$2:U204,-1),"COVER"&amp;COUNTIF($U$2:U204,0)))</f>
        <v>COVER11</v>
      </c>
      <c r="AB204" t="str">
        <f t="shared" ca="1" si="90"/>
        <v/>
      </c>
      <c r="AC204" t="str">
        <f t="shared" ca="1" si="91"/>
        <v/>
      </c>
      <c r="AD204" t="str">
        <f t="shared" ca="1" si="92"/>
        <v/>
      </c>
      <c r="AE204" t="str">
        <f t="shared" ca="1" si="93"/>
        <v>COVER</v>
      </c>
      <c r="AF204" t="str">
        <f t="shared" ca="1" si="94"/>
        <v/>
      </c>
      <c r="AG204" t="str">
        <f t="shared" ca="1" si="95"/>
        <v>COVER</v>
      </c>
      <c r="AH204" t="str">
        <f ca="1">IF(AF204="","",COUNTIF($AJ$2:AJ204,1))</f>
        <v/>
      </c>
      <c r="AI204">
        <f ca="1">IF(AG204="","",COUNTIF($AK$2:AK204,1))</f>
        <v>24</v>
      </c>
      <c r="AJ204">
        <f t="shared" ca="1" si="96"/>
        <v>0</v>
      </c>
      <c r="AK204">
        <f t="shared" ca="1" si="97"/>
        <v>1</v>
      </c>
      <c r="AL204" t="str">
        <f t="shared" ca="1" si="103"/>
        <v/>
      </c>
      <c r="AM204" t="str">
        <f t="shared" ca="1" si="98"/>
        <v>SHORT</v>
      </c>
    </row>
    <row r="205" spans="1:39" x14ac:dyDescent="0.3">
      <c r="A205" t="str">
        <f ca="1">IF(Y205="","",Y205&amp;"-"&amp;COUNTIF($Y$2:Y205,Y205))</f>
        <v/>
      </c>
      <c r="B205" t="str">
        <f ca="1">IF(V205="","",V205&amp;"-"&amp;COUNTIF($V$2:V205,V205))</f>
        <v/>
      </c>
      <c r="C205" t="str">
        <f ca="1">IF(U205="","",U205&amp;"-"&amp;COUNTIF($U$2:U205,U205))</f>
        <v/>
      </c>
      <c r="D205" t="str">
        <f ca="1">IF(AF205="","",COUNTIF($AJ$2:AJ205,1))</f>
        <v/>
      </c>
      <c r="E205" t="str">
        <f ca="1">IF(AG205="","",COUNTIF($AK$2:AK205,1))</f>
        <v/>
      </c>
      <c r="F205">
        <f t="shared" si="99"/>
        <v>204</v>
      </c>
      <c r="G205" s="11">
        <f>HDFCBANK!C205</f>
        <v>41571</v>
      </c>
      <c r="H205">
        <f>HDFCBANK!I205</f>
        <v>669.3</v>
      </c>
      <c r="I205">
        <f>HDFC!I205</f>
        <v>812.15</v>
      </c>
      <c r="J205" s="7">
        <f t="shared" si="81"/>
        <v>0.8241088468878901</v>
      </c>
      <c r="K205" s="7">
        <f t="shared" ca="1" si="100"/>
        <v>0.81840227900258711</v>
      </c>
      <c r="L205" s="7">
        <f t="shared" ca="1" si="104"/>
        <v>1.0458307269667746E-2</v>
      </c>
      <c r="M205" s="36">
        <f t="shared" ca="1" si="105"/>
        <v>0.8288605862722549</v>
      </c>
      <c r="N205" s="37">
        <f t="shared" ca="1" si="106"/>
        <v>0.80794397173291932</v>
      </c>
      <c r="O205" t="str">
        <f t="shared" ca="1" si="82"/>
        <v/>
      </c>
      <c r="Q205" t="str">
        <f t="shared" ca="1" si="83"/>
        <v/>
      </c>
      <c r="R205" t="str">
        <f t="shared" ca="1" si="84"/>
        <v/>
      </c>
      <c r="S205">
        <f t="shared" ca="1" si="85"/>
        <v>0</v>
      </c>
      <c r="T205">
        <f t="shared" ca="1" si="86"/>
        <v>0</v>
      </c>
      <c r="U205" t="str">
        <f t="shared" ca="1" si="101"/>
        <v/>
      </c>
      <c r="V205" t="str">
        <f t="shared" ca="1" si="102"/>
        <v/>
      </c>
      <c r="W205" t="str">
        <f t="shared" ca="1" si="87"/>
        <v/>
      </c>
      <c r="X205">
        <f t="shared" ca="1" si="88"/>
        <v>0</v>
      </c>
      <c r="Y205" t="str">
        <f t="shared" ca="1" si="89"/>
        <v/>
      </c>
      <c r="Z205" t="str">
        <f ca="1">IF(V205="","",IF(V205=1,"LONG"&amp;COUNTIF($V$2:V205,1),"SELL"&amp;COUNTIF($V$2:V205,0)))</f>
        <v/>
      </c>
      <c r="AA205" t="str">
        <f ca="1">IF(U205="","",IF(U205=-1,"SHORT"&amp;COUNTIF($U$2:U205,-1),"COVER"&amp;COUNTIF($U$2:U205,0)))</f>
        <v/>
      </c>
      <c r="AB205" t="str">
        <f t="shared" ca="1" si="90"/>
        <v/>
      </c>
      <c r="AC205" t="str">
        <f t="shared" ca="1" si="91"/>
        <v/>
      </c>
      <c r="AD205" t="str">
        <f t="shared" ca="1" si="92"/>
        <v/>
      </c>
      <c r="AE205" t="str">
        <f t="shared" ca="1" si="93"/>
        <v/>
      </c>
      <c r="AF205" t="str">
        <f t="shared" ca="1" si="94"/>
        <v/>
      </c>
      <c r="AG205" t="str">
        <f t="shared" ca="1" si="95"/>
        <v/>
      </c>
      <c r="AH205" t="str">
        <f ca="1">IF(AF205="","",COUNTIF($AJ$2:AJ205,1))</f>
        <v/>
      </c>
      <c r="AI205" t="str">
        <f ca="1">IF(AG205="","",COUNTIF($AK$2:AK205,1))</f>
        <v/>
      </c>
      <c r="AJ205">
        <f t="shared" ca="1" si="96"/>
        <v>0</v>
      </c>
      <c r="AK205">
        <f t="shared" ca="1" si="97"/>
        <v>0</v>
      </c>
      <c r="AL205" t="str">
        <f t="shared" ca="1" si="103"/>
        <v/>
      </c>
      <c r="AM205" t="str">
        <f t="shared" ca="1" si="98"/>
        <v/>
      </c>
    </row>
    <row r="206" spans="1:39" x14ac:dyDescent="0.3">
      <c r="A206" t="str">
        <f ca="1">IF(Y206="","",Y206&amp;"-"&amp;COUNTIF($Y$2:Y206,Y206))</f>
        <v>1-25</v>
      </c>
      <c r="B206" t="str">
        <f ca="1">IF(V206="","",V206&amp;"-"&amp;COUNTIF($V$2:V206,V206))</f>
        <v/>
      </c>
      <c r="C206" t="str">
        <f ca="1">IF(U206="","",U206&amp;"-"&amp;COUNTIF($U$2:U206,U206))</f>
        <v>-1-12</v>
      </c>
      <c r="D206">
        <f ca="1">IF(AF206="","",COUNTIF($AJ$2:AJ206,1))</f>
        <v>25</v>
      </c>
      <c r="E206" t="str">
        <f ca="1">IF(AG206="","",COUNTIF($AK$2:AK206,1))</f>
        <v/>
      </c>
      <c r="F206">
        <f t="shared" si="99"/>
        <v>205</v>
      </c>
      <c r="G206" s="11">
        <f>HDFCBANK!C206</f>
        <v>41572</v>
      </c>
      <c r="H206">
        <f>HDFCBANK!I206</f>
        <v>672.55</v>
      </c>
      <c r="I206">
        <f>HDFC!I206</f>
        <v>809.8</v>
      </c>
      <c r="J206" s="7">
        <f t="shared" si="81"/>
        <v>0.83051370708816996</v>
      </c>
      <c r="K206" s="7">
        <f t="shared" ca="1" si="100"/>
        <v>0.82214031844013902</v>
      </c>
      <c r="L206" s="7">
        <f t="shared" ca="1" si="104"/>
        <v>6.2611887677131266E-3</v>
      </c>
      <c r="M206" s="36">
        <f t="shared" ca="1" si="105"/>
        <v>0.82840150720785211</v>
      </c>
      <c r="N206" s="37">
        <f t="shared" ca="1" si="106"/>
        <v>0.81587912967242593</v>
      </c>
      <c r="O206" t="str">
        <f t="shared" ca="1" si="82"/>
        <v>SHORT</v>
      </c>
      <c r="Q206" t="str">
        <f t="shared" ca="1" si="83"/>
        <v/>
      </c>
      <c r="R206" t="str">
        <f t="shared" ca="1" si="84"/>
        <v>SHORT</v>
      </c>
      <c r="S206">
        <f t="shared" ca="1" si="85"/>
        <v>-1</v>
      </c>
      <c r="T206">
        <f t="shared" ca="1" si="86"/>
        <v>0</v>
      </c>
      <c r="U206">
        <f t="shared" ca="1" si="101"/>
        <v>-1</v>
      </c>
      <c r="V206" t="str">
        <f t="shared" ca="1" si="102"/>
        <v/>
      </c>
      <c r="W206" t="str">
        <f t="shared" ca="1" si="87"/>
        <v>SHORT</v>
      </c>
      <c r="X206">
        <f t="shared" ca="1" si="88"/>
        <v>-1</v>
      </c>
      <c r="Y206">
        <f t="shared" ca="1" si="89"/>
        <v>1</v>
      </c>
      <c r="Z206" t="str">
        <f ca="1">IF(V206="","",IF(V206=1,"LONG"&amp;COUNTIF($V$2:V206,1),"SELL"&amp;COUNTIF($V$2:V206,0)))</f>
        <v/>
      </c>
      <c r="AA206" t="str">
        <f ca="1">IF(U206="","",IF(U206=-1,"SHORT"&amp;COUNTIF($U$2:U206,-1),"COVER"&amp;COUNTIF($U$2:U206,0)))</f>
        <v>SHORT12</v>
      </c>
      <c r="AB206" t="str">
        <f t="shared" ca="1" si="90"/>
        <v/>
      </c>
      <c r="AC206" t="str">
        <f t="shared" ca="1" si="91"/>
        <v/>
      </c>
      <c r="AD206" t="str">
        <f t="shared" ca="1" si="92"/>
        <v>SHORT</v>
      </c>
      <c r="AE206" t="str">
        <f t="shared" ca="1" si="93"/>
        <v/>
      </c>
      <c r="AF206" t="str">
        <f t="shared" ca="1" si="94"/>
        <v>SHORT</v>
      </c>
      <c r="AG206" t="str">
        <f t="shared" ca="1" si="95"/>
        <v/>
      </c>
      <c r="AH206">
        <f ca="1">IF(AF206="","",COUNTIF($AJ$2:AJ206,1))</f>
        <v>25</v>
      </c>
      <c r="AI206" t="str">
        <f ca="1">IF(AG206="","",COUNTIF($AK$2:AK206,1))</f>
        <v/>
      </c>
      <c r="AJ206">
        <f t="shared" ca="1" si="96"/>
        <v>1</v>
      </c>
      <c r="AK206">
        <f t="shared" ca="1" si="97"/>
        <v>0</v>
      </c>
      <c r="AL206" t="str">
        <f t="shared" ca="1" si="103"/>
        <v>SHORT</v>
      </c>
      <c r="AM206" t="str">
        <f t="shared" ca="1" si="98"/>
        <v/>
      </c>
    </row>
    <row r="207" spans="1:39" x14ac:dyDescent="0.3">
      <c r="A207" t="str">
        <f ca="1">IF(Y207="","",Y207&amp;"-"&amp;COUNTIF($Y$2:Y207,Y207))</f>
        <v>0-25</v>
      </c>
      <c r="B207" t="str">
        <f ca="1">IF(V207="","",V207&amp;"-"&amp;COUNTIF($V$2:V207,V207))</f>
        <v>1-14</v>
      </c>
      <c r="C207" t="str">
        <f ca="1">IF(U207="","",U207&amp;"-"&amp;COUNTIF($U$2:U207,U207))</f>
        <v>0-12</v>
      </c>
      <c r="D207">
        <f ca="1">IF(AF207="","",COUNTIF($AJ$2:AJ207,1))</f>
        <v>26</v>
      </c>
      <c r="E207">
        <f ca="1">IF(AG207="","",COUNTIF($AK$2:AK207,1))</f>
        <v>25</v>
      </c>
      <c r="F207">
        <f t="shared" si="99"/>
        <v>206</v>
      </c>
      <c r="G207" s="11">
        <f>HDFCBANK!C207</f>
        <v>41575</v>
      </c>
      <c r="H207">
        <f>HDFCBANK!I207</f>
        <v>667.9</v>
      </c>
      <c r="I207">
        <f>HDFC!I207</f>
        <v>820.85</v>
      </c>
      <c r="J207" s="7">
        <f t="shared" si="81"/>
        <v>0.81366875799476146</v>
      </c>
      <c r="K207" s="7">
        <f t="shared" ca="1" si="100"/>
        <v>0.82191558412240373</v>
      </c>
      <c r="L207" s="7">
        <f t="shared" ca="1" si="104"/>
        <v>6.5433916087478134E-3</v>
      </c>
      <c r="M207" s="36">
        <f t="shared" ca="1" si="105"/>
        <v>0.82845897573115157</v>
      </c>
      <c r="N207" s="37">
        <f t="shared" ca="1" si="106"/>
        <v>0.81537219251365589</v>
      </c>
      <c r="O207" t="str">
        <f t="shared" ca="1" si="82"/>
        <v/>
      </c>
      <c r="Q207" t="str">
        <f t="shared" ca="1" si="83"/>
        <v>LONG</v>
      </c>
      <c r="R207" t="str">
        <f t="shared" ca="1" si="84"/>
        <v/>
      </c>
      <c r="S207">
        <f t="shared" ca="1" si="85"/>
        <v>0</v>
      </c>
      <c r="T207">
        <f t="shared" ca="1" si="86"/>
        <v>1</v>
      </c>
      <c r="U207">
        <f t="shared" ca="1" si="101"/>
        <v>0</v>
      </c>
      <c r="V207">
        <f t="shared" ca="1" si="102"/>
        <v>1</v>
      </c>
      <c r="W207" t="str">
        <f t="shared" ca="1" si="87"/>
        <v>LONG</v>
      </c>
      <c r="X207">
        <f t="shared" ca="1" si="88"/>
        <v>1</v>
      </c>
      <c r="Y207">
        <f t="shared" ca="1" si="89"/>
        <v>0</v>
      </c>
      <c r="Z207" t="str">
        <f ca="1">IF(V207="","",IF(V207=1,"LONG"&amp;COUNTIF($V$2:V207,1),"SELL"&amp;COUNTIF($V$2:V207,0)))</f>
        <v>LONG14</v>
      </c>
      <c r="AA207" t="str">
        <f ca="1">IF(U207="","",IF(U207=-1,"SHORT"&amp;COUNTIF($U$2:U207,-1),"COVER"&amp;COUNTIF($U$2:U207,0)))</f>
        <v>COVER12</v>
      </c>
      <c r="AB207" t="str">
        <f t="shared" ca="1" si="90"/>
        <v>BUY</v>
      </c>
      <c r="AC207" t="str">
        <f t="shared" ca="1" si="91"/>
        <v/>
      </c>
      <c r="AD207" t="str">
        <f t="shared" ca="1" si="92"/>
        <v/>
      </c>
      <c r="AE207" t="str">
        <f t="shared" ca="1" si="93"/>
        <v>COVER</v>
      </c>
      <c r="AF207" t="str">
        <f t="shared" ca="1" si="94"/>
        <v>BUY</v>
      </c>
      <c r="AG207" t="str">
        <f t="shared" ca="1" si="95"/>
        <v>COVER</v>
      </c>
      <c r="AH207">
        <f ca="1">IF(AF207="","",COUNTIF($AJ$2:AJ207,1))</f>
        <v>26</v>
      </c>
      <c r="AI207">
        <f ca="1">IF(AG207="","",COUNTIF($AK$2:AK207,1))</f>
        <v>25</v>
      </c>
      <c r="AJ207">
        <f t="shared" ca="1" si="96"/>
        <v>1</v>
      </c>
      <c r="AK207">
        <f t="shared" ca="1" si="97"/>
        <v>1</v>
      </c>
      <c r="AL207" t="str">
        <f t="shared" ca="1" si="103"/>
        <v>LONG</v>
      </c>
      <c r="AM207" t="str">
        <f t="shared" ca="1" si="98"/>
        <v>SHORT</v>
      </c>
    </row>
    <row r="208" spans="1:39" x14ac:dyDescent="0.3">
      <c r="A208" t="str">
        <f ca="1">IF(Y208="","",Y208&amp;"-"&amp;COUNTIF($Y$2:Y208,Y208))</f>
        <v/>
      </c>
      <c r="B208" t="str">
        <f ca="1">IF(V208="","",V208&amp;"-"&amp;COUNTIF($V$2:V208,V208))</f>
        <v/>
      </c>
      <c r="C208" t="str">
        <f ca="1">IF(U208="","",U208&amp;"-"&amp;COUNTIF($U$2:U208,U208))</f>
        <v/>
      </c>
      <c r="D208" t="str">
        <f ca="1">IF(AF208="","",COUNTIF($AJ$2:AJ208,1))</f>
        <v/>
      </c>
      <c r="E208" t="str">
        <f ca="1">IF(AG208="","",COUNTIF($AK$2:AK208,1))</f>
        <v/>
      </c>
      <c r="F208">
        <f t="shared" si="99"/>
        <v>207</v>
      </c>
      <c r="G208" s="11">
        <f>HDFCBANK!C208</f>
        <v>41576</v>
      </c>
      <c r="H208">
        <f>HDFCBANK!I208</f>
        <v>686.5</v>
      </c>
      <c r="I208">
        <f>HDFC!I208</f>
        <v>839.6</v>
      </c>
      <c r="J208" s="7">
        <f t="shared" si="81"/>
        <v>0.81765126250595521</v>
      </c>
      <c r="K208" s="7">
        <f t="shared" ca="1" si="100"/>
        <v>0.82059114791578869</v>
      </c>
      <c r="L208" s="7">
        <f t="shared" ca="1" si="104"/>
        <v>5.8247151902256211E-3</v>
      </c>
      <c r="M208" s="36">
        <f t="shared" ca="1" si="105"/>
        <v>0.82641586310601434</v>
      </c>
      <c r="N208" s="37">
        <f t="shared" ca="1" si="106"/>
        <v>0.81476643272556304</v>
      </c>
      <c r="O208" t="str">
        <f t="shared" ca="1" si="82"/>
        <v/>
      </c>
      <c r="Q208" t="str">
        <f t="shared" ca="1" si="83"/>
        <v>LONG</v>
      </c>
      <c r="R208" t="str">
        <f t="shared" ca="1" si="84"/>
        <v/>
      </c>
      <c r="S208">
        <f t="shared" ca="1" si="85"/>
        <v>0</v>
      </c>
      <c r="T208">
        <f t="shared" ca="1" si="86"/>
        <v>1</v>
      </c>
      <c r="U208" t="str">
        <f t="shared" ca="1" si="101"/>
        <v/>
      </c>
      <c r="V208" t="str">
        <f t="shared" ca="1" si="102"/>
        <v/>
      </c>
      <c r="W208" t="str">
        <f t="shared" ca="1" si="87"/>
        <v/>
      </c>
      <c r="X208">
        <f t="shared" ca="1" si="88"/>
        <v>0</v>
      </c>
      <c r="Y208" t="str">
        <f t="shared" ca="1" si="89"/>
        <v/>
      </c>
      <c r="Z208" t="str">
        <f ca="1">IF(V208="","",IF(V208=1,"LONG"&amp;COUNTIF($V$2:V208,1),"SELL"&amp;COUNTIF($V$2:V208,0)))</f>
        <v/>
      </c>
      <c r="AA208" t="str">
        <f ca="1">IF(U208="","",IF(U208=-1,"SHORT"&amp;COUNTIF($U$2:U208,-1),"COVER"&amp;COUNTIF($U$2:U208,0)))</f>
        <v/>
      </c>
      <c r="AB208" t="str">
        <f t="shared" ca="1" si="90"/>
        <v/>
      </c>
      <c r="AC208" t="str">
        <f t="shared" ca="1" si="91"/>
        <v/>
      </c>
      <c r="AD208" t="str">
        <f t="shared" ca="1" si="92"/>
        <v/>
      </c>
      <c r="AE208" t="str">
        <f t="shared" ca="1" si="93"/>
        <v/>
      </c>
      <c r="AF208" t="str">
        <f t="shared" ca="1" si="94"/>
        <v/>
      </c>
      <c r="AG208" t="str">
        <f t="shared" ca="1" si="95"/>
        <v/>
      </c>
      <c r="AH208" t="str">
        <f ca="1">IF(AF208="","",COUNTIF($AJ$2:AJ208,1))</f>
        <v/>
      </c>
      <c r="AI208" t="str">
        <f ca="1">IF(AG208="","",COUNTIF($AK$2:AK208,1))</f>
        <v/>
      </c>
      <c r="AJ208">
        <f t="shared" ca="1" si="96"/>
        <v>0</v>
      </c>
      <c r="AK208">
        <f t="shared" ca="1" si="97"/>
        <v>0</v>
      </c>
      <c r="AL208" t="str">
        <f t="shared" ca="1" si="103"/>
        <v/>
      </c>
      <c r="AM208" t="str">
        <f t="shared" ca="1" si="98"/>
        <v/>
      </c>
    </row>
    <row r="209" spans="1:39" x14ac:dyDescent="0.3">
      <c r="A209" t="str">
        <f ca="1">IF(Y209="","",Y209&amp;"-"&amp;COUNTIF($Y$2:Y209,Y209))</f>
        <v>1-26</v>
      </c>
      <c r="B209" t="str">
        <f ca="1">IF(V209="","",V209&amp;"-"&amp;COUNTIF($V$2:V209,V209))</f>
        <v/>
      </c>
      <c r="C209" t="str">
        <f ca="1">IF(U209="","",U209&amp;"-"&amp;COUNTIF($U$2:U209,U209))</f>
        <v/>
      </c>
      <c r="D209" t="str">
        <f ca="1">IF(AF209="","",COUNTIF($AJ$2:AJ209,1))</f>
        <v/>
      </c>
      <c r="E209" t="str">
        <f ca="1">IF(AG209="","",COUNTIF($AK$2:AK209,1))</f>
        <v/>
      </c>
      <c r="F209">
        <f t="shared" si="99"/>
        <v>208</v>
      </c>
      <c r="G209" s="11">
        <f>HDFCBANK!C209</f>
        <v>41577</v>
      </c>
      <c r="H209">
        <f>HDFCBANK!I209</f>
        <v>679.35</v>
      </c>
      <c r="I209">
        <f>HDFC!I209</f>
        <v>849.45</v>
      </c>
      <c r="J209" s="7">
        <f t="shared" si="81"/>
        <v>0.79975278121137205</v>
      </c>
      <c r="K209" s="7">
        <f t="shared" ca="1" si="100"/>
        <v>0.8192084860157276</v>
      </c>
      <c r="L209" s="7">
        <f t="shared" ca="1" si="104"/>
        <v>8.6364932773816128E-3</v>
      </c>
      <c r="M209" s="36">
        <f t="shared" ca="1" si="105"/>
        <v>0.82784497929310918</v>
      </c>
      <c r="N209" s="37">
        <f t="shared" ca="1" si="106"/>
        <v>0.81057199273834601</v>
      </c>
      <c r="O209" t="str">
        <f t="shared" ca="1" si="82"/>
        <v>LONG</v>
      </c>
      <c r="Q209" t="str">
        <f t="shared" ca="1" si="83"/>
        <v>LONG</v>
      </c>
      <c r="R209" t="str">
        <f t="shared" ca="1" si="84"/>
        <v/>
      </c>
      <c r="S209">
        <f t="shared" ca="1" si="85"/>
        <v>0</v>
      </c>
      <c r="T209">
        <f t="shared" ca="1" si="86"/>
        <v>1</v>
      </c>
      <c r="U209" t="str">
        <f t="shared" ca="1" si="101"/>
        <v/>
      </c>
      <c r="V209" t="str">
        <f t="shared" ca="1" si="102"/>
        <v/>
      </c>
      <c r="W209" t="str">
        <f t="shared" ca="1" si="87"/>
        <v/>
      </c>
      <c r="X209">
        <f t="shared" ca="1" si="88"/>
        <v>0</v>
      </c>
      <c r="Y209">
        <f t="shared" ca="1" si="89"/>
        <v>1</v>
      </c>
      <c r="Z209" t="str">
        <f ca="1">IF(V209="","",IF(V209=1,"LONG"&amp;COUNTIF($V$2:V209,1),"SELL"&amp;COUNTIF($V$2:V209,0)))</f>
        <v/>
      </c>
      <c r="AA209" t="str">
        <f ca="1">IF(U209="","",IF(U209=-1,"SHORT"&amp;COUNTIF($U$2:U209,-1),"COVER"&amp;COUNTIF($U$2:U209,0)))</f>
        <v/>
      </c>
      <c r="AB209" t="str">
        <f t="shared" ca="1" si="90"/>
        <v/>
      </c>
      <c r="AC209" t="str">
        <f t="shared" ca="1" si="91"/>
        <v/>
      </c>
      <c r="AD209" t="str">
        <f t="shared" ca="1" si="92"/>
        <v/>
      </c>
      <c r="AE209" t="str">
        <f t="shared" ca="1" si="93"/>
        <v/>
      </c>
      <c r="AF209" t="str">
        <f t="shared" ca="1" si="94"/>
        <v/>
      </c>
      <c r="AG209" t="str">
        <f t="shared" ca="1" si="95"/>
        <v/>
      </c>
      <c r="AH209" t="str">
        <f ca="1">IF(AF209="","",COUNTIF($AJ$2:AJ209,1))</f>
        <v/>
      </c>
      <c r="AI209" t="str">
        <f ca="1">IF(AG209="","",COUNTIF($AK$2:AK209,1))</f>
        <v/>
      </c>
      <c r="AJ209">
        <f t="shared" ca="1" si="96"/>
        <v>0</v>
      </c>
      <c r="AK209">
        <f t="shared" ca="1" si="97"/>
        <v>0</v>
      </c>
      <c r="AL209" t="str">
        <f t="shared" ca="1" si="103"/>
        <v/>
      </c>
      <c r="AM209" t="str">
        <f t="shared" ca="1" si="98"/>
        <v/>
      </c>
    </row>
    <row r="210" spans="1:39" x14ac:dyDescent="0.3">
      <c r="A210" t="str">
        <f ca="1">IF(Y210="","",Y210&amp;"-"&amp;COUNTIF($Y$2:Y210,Y210))</f>
        <v/>
      </c>
      <c r="B210" t="str">
        <f ca="1">IF(V210="","",V210&amp;"-"&amp;COUNTIF($V$2:V210,V210))</f>
        <v/>
      </c>
      <c r="C210" t="str">
        <f ca="1">IF(U210="","",U210&amp;"-"&amp;COUNTIF($U$2:U210,U210))</f>
        <v/>
      </c>
      <c r="D210" t="str">
        <f ca="1">IF(AF210="","",COUNTIF($AJ$2:AJ210,1))</f>
        <v/>
      </c>
      <c r="E210" t="str">
        <f ca="1">IF(AG210="","",COUNTIF($AK$2:AK210,1))</f>
        <v/>
      </c>
      <c r="F210">
        <f t="shared" si="99"/>
        <v>209</v>
      </c>
      <c r="G210" s="11">
        <f>HDFCBANK!C210</f>
        <v>41578</v>
      </c>
      <c r="H210">
        <f>HDFCBANK!I210</f>
        <v>680.8</v>
      </c>
      <c r="I210">
        <f>HDFC!I210</f>
        <v>855.05</v>
      </c>
      <c r="J210" s="7">
        <f t="shared" si="81"/>
        <v>0.79621074790947899</v>
      </c>
      <c r="K210" s="7">
        <f t="shared" ca="1" si="100"/>
        <v>0.81656094913665522</v>
      </c>
      <c r="L210" s="7">
        <f t="shared" ca="1" si="104"/>
        <v>1.1145545561333525E-2</v>
      </c>
      <c r="M210" s="36">
        <f t="shared" ca="1" si="105"/>
        <v>0.82770649469798874</v>
      </c>
      <c r="N210" s="37">
        <f t="shared" ca="1" si="106"/>
        <v>0.80541540357532171</v>
      </c>
      <c r="O210" t="str">
        <f t="shared" ca="1" si="82"/>
        <v>LONG</v>
      </c>
      <c r="Q210" t="str">
        <f t="shared" ca="1" si="83"/>
        <v>LONG</v>
      </c>
      <c r="R210" t="str">
        <f t="shared" ca="1" si="84"/>
        <v/>
      </c>
      <c r="S210">
        <f t="shared" ca="1" si="85"/>
        <v>0</v>
      </c>
      <c r="T210">
        <f t="shared" ca="1" si="86"/>
        <v>1</v>
      </c>
      <c r="U210" t="str">
        <f t="shared" ca="1" si="101"/>
        <v/>
      </c>
      <c r="V210" t="str">
        <f t="shared" ca="1" si="102"/>
        <v/>
      </c>
      <c r="W210" t="str">
        <f t="shared" ca="1" si="87"/>
        <v/>
      </c>
      <c r="X210">
        <f t="shared" ca="1" si="88"/>
        <v>0</v>
      </c>
      <c r="Y210" t="str">
        <f t="shared" ca="1" si="89"/>
        <v/>
      </c>
      <c r="Z210" t="str">
        <f ca="1">IF(V210="","",IF(V210=1,"LONG"&amp;COUNTIF($V$2:V210,1),"SELL"&amp;COUNTIF($V$2:V210,0)))</f>
        <v/>
      </c>
      <c r="AA210" t="str">
        <f ca="1">IF(U210="","",IF(U210=-1,"SHORT"&amp;COUNTIF($U$2:U210,-1),"COVER"&amp;COUNTIF($U$2:U210,0)))</f>
        <v/>
      </c>
      <c r="AB210" t="str">
        <f t="shared" ca="1" si="90"/>
        <v/>
      </c>
      <c r="AC210" t="str">
        <f t="shared" ca="1" si="91"/>
        <v/>
      </c>
      <c r="AD210" t="str">
        <f t="shared" ca="1" si="92"/>
        <v/>
      </c>
      <c r="AE210" t="str">
        <f t="shared" ca="1" si="93"/>
        <v/>
      </c>
      <c r="AF210" t="str">
        <f t="shared" ca="1" si="94"/>
        <v/>
      </c>
      <c r="AG210" t="str">
        <f t="shared" ca="1" si="95"/>
        <v/>
      </c>
      <c r="AH210" t="str">
        <f ca="1">IF(AF210="","",COUNTIF($AJ$2:AJ210,1))</f>
        <v/>
      </c>
      <c r="AI210" t="str">
        <f ca="1">IF(AG210="","",COUNTIF($AK$2:AK210,1))</f>
        <v/>
      </c>
      <c r="AJ210">
        <f t="shared" ca="1" si="96"/>
        <v>0</v>
      </c>
      <c r="AK210">
        <f t="shared" ca="1" si="97"/>
        <v>0</v>
      </c>
      <c r="AL210" t="str">
        <f t="shared" ca="1" si="103"/>
        <v/>
      </c>
      <c r="AM210" t="str">
        <f t="shared" ca="1" si="98"/>
        <v/>
      </c>
    </row>
    <row r="211" spans="1:39" x14ac:dyDescent="0.3">
      <c r="A211" t="str">
        <f ca="1">IF(Y211="","",Y211&amp;"-"&amp;COUNTIF($Y$2:Y211,Y211))</f>
        <v/>
      </c>
      <c r="B211" t="str">
        <f ca="1">IF(V211="","",V211&amp;"-"&amp;COUNTIF($V$2:V211,V211))</f>
        <v/>
      </c>
      <c r="C211" t="str">
        <f ca="1">IF(U211="","",U211&amp;"-"&amp;COUNTIF($U$2:U211,U211))</f>
        <v/>
      </c>
      <c r="D211" t="str">
        <f ca="1">IF(AF211="","",COUNTIF($AJ$2:AJ211,1))</f>
        <v/>
      </c>
      <c r="E211" t="str">
        <f ca="1">IF(AG211="","",COUNTIF($AK$2:AK211,1))</f>
        <v/>
      </c>
      <c r="F211">
        <f t="shared" si="99"/>
        <v>210</v>
      </c>
      <c r="G211" s="11">
        <f>HDFCBANK!C211</f>
        <v>41579</v>
      </c>
      <c r="H211">
        <f>HDFCBANK!I211</f>
        <v>683.8</v>
      </c>
      <c r="I211">
        <f>HDFC!I211</f>
        <v>855.4</v>
      </c>
      <c r="J211" s="7">
        <f t="shared" si="81"/>
        <v>0.79939209726443761</v>
      </c>
      <c r="K211" s="7">
        <f t="shared" ca="1" si="100"/>
        <v>0.81393258305005367</v>
      </c>
      <c r="L211" s="7">
        <f t="shared" ca="1" si="104"/>
        <v>1.1835048333481627E-2</v>
      </c>
      <c r="M211" s="36">
        <f t="shared" ca="1" si="105"/>
        <v>0.82576763138353526</v>
      </c>
      <c r="N211" s="37">
        <f t="shared" ca="1" si="106"/>
        <v>0.80209753471657208</v>
      </c>
      <c r="O211" t="str">
        <f t="shared" ca="1" si="82"/>
        <v>LONG</v>
      </c>
      <c r="Q211" t="str">
        <f t="shared" ca="1" si="83"/>
        <v>LONG</v>
      </c>
      <c r="R211" t="str">
        <f t="shared" ca="1" si="84"/>
        <v/>
      </c>
      <c r="S211">
        <f t="shared" ca="1" si="85"/>
        <v>0</v>
      </c>
      <c r="T211">
        <f t="shared" ca="1" si="86"/>
        <v>1</v>
      </c>
      <c r="U211" t="str">
        <f t="shared" ca="1" si="101"/>
        <v/>
      </c>
      <c r="V211" t="str">
        <f t="shared" ca="1" si="102"/>
        <v/>
      </c>
      <c r="W211" t="str">
        <f t="shared" ca="1" si="87"/>
        <v/>
      </c>
      <c r="X211">
        <f t="shared" ca="1" si="88"/>
        <v>0</v>
      </c>
      <c r="Y211" t="str">
        <f t="shared" ca="1" si="89"/>
        <v/>
      </c>
      <c r="Z211" t="str">
        <f ca="1">IF(V211="","",IF(V211=1,"LONG"&amp;COUNTIF($V$2:V211,1),"SELL"&amp;COUNTIF($V$2:V211,0)))</f>
        <v/>
      </c>
      <c r="AA211" t="str">
        <f ca="1">IF(U211="","",IF(U211=-1,"SHORT"&amp;COUNTIF($U$2:U211,-1),"COVER"&amp;COUNTIF($U$2:U211,0)))</f>
        <v/>
      </c>
      <c r="AB211" t="str">
        <f t="shared" ca="1" si="90"/>
        <v/>
      </c>
      <c r="AC211" t="str">
        <f t="shared" ca="1" si="91"/>
        <v/>
      </c>
      <c r="AD211" t="str">
        <f t="shared" ca="1" si="92"/>
        <v/>
      </c>
      <c r="AE211" t="str">
        <f t="shared" ca="1" si="93"/>
        <v/>
      </c>
      <c r="AF211" t="str">
        <f t="shared" ca="1" si="94"/>
        <v/>
      </c>
      <c r="AG211" t="str">
        <f t="shared" ca="1" si="95"/>
        <v/>
      </c>
      <c r="AH211" t="str">
        <f ca="1">IF(AF211="","",COUNTIF($AJ$2:AJ211,1))</f>
        <v/>
      </c>
      <c r="AI211" t="str">
        <f ca="1">IF(AG211="","",COUNTIF($AK$2:AK211,1))</f>
        <v/>
      </c>
      <c r="AJ211">
        <f t="shared" ca="1" si="96"/>
        <v>0</v>
      </c>
      <c r="AK211">
        <f t="shared" ca="1" si="97"/>
        <v>0</v>
      </c>
      <c r="AL211" t="str">
        <f t="shared" ca="1" si="103"/>
        <v/>
      </c>
      <c r="AM211" t="str">
        <f t="shared" ca="1" si="98"/>
        <v/>
      </c>
    </row>
    <row r="212" spans="1:39" x14ac:dyDescent="0.3">
      <c r="A212" t="str">
        <f ca="1">IF(Y212="","",Y212&amp;"-"&amp;COUNTIF($Y$2:Y212,Y212))</f>
        <v/>
      </c>
      <c r="B212" t="str">
        <f ca="1">IF(V212="","",V212&amp;"-"&amp;COUNTIF($V$2:V212,V212))</f>
        <v/>
      </c>
      <c r="C212" t="str">
        <f ca="1">IF(U212="","",U212&amp;"-"&amp;COUNTIF($U$2:U212,U212))</f>
        <v/>
      </c>
      <c r="D212" t="str">
        <f ca="1">IF(AF212="","",COUNTIF($AJ$2:AJ212,1))</f>
        <v/>
      </c>
      <c r="E212" t="str">
        <f ca="1">IF(AG212="","",COUNTIF($AK$2:AK212,1))</f>
        <v/>
      </c>
      <c r="F212">
        <f t="shared" si="99"/>
        <v>211</v>
      </c>
      <c r="G212" s="11">
        <f>HDFCBANK!C212</f>
        <v>41581</v>
      </c>
      <c r="H212">
        <f>HDFCBANK!I212</f>
        <v>680.45</v>
      </c>
      <c r="I212">
        <f>HDFC!I212</f>
        <v>852.8</v>
      </c>
      <c r="J212" s="7">
        <f t="shared" si="81"/>
        <v>0.79790103189493444</v>
      </c>
      <c r="K212" s="7">
        <f t="shared" ca="1" si="100"/>
        <v>0.81197757267929627</v>
      </c>
      <c r="L212" s="7">
        <f t="shared" ca="1" si="104"/>
        <v>1.2767254496387525E-2</v>
      </c>
      <c r="M212" s="36">
        <f t="shared" ca="1" si="105"/>
        <v>0.82474482717568376</v>
      </c>
      <c r="N212" s="37">
        <f t="shared" ca="1" si="106"/>
        <v>0.79921031818290877</v>
      </c>
      <c r="O212" t="str">
        <f t="shared" ca="1" si="82"/>
        <v>LONG</v>
      </c>
      <c r="Q212" t="str">
        <f t="shared" ca="1" si="83"/>
        <v>LONG</v>
      </c>
      <c r="R212" t="str">
        <f t="shared" ca="1" si="84"/>
        <v/>
      </c>
      <c r="S212">
        <f t="shared" ca="1" si="85"/>
        <v>0</v>
      </c>
      <c r="T212">
        <f t="shared" ca="1" si="86"/>
        <v>1</v>
      </c>
      <c r="U212" t="str">
        <f t="shared" ca="1" si="101"/>
        <v/>
      </c>
      <c r="V212" t="str">
        <f t="shared" ca="1" si="102"/>
        <v/>
      </c>
      <c r="W212" t="str">
        <f t="shared" ca="1" si="87"/>
        <v/>
      </c>
      <c r="X212">
        <f t="shared" ca="1" si="88"/>
        <v>0</v>
      </c>
      <c r="Y212" t="str">
        <f t="shared" ca="1" si="89"/>
        <v/>
      </c>
      <c r="Z212" t="str">
        <f ca="1">IF(V212="","",IF(V212=1,"LONG"&amp;COUNTIF($V$2:V212,1),"SELL"&amp;COUNTIF($V$2:V212,0)))</f>
        <v/>
      </c>
      <c r="AA212" t="str">
        <f ca="1">IF(U212="","",IF(U212=-1,"SHORT"&amp;COUNTIF($U$2:U212,-1),"COVER"&amp;COUNTIF($U$2:U212,0)))</f>
        <v/>
      </c>
      <c r="AB212" t="str">
        <f t="shared" ca="1" si="90"/>
        <v/>
      </c>
      <c r="AC212" t="str">
        <f t="shared" ca="1" si="91"/>
        <v/>
      </c>
      <c r="AD212" t="str">
        <f t="shared" ca="1" si="92"/>
        <v/>
      </c>
      <c r="AE212" t="str">
        <f t="shared" ca="1" si="93"/>
        <v/>
      </c>
      <c r="AF212" t="str">
        <f t="shared" ca="1" si="94"/>
        <v/>
      </c>
      <c r="AG212" t="str">
        <f t="shared" ca="1" si="95"/>
        <v/>
      </c>
      <c r="AH212" t="str">
        <f ca="1">IF(AF212="","",COUNTIF($AJ$2:AJ212,1))</f>
        <v/>
      </c>
      <c r="AI212" t="str">
        <f ca="1">IF(AG212="","",COUNTIF($AK$2:AK212,1))</f>
        <v/>
      </c>
      <c r="AJ212">
        <f t="shared" ca="1" si="96"/>
        <v>0</v>
      </c>
      <c r="AK212">
        <f t="shared" ca="1" si="97"/>
        <v>0</v>
      </c>
      <c r="AL212" t="str">
        <f t="shared" ca="1" si="103"/>
        <v/>
      </c>
      <c r="AM212" t="str">
        <f t="shared" ca="1" si="98"/>
        <v/>
      </c>
    </row>
    <row r="213" spans="1:39" x14ac:dyDescent="0.3">
      <c r="A213" t="str">
        <f ca="1">IF(Y213="","",Y213&amp;"-"&amp;COUNTIF($Y$2:Y213,Y213))</f>
        <v/>
      </c>
      <c r="B213" t="str">
        <f ca="1">IF(V213="","",V213&amp;"-"&amp;COUNTIF($V$2:V213,V213))</f>
        <v/>
      </c>
      <c r="C213" t="str">
        <f ca="1">IF(U213="","",U213&amp;"-"&amp;COUNTIF($U$2:U213,U213))</f>
        <v/>
      </c>
      <c r="D213" t="str">
        <f ca="1">IF(AF213="","",COUNTIF($AJ$2:AJ213,1))</f>
        <v/>
      </c>
      <c r="E213" t="str">
        <f ca="1">IF(AG213="","",COUNTIF($AK$2:AK213,1))</f>
        <v/>
      </c>
      <c r="F213">
        <f t="shared" si="99"/>
        <v>212</v>
      </c>
      <c r="G213" s="11">
        <f>HDFCBANK!C213</f>
        <v>41583</v>
      </c>
      <c r="H213">
        <f>HDFCBANK!I213</f>
        <v>676.25</v>
      </c>
      <c r="I213">
        <f>HDFC!I213</f>
        <v>859.45</v>
      </c>
      <c r="J213" s="7">
        <f t="shared" si="81"/>
        <v>0.7868404211996044</v>
      </c>
      <c r="K213" s="7">
        <f t="shared" ca="1" si="100"/>
        <v>0.80814033689127596</v>
      </c>
      <c r="L213" s="7">
        <f t="shared" ca="1" si="104"/>
        <v>1.4049464195002677E-2</v>
      </c>
      <c r="M213" s="36">
        <f t="shared" ca="1" si="105"/>
        <v>0.82218980108627859</v>
      </c>
      <c r="N213" s="37">
        <f t="shared" ca="1" si="106"/>
        <v>0.79409087269627332</v>
      </c>
      <c r="O213" t="str">
        <f t="shared" ca="1" si="82"/>
        <v>LONG</v>
      </c>
      <c r="Q213" t="str">
        <f t="shared" ca="1" si="83"/>
        <v>LONG</v>
      </c>
      <c r="R213" t="str">
        <f t="shared" ca="1" si="84"/>
        <v/>
      </c>
      <c r="S213">
        <f t="shared" ca="1" si="85"/>
        <v>0</v>
      </c>
      <c r="T213">
        <f t="shared" ca="1" si="86"/>
        <v>1</v>
      </c>
      <c r="U213" t="str">
        <f t="shared" ca="1" si="101"/>
        <v/>
      </c>
      <c r="V213" t="str">
        <f t="shared" ca="1" si="102"/>
        <v/>
      </c>
      <c r="W213" t="str">
        <f t="shared" ca="1" si="87"/>
        <v/>
      </c>
      <c r="X213">
        <f t="shared" ca="1" si="88"/>
        <v>0</v>
      </c>
      <c r="Y213" t="str">
        <f t="shared" ca="1" si="89"/>
        <v/>
      </c>
      <c r="Z213" t="str">
        <f ca="1">IF(V213="","",IF(V213=1,"LONG"&amp;COUNTIF($V$2:V213,1),"SELL"&amp;COUNTIF($V$2:V213,0)))</f>
        <v/>
      </c>
      <c r="AA213" t="str">
        <f ca="1">IF(U213="","",IF(U213=-1,"SHORT"&amp;COUNTIF($U$2:U213,-1),"COVER"&amp;COUNTIF($U$2:U213,0)))</f>
        <v/>
      </c>
      <c r="AB213" t="str">
        <f t="shared" ca="1" si="90"/>
        <v/>
      </c>
      <c r="AC213" t="str">
        <f t="shared" ca="1" si="91"/>
        <v/>
      </c>
      <c r="AD213" t="str">
        <f t="shared" ca="1" si="92"/>
        <v/>
      </c>
      <c r="AE213" t="str">
        <f t="shared" ca="1" si="93"/>
        <v/>
      </c>
      <c r="AF213" t="str">
        <f t="shared" ca="1" si="94"/>
        <v/>
      </c>
      <c r="AG213" t="str">
        <f t="shared" ca="1" si="95"/>
        <v/>
      </c>
      <c r="AH213" t="str">
        <f ca="1">IF(AF213="","",COUNTIF($AJ$2:AJ213,1))</f>
        <v/>
      </c>
      <c r="AI213" t="str">
        <f ca="1">IF(AG213="","",COUNTIF($AK$2:AK213,1))</f>
        <v/>
      </c>
      <c r="AJ213">
        <f t="shared" ca="1" si="96"/>
        <v>0</v>
      </c>
      <c r="AK213">
        <f t="shared" ca="1" si="97"/>
        <v>0</v>
      </c>
      <c r="AL213" t="str">
        <f t="shared" ca="1" si="103"/>
        <v/>
      </c>
      <c r="AM213" t="str">
        <f t="shared" ca="1" si="98"/>
        <v/>
      </c>
    </row>
    <row r="214" spans="1:39" x14ac:dyDescent="0.3">
      <c r="A214" t="str">
        <f ca="1">IF(Y214="","",Y214&amp;"-"&amp;COUNTIF($Y$2:Y214,Y214))</f>
        <v/>
      </c>
      <c r="B214" t="str">
        <f ca="1">IF(V214="","",V214&amp;"-"&amp;COUNTIF($V$2:V214,V214))</f>
        <v/>
      </c>
      <c r="C214" t="str">
        <f ca="1">IF(U214="","",U214&amp;"-"&amp;COUNTIF($U$2:U214,U214))</f>
        <v/>
      </c>
      <c r="D214" t="str">
        <f ca="1">IF(AF214="","",COUNTIF($AJ$2:AJ214,1))</f>
        <v/>
      </c>
      <c r="E214" t="str">
        <f ca="1">IF(AG214="","",COUNTIF($AK$2:AK214,1))</f>
        <v/>
      </c>
      <c r="F214">
        <f t="shared" si="99"/>
        <v>213</v>
      </c>
      <c r="G214" s="11">
        <f>HDFCBANK!C214</f>
        <v>41584</v>
      </c>
      <c r="H214">
        <f>HDFCBANK!I214</f>
        <v>668.9</v>
      </c>
      <c r="I214">
        <f>HDFC!I214</f>
        <v>838.95</v>
      </c>
      <c r="J214" s="7">
        <f t="shared" si="81"/>
        <v>0.79730615650515513</v>
      </c>
      <c r="K214" s="7">
        <f t="shared" ca="1" si="100"/>
        <v>0.80633458104617584</v>
      </c>
      <c r="L214" s="7">
        <f t="shared" ca="1" si="104"/>
        <v>1.4177767140254954E-2</v>
      </c>
      <c r="M214" s="36">
        <f t="shared" ca="1" si="105"/>
        <v>0.82051234818643082</v>
      </c>
      <c r="N214" s="37">
        <f t="shared" ca="1" si="106"/>
        <v>0.79215681390592085</v>
      </c>
      <c r="O214" t="str">
        <f t="shared" ca="1" si="82"/>
        <v>LONG</v>
      </c>
      <c r="Q214" t="str">
        <f t="shared" ca="1" si="83"/>
        <v>LONG</v>
      </c>
      <c r="R214" t="str">
        <f t="shared" ca="1" si="84"/>
        <v/>
      </c>
      <c r="S214">
        <f t="shared" ca="1" si="85"/>
        <v>0</v>
      </c>
      <c r="T214">
        <f t="shared" ca="1" si="86"/>
        <v>1</v>
      </c>
      <c r="U214" t="str">
        <f t="shared" ca="1" si="101"/>
        <v/>
      </c>
      <c r="V214" t="str">
        <f t="shared" ca="1" si="102"/>
        <v/>
      </c>
      <c r="W214" t="str">
        <f t="shared" ca="1" si="87"/>
        <v/>
      </c>
      <c r="X214">
        <f t="shared" ca="1" si="88"/>
        <v>0</v>
      </c>
      <c r="Y214" t="str">
        <f t="shared" ca="1" si="89"/>
        <v/>
      </c>
      <c r="Z214" t="str">
        <f ca="1">IF(V214="","",IF(V214=1,"LONG"&amp;COUNTIF($V$2:V214,1),"SELL"&amp;COUNTIF($V$2:V214,0)))</f>
        <v/>
      </c>
      <c r="AA214" t="str">
        <f ca="1">IF(U214="","",IF(U214=-1,"SHORT"&amp;COUNTIF($U$2:U214,-1),"COVER"&amp;COUNTIF($U$2:U214,0)))</f>
        <v/>
      </c>
      <c r="AB214" t="str">
        <f t="shared" ca="1" si="90"/>
        <v/>
      </c>
      <c r="AC214" t="str">
        <f t="shared" ca="1" si="91"/>
        <v/>
      </c>
      <c r="AD214" t="str">
        <f t="shared" ca="1" si="92"/>
        <v/>
      </c>
      <c r="AE214" t="str">
        <f t="shared" ca="1" si="93"/>
        <v/>
      </c>
      <c r="AF214" t="str">
        <f t="shared" ca="1" si="94"/>
        <v/>
      </c>
      <c r="AG214" t="str">
        <f t="shared" ca="1" si="95"/>
        <v/>
      </c>
      <c r="AH214" t="str">
        <f ca="1">IF(AF214="","",COUNTIF($AJ$2:AJ214,1))</f>
        <v/>
      </c>
      <c r="AI214" t="str">
        <f ca="1">IF(AG214="","",COUNTIF($AK$2:AK214,1))</f>
        <v/>
      </c>
      <c r="AJ214">
        <f t="shared" ca="1" si="96"/>
        <v>0</v>
      </c>
      <c r="AK214">
        <f t="shared" ca="1" si="97"/>
        <v>0</v>
      </c>
      <c r="AL214" t="str">
        <f t="shared" ca="1" si="103"/>
        <v/>
      </c>
      <c r="AM214" t="str">
        <f t="shared" ca="1" si="98"/>
        <v/>
      </c>
    </row>
    <row r="215" spans="1:39" x14ac:dyDescent="0.3">
      <c r="A215" t="str">
        <f ca="1">IF(Y215="","",Y215&amp;"-"&amp;COUNTIF($Y$2:Y215,Y215))</f>
        <v/>
      </c>
      <c r="B215" t="str">
        <f ca="1">IF(V215="","",V215&amp;"-"&amp;COUNTIF($V$2:V215,V215))</f>
        <v/>
      </c>
      <c r="C215" t="str">
        <f ca="1">IF(U215="","",U215&amp;"-"&amp;COUNTIF($U$2:U215,U215))</f>
        <v/>
      </c>
      <c r="D215" t="str">
        <f ca="1">IF(AF215="","",COUNTIF($AJ$2:AJ215,1))</f>
        <v/>
      </c>
      <c r="E215" t="str">
        <f ca="1">IF(AG215="","",COUNTIF($AK$2:AK215,1))</f>
        <v/>
      </c>
      <c r="F215">
        <f t="shared" si="99"/>
        <v>214</v>
      </c>
      <c r="G215" s="11">
        <f>HDFCBANK!C215</f>
        <v>41585</v>
      </c>
      <c r="H215">
        <f>HDFCBANK!I215</f>
        <v>665.4</v>
      </c>
      <c r="I215">
        <f>HDFC!I215</f>
        <v>841.75</v>
      </c>
      <c r="J215" s="7">
        <f t="shared" si="81"/>
        <v>0.79049599049599051</v>
      </c>
      <c r="K215" s="7">
        <f t="shared" ca="1" si="100"/>
        <v>0.80297329540698603</v>
      </c>
      <c r="L215" s="7">
        <f t="shared" ca="1" si="104"/>
        <v>1.3462027842424401E-2</v>
      </c>
      <c r="M215" s="36">
        <f t="shared" ca="1" si="105"/>
        <v>0.81643532324941048</v>
      </c>
      <c r="N215" s="37">
        <f t="shared" ca="1" si="106"/>
        <v>0.78951126756456158</v>
      </c>
      <c r="O215" t="str">
        <f t="shared" ca="1" si="82"/>
        <v>LONG</v>
      </c>
      <c r="Q215" t="str">
        <f t="shared" ca="1" si="83"/>
        <v>LONG</v>
      </c>
      <c r="R215" t="str">
        <f t="shared" ca="1" si="84"/>
        <v/>
      </c>
      <c r="S215">
        <f t="shared" ca="1" si="85"/>
        <v>0</v>
      </c>
      <c r="T215">
        <f t="shared" ca="1" si="86"/>
        <v>1</v>
      </c>
      <c r="U215" t="str">
        <f t="shared" ca="1" si="101"/>
        <v/>
      </c>
      <c r="V215" t="str">
        <f t="shared" ca="1" si="102"/>
        <v/>
      </c>
      <c r="W215" t="str">
        <f t="shared" ca="1" si="87"/>
        <v/>
      </c>
      <c r="X215">
        <f t="shared" ca="1" si="88"/>
        <v>0</v>
      </c>
      <c r="Y215" t="str">
        <f t="shared" ca="1" si="89"/>
        <v/>
      </c>
      <c r="Z215" t="str">
        <f ca="1">IF(V215="","",IF(V215=1,"LONG"&amp;COUNTIF($V$2:V215,1),"SELL"&amp;COUNTIF($V$2:V215,0)))</f>
        <v/>
      </c>
      <c r="AA215" t="str">
        <f ca="1">IF(U215="","",IF(U215=-1,"SHORT"&amp;COUNTIF($U$2:U215,-1),"COVER"&amp;COUNTIF($U$2:U215,0)))</f>
        <v/>
      </c>
      <c r="AB215" t="str">
        <f t="shared" ca="1" si="90"/>
        <v/>
      </c>
      <c r="AC215" t="str">
        <f t="shared" ca="1" si="91"/>
        <v/>
      </c>
      <c r="AD215" t="str">
        <f t="shared" ca="1" si="92"/>
        <v/>
      </c>
      <c r="AE215" t="str">
        <f t="shared" ca="1" si="93"/>
        <v/>
      </c>
      <c r="AF215" t="str">
        <f t="shared" ca="1" si="94"/>
        <v/>
      </c>
      <c r="AG215" t="str">
        <f t="shared" ca="1" si="95"/>
        <v/>
      </c>
      <c r="AH215" t="str">
        <f ca="1">IF(AF215="","",COUNTIF($AJ$2:AJ215,1))</f>
        <v/>
      </c>
      <c r="AI215" t="str">
        <f ca="1">IF(AG215="","",COUNTIF($AK$2:AK215,1))</f>
        <v/>
      </c>
      <c r="AJ215">
        <f t="shared" ca="1" si="96"/>
        <v>0</v>
      </c>
      <c r="AK215">
        <f t="shared" ca="1" si="97"/>
        <v>0</v>
      </c>
      <c r="AL215" t="str">
        <f t="shared" ca="1" si="103"/>
        <v/>
      </c>
      <c r="AM215" t="str">
        <f t="shared" ca="1" si="98"/>
        <v/>
      </c>
    </row>
    <row r="216" spans="1:39" x14ac:dyDescent="0.3">
      <c r="A216" t="str">
        <f ca="1">IF(Y216="","",Y216&amp;"-"&amp;COUNTIF($Y$2:Y216,Y216))</f>
        <v>0-26</v>
      </c>
      <c r="B216" t="str">
        <f ca="1">IF(V216="","",V216&amp;"-"&amp;COUNTIF($V$2:V216,V216))</f>
        <v>0-14</v>
      </c>
      <c r="C216" t="str">
        <f ca="1">IF(U216="","",U216&amp;"-"&amp;COUNTIF($U$2:U216,U216))</f>
        <v/>
      </c>
      <c r="D216" t="str">
        <f ca="1">IF(AF216="","",COUNTIF($AJ$2:AJ216,1))</f>
        <v/>
      </c>
      <c r="E216">
        <f ca="1">IF(AG216="","",COUNTIF($AK$2:AK216,1))</f>
        <v>26</v>
      </c>
      <c r="F216">
        <f t="shared" si="99"/>
        <v>215</v>
      </c>
      <c r="G216" s="11">
        <f>HDFCBANK!C216</f>
        <v>41586</v>
      </c>
      <c r="H216">
        <f>HDFCBANK!I216</f>
        <v>652.5</v>
      </c>
      <c r="I216">
        <f>HDFC!I216</f>
        <v>809.35</v>
      </c>
      <c r="J216" s="7">
        <f t="shared" si="81"/>
        <v>0.80620250818558103</v>
      </c>
      <c r="K216" s="7">
        <f t="shared" ca="1" si="100"/>
        <v>0.80054217551672724</v>
      </c>
      <c r="L216" s="7">
        <f t="shared" ca="1" si="104"/>
        <v>9.5678038990965816E-3</v>
      </c>
      <c r="M216" s="36">
        <f t="shared" ca="1" si="105"/>
        <v>0.81010997941582386</v>
      </c>
      <c r="N216" s="37">
        <f t="shared" ca="1" si="106"/>
        <v>0.79097437161763062</v>
      </c>
      <c r="O216" t="str">
        <f t="shared" ca="1" si="82"/>
        <v/>
      </c>
      <c r="Q216" t="str">
        <f t="shared" ca="1" si="83"/>
        <v/>
      </c>
      <c r="R216" t="str">
        <f t="shared" ca="1" si="84"/>
        <v/>
      </c>
      <c r="S216">
        <f t="shared" ca="1" si="85"/>
        <v>0</v>
      </c>
      <c r="T216">
        <f t="shared" ca="1" si="86"/>
        <v>0</v>
      </c>
      <c r="U216" t="str">
        <f t="shared" ca="1" si="101"/>
        <v/>
      </c>
      <c r="V216">
        <f t="shared" ca="1" si="102"/>
        <v>0</v>
      </c>
      <c r="W216" t="str">
        <f t="shared" ca="1" si="87"/>
        <v/>
      </c>
      <c r="X216">
        <f t="shared" ca="1" si="88"/>
        <v>0</v>
      </c>
      <c r="Y216">
        <f t="shared" ca="1" si="89"/>
        <v>0</v>
      </c>
      <c r="Z216" t="str">
        <f ca="1">IF(V216="","",IF(V216=1,"LONG"&amp;COUNTIF($V$2:V216,1),"SELL"&amp;COUNTIF($V$2:V216,0)))</f>
        <v>SELL14</v>
      </c>
      <c r="AA216" t="str">
        <f ca="1">IF(U216="","",IF(U216=-1,"SHORT"&amp;COUNTIF($U$2:U216,-1),"COVER"&amp;COUNTIF($U$2:U216,0)))</f>
        <v/>
      </c>
      <c r="AB216" t="str">
        <f t="shared" ca="1" si="90"/>
        <v/>
      </c>
      <c r="AC216" t="str">
        <f t="shared" ca="1" si="91"/>
        <v>SELL</v>
      </c>
      <c r="AD216" t="str">
        <f t="shared" ca="1" si="92"/>
        <v/>
      </c>
      <c r="AE216" t="str">
        <f t="shared" ca="1" si="93"/>
        <v/>
      </c>
      <c r="AF216" t="str">
        <f t="shared" ca="1" si="94"/>
        <v/>
      </c>
      <c r="AG216" t="str">
        <f t="shared" ca="1" si="95"/>
        <v>SELL</v>
      </c>
      <c r="AH216" t="str">
        <f ca="1">IF(AF216="","",COUNTIF($AJ$2:AJ216,1))</f>
        <v/>
      </c>
      <c r="AI216">
        <f ca="1">IF(AG216="","",COUNTIF($AK$2:AK216,1))</f>
        <v>26</v>
      </c>
      <c r="AJ216">
        <f t="shared" ca="1" si="96"/>
        <v>0</v>
      </c>
      <c r="AK216">
        <f t="shared" ca="1" si="97"/>
        <v>1</v>
      </c>
      <c r="AL216" t="str">
        <f t="shared" ca="1" si="103"/>
        <v/>
      </c>
      <c r="AM216" t="str">
        <f t="shared" ca="1" si="98"/>
        <v>LONG</v>
      </c>
    </row>
    <row r="217" spans="1:39" x14ac:dyDescent="0.3">
      <c r="A217" t="str">
        <f ca="1">IF(Y217="","",Y217&amp;"-"&amp;COUNTIF($Y$2:Y217,Y217))</f>
        <v>1-27</v>
      </c>
      <c r="B217" t="str">
        <f ca="1">IF(V217="","",V217&amp;"-"&amp;COUNTIF($V$2:V217,V217))</f>
        <v/>
      </c>
      <c r="C217" t="str">
        <f ca="1">IF(U217="","",U217&amp;"-"&amp;COUNTIF($U$2:U217,U217))</f>
        <v>-1-13</v>
      </c>
      <c r="D217">
        <f ca="1">IF(AF217="","",COUNTIF($AJ$2:AJ217,1))</f>
        <v>27</v>
      </c>
      <c r="E217" t="str">
        <f ca="1">IF(AG217="","",COUNTIF($AK$2:AK217,1))</f>
        <v/>
      </c>
      <c r="F217">
        <f t="shared" si="99"/>
        <v>216</v>
      </c>
      <c r="G217" s="11">
        <f>HDFCBANK!C217</f>
        <v>41589</v>
      </c>
      <c r="H217">
        <f>HDFCBANK!I217</f>
        <v>654.25</v>
      </c>
      <c r="I217">
        <f>HDFC!I217</f>
        <v>805.35</v>
      </c>
      <c r="J217" s="7">
        <f t="shared" si="81"/>
        <v>0.81237971068479542</v>
      </c>
      <c r="K217" s="7">
        <f t="shared" ca="1" si="100"/>
        <v>0.80041327078573055</v>
      </c>
      <c r="L217" s="7">
        <f t="shared" ca="1" si="104"/>
        <v>9.3781054120162261E-3</v>
      </c>
      <c r="M217" s="36">
        <f t="shared" ca="1" si="105"/>
        <v>0.80979137619774677</v>
      </c>
      <c r="N217" s="37">
        <f t="shared" ca="1" si="106"/>
        <v>0.79103516537371432</v>
      </c>
      <c r="O217" t="str">
        <f t="shared" ca="1" si="82"/>
        <v>SHORT</v>
      </c>
      <c r="Q217" t="str">
        <f t="shared" ca="1" si="83"/>
        <v/>
      </c>
      <c r="R217" t="str">
        <f t="shared" ca="1" si="84"/>
        <v>SHORT</v>
      </c>
      <c r="S217">
        <f t="shared" ca="1" si="85"/>
        <v>-1</v>
      </c>
      <c r="T217">
        <f t="shared" ca="1" si="86"/>
        <v>0</v>
      </c>
      <c r="U217">
        <f t="shared" ca="1" si="101"/>
        <v>-1</v>
      </c>
      <c r="V217" t="str">
        <f t="shared" ca="1" si="102"/>
        <v/>
      </c>
      <c r="W217" t="str">
        <f t="shared" ca="1" si="87"/>
        <v>SHORT</v>
      </c>
      <c r="X217">
        <f t="shared" ca="1" si="88"/>
        <v>-1</v>
      </c>
      <c r="Y217">
        <f t="shared" ca="1" si="89"/>
        <v>1</v>
      </c>
      <c r="Z217" t="str">
        <f ca="1">IF(V217="","",IF(V217=1,"LONG"&amp;COUNTIF($V$2:V217,1),"SELL"&amp;COUNTIF($V$2:V217,0)))</f>
        <v/>
      </c>
      <c r="AA217" t="str">
        <f ca="1">IF(U217="","",IF(U217=-1,"SHORT"&amp;COUNTIF($U$2:U217,-1),"COVER"&amp;COUNTIF($U$2:U217,0)))</f>
        <v>SHORT13</v>
      </c>
      <c r="AB217" t="str">
        <f t="shared" ca="1" si="90"/>
        <v/>
      </c>
      <c r="AC217" t="str">
        <f t="shared" ca="1" si="91"/>
        <v/>
      </c>
      <c r="AD217" t="str">
        <f t="shared" ca="1" si="92"/>
        <v>SHORT</v>
      </c>
      <c r="AE217" t="str">
        <f t="shared" ca="1" si="93"/>
        <v/>
      </c>
      <c r="AF217" t="str">
        <f t="shared" ca="1" si="94"/>
        <v>SHORT</v>
      </c>
      <c r="AG217" t="str">
        <f t="shared" ca="1" si="95"/>
        <v/>
      </c>
      <c r="AH217">
        <f ca="1">IF(AF217="","",COUNTIF($AJ$2:AJ217,1))</f>
        <v>27</v>
      </c>
      <c r="AI217" t="str">
        <f ca="1">IF(AG217="","",COUNTIF($AK$2:AK217,1))</f>
        <v/>
      </c>
      <c r="AJ217">
        <f t="shared" ca="1" si="96"/>
        <v>1</v>
      </c>
      <c r="AK217">
        <f t="shared" ca="1" si="97"/>
        <v>0</v>
      </c>
      <c r="AL217" t="str">
        <f t="shared" ca="1" si="103"/>
        <v>SHORT</v>
      </c>
      <c r="AM217" t="str">
        <f t="shared" ca="1" si="98"/>
        <v/>
      </c>
    </row>
    <row r="218" spans="1:39" x14ac:dyDescent="0.3">
      <c r="A218" t="str">
        <f ca="1">IF(Y218="","",Y218&amp;"-"&amp;COUNTIF($Y$2:Y218,Y218))</f>
        <v/>
      </c>
      <c r="B218" t="str">
        <f ca="1">IF(V218="","",V218&amp;"-"&amp;COUNTIF($V$2:V218,V218))</f>
        <v/>
      </c>
      <c r="C218" t="str">
        <f ca="1">IF(U218="","",U218&amp;"-"&amp;COUNTIF($U$2:U218,U218))</f>
        <v/>
      </c>
      <c r="D218" t="str">
        <f ca="1">IF(AF218="","",COUNTIF($AJ$2:AJ218,1))</f>
        <v/>
      </c>
      <c r="E218" t="str">
        <f ca="1">IF(AG218="","",COUNTIF($AK$2:AK218,1))</f>
        <v/>
      </c>
      <c r="F218">
        <f t="shared" si="99"/>
        <v>217</v>
      </c>
      <c r="G218" s="11">
        <f>HDFCBANK!C218</f>
        <v>41590</v>
      </c>
      <c r="H218">
        <f>HDFCBANK!I218</f>
        <v>645.95000000000005</v>
      </c>
      <c r="I218">
        <f>HDFC!I218</f>
        <v>794.85</v>
      </c>
      <c r="J218" s="7">
        <f t="shared" si="81"/>
        <v>0.8126690570547902</v>
      </c>
      <c r="K218" s="7">
        <f t="shared" ca="1" si="100"/>
        <v>0.79991505024061405</v>
      </c>
      <c r="L218" s="7">
        <f t="shared" ca="1" si="104"/>
        <v>8.4466525353773317E-3</v>
      </c>
      <c r="M218" s="36">
        <f t="shared" ca="1" si="105"/>
        <v>0.8083617027759914</v>
      </c>
      <c r="N218" s="37">
        <f t="shared" ca="1" si="106"/>
        <v>0.79146839770523669</v>
      </c>
      <c r="O218" t="str">
        <f t="shared" ca="1" si="82"/>
        <v>SHORT</v>
      </c>
      <c r="Q218" t="str">
        <f t="shared" ca="1" si="83"/>
        <v/>
      </c>
      <c r="R218" t="str">
        <f t="shared" ca="1" si="84"/>
        <v>SHORT</v>
      </c>
      <c r="S218">
        <f t="shared" ca="1" si="85"/>
        <v>-1</v>
      </c>
      <c r="T218">
        <f t="shared" ca="1" si="86"/>
        <v>0</v>
      </c>
      <c r="U218" t="str">
        <f t="shared" ca="1" si="101"/>
        <v/>
      </c>
      <c r="V218" t="str">
        <f t="shared" ca="1" si="102"/>
        <v/>
      </c>
      <c r="W218" t="str">
        <f t="shared" ca="1" si="87"/>
        <v/>
      </c>
      <c r="X218">
        <f t="shared" ca="1" si="88"/>
        <v>0</v>
      </c>
      <c r="Y218" t="str">
        <f t="shared" ca="1" si="89"/>
        <v/>
      </c>
      <c r="Z218" t="str">
        <f ca="1">IF(V218="","",IF(V218=1,"LONG"&amp;COUNTIF($V$2:V218,1),"SELL"&amp;COUNTIF($V$2:V218,0)))</f>
        <v/>
      </c>
      <c r="AA218" t="str">
        <f ca="1">IF(U218="","",IF(U218=-1,"SHORT"&amp;COUNTIF($U$2:U218,-1),"COVER"&amp;COUNTIF($U$2:U218,0)))</f>
        <v/>
      </c>
      <c r="AB218" t="str">
        <f t="shared" ca="1" si="90"/>
        <v/>
      </c>
      <c r="AC218" t="str">
        <f t="shared" ca="1" si="91"/>
        <v/>
      </c>
      <c r="AD218" t="str">
        <f t="shared" ca="1" si="92"/>
        <v/>
      </c>
      <c r="AE218" t="str">
        <f t="shared" ca="1" si="93"/>
        <v/>
      </c>
      <c r="AF218" t="str">
        <f t="shared" ca="1" si="94"/>
        <v/>
      </c>
      <c r="AG218" t="str">
        <f t="shared" ca="1" si="95"/>
        <v/>
      </c>
      <c r="AH218" t="str">
        <f ca="1">IF(AF218="","",COUNTIF($AJ$2:AJ218,1))</f>
        <v/>
      </c>
      <c r="AI218" t="str">
        <f ca="1">IF(AG218="","",COUNTIF($AK$2:AK218,1))</f>
        <v/>
      </c>
      <c r="AJ218">
        <f t="shared" ca="1" si="96"/>
        <v>0</v>
      </c>
      <c r="AK218">
        <f t="shared" ca="1" si="97"/>
        <v>0</v>
      </c>
      <c r="AL218" t="str">
        <f t="shared" ca="1" si="103"/>
        <v/>
      </c>
      <c r="AM218" t="str">
        <f t="shared" ca="1" si="98"/>
        <v/>
      </c>
    </row>
    <row r="219" spans="1:39" x14ac:dyDescent="0.3">
      <c r="A219" t="str">
        <f ca="1">IF(Y219="","",Y219&amp;"-"&amp;COUNTIF($Y$2:Y219,Y219))</f>
        <v/>
      </c>
      <c r="B219" t="str">
        <f ca="1">IF(V219="","",V219&amp;"-"&amp;COUNTIF($V$2:V219,V219))</f>
        <v/>
      </c>
      <c r="C219" t="str">
        <f ca="1">IF(U219="","",U219&amp;"-"&amp;COUNTIF($U$2:U219,U219))</f>
        <v/>
      </c>
      <c r="D219" t="str">
        <f ca="1">IF(AF219="","",COUNTIF($AJ$2:AJ219,1))</f>
        <v/>
      </c>
      <c r="E219" t="str">
        <f ca="1">IF(AG219="","",COUNTIF($AK$2:AK219,1))</f>
        <v/>
      </c>
      <c r="F219">
        <f t="shared" si="99"/>
        <v>218</v>
      </c>
      <c r="G219" s="11">
        <f>HDFCBANK!C219</f>
        <v>41591</v>
      </c>
      <c r="H219">
        <f>HDFCBANK!I219</f>
        <v>633.70000000000005</v>
      </c>
      <c r="I219">
        <f>HDFC!I219</f>
        <v>791.4</v>
      </c>
      <c r="J219" s="7">
        <f t="shared" si="81"/>
        <v>0.80073287844326513</v>
      </c>
      <c r="K219" s="7">
        <f t="shared" ca="1" si="100"/>
        <v>0.80001305996380323</v>
      </c>
      <c r="L219" s="7">
        <f t="shared" ca="1" si="104"/>
        <v>8.4502459145897758E-3</v>
      </c>
      <c r="M219" s="36">
        <f t="shared" ca="1" si="105"/>
        <v>0.80846330587839299</v>
      </c>
      <c r="N219" s="37">
        <f t="shared" ca="1" si="106"/>
        <v>0.79156281404921347</v>
      </c>
      <c r="O219" t="str">
        <f t="shared" ca="1" si="82"/>
        <v>SHORT</v>
      </c>
      <c r="Q219" t="str">
        <f t="shared" ca="1" si="83"/>
        <v/>
      </c>
      <c r="R219" t="str">
        <f t="shared" ca="1" si="84"/>
        <v>SHORT</v>
      </c>
      <c r="S219">
        <f t="shared" ca="1" si="85"/>
        <v>-1</v>
      </c>
      <c r="T219">
        <f t="shared" ca="1" si="86"/>
        <v>0</v>
      </c>
      <c r="U219" t="str">
        <f t="shared" ca="1" si="101"/>
        <v/>
      </c>
      <c r="V219" t="str">
        <f t="shared" ca="1" si="102"/>
        <v/>
      </c>
      <c r="W219" t="str">
        <f t="shared" ca="1" si="87"/>
        <v/>
      </c>
      <c r="X219">
        <f t="shared" ca="1" si="88"/>
        <v>0</v>
      </c>
      <c r="Y219" t="str">
        <f t="shared" ca="1" si="89"/>
        <v/>
      </c>
      <c r="Z219" t="str">
        <f ca="1">IF(V219="","",IF(V219=1,"LONG"&amp;COUNTIF($V$2:V219,1),"SELL"&amp;COUNTIF($V$2:V219,0)))</f>
        <v/>
      </c>
      <c r="AA219" t="str">
        <f ca="1">IF(U219="","",IF(U219=-1,"SHORT"&amp;COUNTIF($U$2:U219,-1),"COVER"&amp;COUNTIF($U$2:U219,0)))</f>
        <v/>
      </c>
      <c r="AB219" t="str">
        <f t="shared" ca="1" si="90"/>
        <v/>
      </c>
      <c r="AC219" t="str">
        <f t="shared" ca="1" si="91"/>
        <v/>
      </c>
      <c r="AD219" t="str">
        <f t="shared" ca="1" si="92"/>
        <v/>
      </c>
      <c r="AE219" t="str">
        <f t="shared" ca="1" si="93"/>
        <v/>
      </c>
      <c r="AF219" t="str">
        <f t="shared" ca="1" si="94"/>
        <v/>
      </c>
      <c r="AG219" t="str">
        <f t="shared" ca="1" si="95"/>
        <v/>
      </c>
      <c r="AH219" t="str">
        <f ca="1">IF(AF219="","",COUNTIF($AJ$2:AJ219,1))</f>
        <v/>
      </c>
      <c r="AI219" t="str">
        <f ca="1">IF(AG219="","",COUNTIF($AK$2:AK219,1))</f>
        <v/>
      </c>
      <c r="AJ219">
        <f t="shared" ca="1" si="96"/>
        <v>0</v>
      </c>
      <c r="AK219">
        <f t="shared" ca="1" si="97"/>
        <v>0</v>
      </c>
      <c r="AL219" t="str">
        <f t="shared" ca="1" si="103"/>
        <v/>
      </c>
      <c r="AM219" t="str">
        <f t="shared" ca="1" si="98"/>
        <v/>
      </c>
    </row>
    <row r="220" spans="1:39" x14ac:dyDescent="0.3">
      <c r="A220" t="str">
        <f ca="1">IF(Y220="","",Y220&amp;"-"&amp;COUNTIF($Y$2:Y220,Y220))</f>
        <v/>
      </c>
      <c r="B220" t="str">
        <f ca="1">IF(V220="","",V220&amp;"-"&amp;COUNTIF($V$2:V220,V220))</f>
        <v/>
      </c>
      <c r="C220" t="str">
        <f ca="1">IF(U220="","",U220&amp;"-"&amp;COUNTIF($U$2:U220,U220))</f>
        <v/>
      </c>
      <c r="D220" t="str">
        <f ca="1">IF(AF220="","",COUNTIF($AJ$2:AJ220,1))</f>
        <v/>
      </c>
      <c r="E220" t="str">
        <f ca="1">IF(AG220="","",COUNTIF($AK$2:AK220,1))</f>
        <v/>
      </c>
      <c r="F220">
        <f t="shared" si="99"/>
        <v>219</v>
      </c>
      <c r="G220" s="11">
        <f>HDFCBANK!C220</f>
        <v>41592</v>
      </c>
      <c r="H220">
        <f>HDFCBANK!I220</f>
        <v>642.20000000000005</v>
      </c>
      <c r="I220">
        <f>HDFC!I220</f>
        <v>793.3</v>
      </c>
      <c r="J220" s="7">
        <f t="shared" si="81"/>
        <v>0.80952981217698228</v>
      </c>
      <c r="K220" s="7">
        <f t="shared" ca="1" si="100"/>
        <v>0.80134496639055364</v>
      </c>
      <c r="L220" s="7">
        <f t="shared" ca="1" si="104"/>
        <v>8.8256642972247574E-3</v>
      </c>
      <c r="M220" s="36">
        <f t="shared" ca="1" si="105"/>
        <v>0.81017063068777839</v>
      </c>
      <c r="N220" s="37">
        <f t="shared" ca="1" si="106"/>
        <v>0.79251930209332888</v>
      </c>
      <c r="O220" t="str">
        <f t="shared" ca="1" si="82"/>
        <v>SHORT</v>
      </c>
      <c r="Q220" t="str">
        <f t="shared" ca="1" si="83"/>
        <v/>
      </c>
      <c r="R220" t="str">
        <f t="shared" ca="1" si="84"/>
        <v>SHORT</v>
      </c>
      <c r="S220">
        <f t="shared" ca="1" si="85"/>
        <v>-1</v>
      </c>
      <c r="T220">
        <f t="shared" ca="1" si="86"/>
        <v>0</v>
      </c>
      <c r="U220" t="str">
        <f t="shared" ca="1" si="101"/>
        <v/>
      </c>
      <c r="V220" t="str">
        <f t="shared" ca="1" si="102"/>
        <v/>
      </c>
      <c r="W220" t="str">
        <f t="shared" ca="1" si="87"/>
        <v/>
      </c>
      <c r="X220">
        <f t="shared" ca="1" si="88"/>
        <v>0</v>
      </c>
      <c r="Y220" t="str">
        <f t="shared" ca="1" si="89"/>
        <v/>
      </c>
      <c r="Z220" t="str">
        <f ca="1">IF(V220="","",IF(V220=1,"LONG"&amp;COUNTIF($V$2:V220,1),"SELL"&amp;COUNTIF($V$2:V220,0)))</f>
        <v/>
      </c>
      <c r="AA220" t="str">
        <f ca="1">IF(U220="","",IF(U220=-1,"SHORT"&amp;COUNTIF($U$2:U220,-1),"COVER"&amp;COUNTIF($U$2:U220,0)))</f>
        <v/>
      </c>
      <c r="AB220" t="str">
        <f t="shared" ca="1" si="90"/>
        <v/>
      </c>
      <c r="AC220" t="str">
        <f t="shared" ca="1" si="91"/>
        <v/>
      </c>
      <c r="AD220" t="str">
        <f t="shared" ca="1" si="92"/>
        <v/>
      </c>
      <c r="AE220" t="str">
        <f t="shared" ca="1" si="93"/>
        <v/>
      </c>
      <c r="AF220" t="str">
        <f t="shared" ca="1" si="94"/>
        <v/>
      </c>
      <c r="AG220" t="str">
        <f t="shared" ca="1" si="95"/>
        <v/>
      </c>
      <c r="AH220" t="str">
        <f ca="1">IF(AF220="","",COUNTIF($AJ$2:AJ220,1))</f>
        <v/>
      </c>
      <c r="AI220" t="str">
        <f ca="1">IF(AG220="","",COUNTIF($AK$2:AK220,1))</f>
        <v/>
      </c>
      <c r="AJ220">
        <f t="shared" ca="1" si="96"/>
        <v>0</v>
      </c>
      <c r="AK220">
        <f t="shared" ca="1" si="97"/>
        <v>0</v>
      </c>
      <c r="AL220" t="str">
        <f t="shared" ca="1" si="103"/>
        <v/>
      </c>
      <c r="AM220" t="str">
        <f t="shared" ca="1" si="98"/>
        <v/>
      </c>
    </row>
    <row r="221" spans="1:39" x14ac:dyDescent="0.3">
      <c r="A221" t="str">
        <f ca="1">IF(Y221="","",Y221&amp;"-"&amp;COUNTIF($Y$2:Y221,Y221))</f>
        <v/>
      </c>
      <c r="B221" t="str">
        <f ca="1">IF(V221="","",V221&amp;"-"&amp;COUNTIF($V$2:V221,V221))</f>
        <v/>
      </c>
      <c r="C221" t="str">
        <f ca="1">IF(U221="","",U221&amp;"-"&amp;COUNTIF($U$2:U221,U221))</f>
        <v/>
      </c>
      <c r="D221" t="str">
        <f ca="1">IF(AF221="","",COUNTIF($AJ$2:AJ221,1))</f>
        <v/>
      </c>
      <c r="E221" t="str">
        <f ca="1">IF(AG221="","",COUNTIF($AK$2:AK221,1))</f>
        <v/>
      </c>
      <c r="F221">
        <f t="shared" si="99"/>
        <v>220</v>
      </c>
      <c r="G221" s="11">
        <f>HDFCBANK!C221</f>
        <v>41596</v>
      </c>
      <c r="H221">
        <f>HDFCBANK!I221</f>
        <v>668.8</v>
      </c>
      <c r="I221">
        <f>HDFC!I221</f>
        <v>814.45</v>
      </c>
      <c r="J221" s="7">
        <f t="shared" si="81"/>
        <v>0.82116765915648582</v>
      </c>
      <c r="K221" s="7">
        <f t="shared" ca="1" si="100"/>
        <v>0.80352252257975842</v>
      </c>
      <c r="L221" s="7">
        <f t="shared" ca="1" si="104"/>
        <v>1.0763823637449923E-2</v>
      </c>
      <c r="M221" s="36">
        <f t="shared" ca="1" si="105"/>
        <v>0.8142863462172083</v>
      </c>
      <c r="N221" s="37">
        <f t="shared" ca="1" si="106"/>
        <v>0.79275869894230855</v>
      </c>
      <c r="O221" t="str">
        <f t="shared" ca="1" si="82"/>
        <v>SHORT</v>
      </c>
      <c r="Q221" t="str">
        <f t="shared" ca="1" si="83"/>
        <v/>
      </c>
      <c r="R221" t="str">
        <f t="shared" ca="1" si="84"/>
        <v>SHORT</v>
      </c>
      <c r="S221">
        <f t="shared" ca="1" si="85"/>
        <v>-1</v>
      </c>
      <c r="T221">
        <f t="shared" ca="1" si="86"/>
        <v>0</v>
      </c>
      <c r="U221" t="str">
        <f t="shared" ca="1" si="101"/>
        <v/>
      </c>
      <c r="V221" t="str">
        <f t="shared" ca="1" si="102"/>
        <v/>
      </c>
      <c r="W221" t="str">
        <f t="shared" ca="1" si="87"/>
        <v/>
      </c>
      <c r="X221">
        <f t="shared" ca="1" si="88"/>
        <v>0</v>
      </c>
      <c r="Y221" t="str">
        <f t="shared" ca="1" si="89"/>
        <v/>
      </c>
      <c r="Z221" t="str">
        <f ca="1">IF(V221="","",IF(V221=1,"LONG"&amp;COUNTIF($V$2:V221,1),"SELL"&amp;COUNTIF($V$2:V221,0)))</f>
        <v/>
      </c>
      <c r="AA221" t="str">
        <f ca="1">IF(U221="","",IF(U221=-1,"SHORT"&amp;COUNTIF($U$2:U221,-1),"COVER"&amp;COUNTIF($U$2:U221,0)))</f>
        <v/>
      </c>
      <c r="AB221" t="str">
        <f t="shared" ca="1" si="90"/>
        <v/>
      </c>
      <c r="AC221" t="str">
        <f t="shared" ca="1" si="91"/>
        <v/>
      </c>
      <c r="AD221" t="str">
        <f t="shared" ca="1" si="92"/>
        <v/>
      </c>
      <c r="AE221" t="str">
        <f t="shared" ca="1" si="93"/>
        <v/>
      </c>
      <c r="AF221" t="str">
        <f t="shared" ca="1" si="94"/>
        <v/>
      </c>
      <c r="AG221" t="str">
        <f t="shared" ca="1" si="95"/>
        <v/>
      </c>
      <c r="AH221" t="str">
        <f ca="1">IF(AF221="","",COUNTIF($AJ$2:AJ221,1))</f>
        <v/>
      </c>
      <c r="AI221" t="str">
        <f ca="1">IF(AG221="","",COUNTIF($AK$2:AK221,1))</f>
        <v/>
      </c>
      <c r="AJ221">
        <f t="shared" ca="1" si="96"/>
        <v>0</v>
      </c>
      <c r="AK221">
        <f t="shared" ca="1" si="97"/>
        <v>0</v>
      </c>
      <c r="AL221" t="str">
        <f t="shared" ca="1" si="103"/>
        <v/>
      </c>
      <c r="AM221" t="str">
        <f t="shared" ca="1" si="98"/>
        <v/>
      </c>
    </row>
    <row r="222" spans="1:39" x14ac:dyDescent="0.3">
      <c r="A222" t="str">
        <f ca="1">IF(Y222="","",Y222&amp;"-"&amp;COUNTIF($Y$2:Y222,Y222))</f>
        <v/>
      </c>
      <c r="B222" t="str">
        <f ca="1">IF(V222="","",V222&amp;"-"&amp;COUNTIF($V$2:V222,V222))</f>
        <v/>
      </c>
      <c r="C222" t="str">
        <f ca="1">IF(U222="","",U222&amp;"-"&amp;COUNTIF($U$2:U222,U222))</f>
        <v/>
      </c>
      <c r="D222" t="str">
        <f ca="1">IF(AF222="","",COUNTIF($AJ$2:AJ222,1))</f>
        <v/>
      </c>
      <c r="E222" t="str">
        <f ca="1">IF(AG222="","",COUNTIF($AK$2:AK222,1))</f>
        <v/>
      </c>
      <c r="F222">
        <f t="shared" si="99"/>
        <v>221</v>
      </c>
      <c r="G222" s="11">
        <f>HDFCBANK!C222</f>
        <v>41597</v>
      </c>
      <c r="H222">
        <f>HDFCBANK!I222</f>
        <v>660.05</v>
      </c>
      <c r="I222">
        <f>HDFC!I222</f>
        <v>818.4</v>
      </c>
      <c r="J222" s="7">
        <f t="shared" si="81"/>
        <v>0.80651270772238515</v>
      </c>
      <c r="K222" s="7">
        <f t="shared" ca="1" si="100"/>
        <v>0.80438369016250344</v>
      </c>
      <c r="L222" s="7">
        <f t="shared" ca="1" si="104"/>
        <v>1.0607455697108335E-2</v>
      </c>
      <c r="M222" s="36">
        <f t="shared" ca="1" si="105"/>
        <v>0.81499114585961174</v>
      </c>
      <c r="N222" s="37">
        <f t="shared" ca="1" si="106"/>
        <v>0.79377623446539514</v>
      </c>
      <c r="O222" t="str">
        <f t="shared" ca="1" si="82"/>
        <v>SHORT</v>
      </c>
      <c r="Q222" t="str">
        <f t="shared" ca="1" si="83"/>
        <v/>
      </c>
      <c r="R222" t="str">
        <f t="shared" ca="1" si="84"/>
        <v>SHORT</v>
      </c>
      <c r="S222">
        <f t="shared" ca="1" si="85"/>
        <v>-1</v>
      </c>
      <c r="T222">
        <f t="shared" ca="1" si="86"/>
        <v>0</v>
      </c>
      <c r="U222" t="str">
        <f t="shared" ca="1" si="101"/>
        <v/>
      </c>
      <c r="V222" t="str">
        <f t="shared" ca="1" si="102"/>
        <v/>
      </c>
      <c r="W222" t="str">
        <f t="shared" ca="1" si="87"/>
        <v/>
      </c>
      <c r="X222">
        <f t="shared" ca="1" si="88"/>
        <v>0</v>
      </c>
      <c r="Y222" t="str">
        <f t="shared" ca="1" si="89"/>
        <v/>
      </c>
      <c r="Z222" t="str">
        <f ca="1">IF(V222="","",IF(V222=1,"LONG"&amp;COUNTIF($V$2:V222,1),"SELL"&amp;COUNTIF($V$2:V222,0)))</f>
        <v/>
      </c>
      <c r="AA222" t="str">
        <f ca="1">IF(U222="","",IF(U222=-1,"SHORT"&amp;COUNTIF($U$2:U222,-1),"COVER"&amp;COUNTIF($U$2:U222,0)))</f>
        <v/>
      </c>
      <c r="AB222" t="str">
        <f t="shared" ca="1" si="90"/>
        <v/>
      </c>
      <c r="AC222" t="str">
        <f t="shared" ca="1" si="91"/>
        <v/>
      </c>
      <c r="AD222" t="str">
        <f t="shared" ca="1" si="92"/>
        <v/>
      </c>
      <c r="AE222" t="str">
        <f t="shared" ca="1" si="93"/>
        <v/>
      </c>
      <c r="AF222" t="str">
        <f t="shared" ca="1" si="94"/>
        <v/>
      </c>
      <c r="AG222" t="str">
        <f t="shared" ca="1" si="95"/>
        <v/>
      </c>
      <c r="AH222" t="str">
        <f ca="1">IF(AF222="","",COUNTIF($AJ$2:AJ222,1))</f>
        <v/>
      </c>
      <c r="AI222" t="str">
        <f ca="1">IF(AG222="","",COUNTIF($AK$2:AK222,1))</f>
        <v/>
      </c>
      <c r="AJ222">
        <f t="shared" ca="1" si="96"/>
        <v>0</v>
      </c>
      <c r="AK222">
        <f t="shared" ca="1" si="97"/>
        <v>0</v>
      </c>
      <c r="AL222" t="str">
        <f t="shared" ca="1" si="103"/>
        <v/>
      </c>
      <c r="AM222" t="str">
        <f t="shared" ca="1" si="98"/>
        <v/>
      </c>
    </row>
    <row r="223" spans="1:39" x14ac:dyDescent="0.3">
      <c r="A223" t="str">
        <f ca="1">IF(Y223="","",Y223&amp;"-"&amp;COUNTIF($Y$2:Y223,Y223))</f>
        <v>0-27</v>
      </c>
      <c r="B223" t="str">
        <f ca="1">IF(V223="","",V223&amp;"-"&amp;COUNTIF($V$2:V223,V223))</f>
        <v/>
      </c>
      <c r="C223" t="str">
        <f ca="1">IF(U223="","",U223&amp;"-"&amp;COUNTIF($U$2:U223,U223))</f>
        <v>0-13</v>
      </c>
      <c r="D223" t="str">
        <f ca="1">IF(AF223="","",COUNTIF($AJ$2:AJ223,1))</f>
        <v/>
      </c>
      <c r="E223">
        <f ca="1">IF(AG223="","",COUNTIF($AK$2:AK223,1))</f>
        <v>27</v>
      </c>
      <c r="F223">
        <f t="shared" si="99"/>
        <v>222</v>
      </c>
      <c r="G223" s="11">
        <f>HDFCBANK!C223</f>
        <v>41598</v>
      </c>
      <c r="H223">
        <f>HDFCBANK!I223</f>
        <v>649.54999999999995</v>
      </c>
      <c r="I223">
        <f>HDFC!I223</f>
        <v>807.75</v>
      </c>
      <c r="J223" s="7">
        <f t="shared" si="81"/>
        <v>0.80414732281027546</v>
      </c>
      <c r="K223" s="7">
        <f t="shared" ca="1" si="100"/>
        <v>0.80611438032357052</v>
      </c>
      <c r="L223" s="7">
        <f t="shared" ca="1" si="104"/>
        <v>8.660252412150838E-3</v>
      </c>
      <c r="M223" s="36">
        <f t="shared" ca="1" si="105"/>
        <v>0.81477463273572137</v>
      </c>
      <c r="N223" s="37">
        <f t="shared" ca="1" si="106"/>
        <v>0.79745412791141967</v>
      </c>
      <c r="O223" t="str">
        <f t="shared" ca="1" si="82"/>
        <v/>
      </c>
      <c r="Q223" t="str">
        <f t="shared" ca="1" si="83"/>
        <v/>
      </c>
      <c r="R223" t="str">
        <f t="shared" ca="1" si="84"/>
        <v/>
      </c>
      <c r="S223">
        <f t="shared" ca="1" si="85"/>
        <v>0</v>
      </c>
      <c r="T223">
        <f t="shared" ca="1" si="86"/>
        <v>0</v>
      </c>
      <c r="U223">
        <f t="shared" ca="1" si="101"/>
        <v>0</v>
      </c>
      <c r="V223" t="str">
        <f t="shared" ca="1" si="102"/>
        <v/>
      </c>
      <c r="W223" t="str">
        <f t="shared" ca="1" si="87"/>
        <v/>
      </c>
      <c r="X223">
        <f t="shared" ca="1" si="88"/>
        <v>0</v>
      </c>
      <c r="Y223">
        <f t="shared" ca="1" si="89"/>
        <v>0</v>
      </c>
      <c r="Z223" t="str">
        <f ca="1">IF(V223="","",IF(V223=1,"LONG"&amp;COUNTIF($V$2:V223,1),"SELL"&amp;COUNTIF($V$2:V223,0)))</f>
        <v/>
      </c>
      <c r="AA223" t="str">
        <f ca="1">IF(U223="","",IF(U223=-1,"SHORT"&amp;COUNTIF($U$2:U223,-1),"COVER"&amp;COUNTIF($U$2:U223,0)))</f>
        <v>COVER13</v>
      </c>
      <c r="AB223" t="str">
        <f t="shared" ca="1" si="90"/>
        <v/>
      </c>
      <c r="AC223" t="str">
        <f t="shared" ca="1" si="91"/>
        <v/>
      </c>
      <c r="AD223" t="str">
        <f t="shared" ca="1" si="92"/>
        <v/>
      </c>
      <c r="AE223" t="str">
        <f t="shared" ca="1" si="93"/>
        <v>COVER</v>
      </c>
      <c r="AF223" t="str">
        <f t="shared" ca="1" si="94"/>
        <v/>
      </c>
      <c r="AG223" t="str">
        <f t="shared" ca="1" si="95"/>
        <v>COVER</v>
      </c>
      <c r="AH223" t="str">
        <f ca="1">IF(AF223="","",COUNTIF($AJ$2:AJ223,1))</f>
        <v/>
      </c>
      <c r="AI223">
        <f ca="1">IF(AG223="","",COUNTIF($AK$2:AK223,1))</f>
        <v>27</v>
      </c>
      <c r="AJ223">
        <f t="shared" ca="1" si="96"/>
        <v>0</v>
      </c>
      <c r="AK223">
        <f t="shared" ca="1" si="97"/>
        <v>1</v>
      </c>
      <c r="AL223" t="str">
        <f t="shared" ca="1" si="103"/>
        <v/>
      </c>
      <c r="AM223" t="str">
        <f t="shared" ca="1" si="98"/>
        <v>SHORT</v>
      </c>
    </row>
    <row r="224" spans="1:39" x14ac:dyDescent="0.3">
      <c r="A224" t="str">
        <f ca="1">IF(Y224="","",Y224&amp;"-"&amp;COUNTIF($Y$2:Y224,Y224))</f>
        <v/>
      </c>
      <c r="B224" t="str">
        <f ca="1">IF(V224="","",V224&amp;"-"&amp;COUNTIF($V$2:V224,V224))</f>
        <v/>
      </c>
      <c r="C224" t="str">
        <f ca="1">IF(U224="","",U224&amp;"-"&amp;COUNTIF($U$2:U224,U224))</f>
        <v/>
      </c>
      <c r="D224" t="str">
        <f ca="1">IF(AF224="","",COUNTIF($AJ$2:AJ224,1))</f>
        <v/>
      </c>
      <c r="E224" t="str">
        <f ca="1">IF(AG224="","",COUNTIF($AK$2:AK224,1))</f>
        <v/>
      </c>
      <c r="F224">
        <f t="shared" si="99"/>
        <v>223</v>
      </c>
      <c r="G224" s="11">
        <f>HDFCBANK!C224</f>
        <v>41599</v>
      </c>
      <c r="H224">
        <f>HDFCBANK!I224</f>
        <v>637.65</v>
      </c>
      <c r="I224">
        <f>HDFC!I224</f>
        <v>781.7</v>
      </c>
      <c r="J224" s="7">
        <f t="shared" si="81"/>
        <v>0.81572214404502996</v>
      </c>
      <c r="K224" s="7">
        <f t="shared" ca="1" si="100"/>
        <v>0.80795597907755812</v>
      </c>
      <c r="L224" s="7">
        <f t="shared" ca="1" si="104"/>
        <v>8.5362573360453064E-3</v>
      </c>
      <c r="M224" s="36">
        <f t="shared" ca="1" si="105"/>
        <v>0.81649223641360347</v>
      </c>
      <c r="N224" s="37">
        <f t="shared" ca="1" si="106"/>
        <v>0.79941972174151277</v>
      </c>
      <c r="O224" t="str">
        <f t="shared" ca="1" si="82"/>
        <v/>
      </c>
      <c r="Q224" t="str">
        <f t="shared" ca="1" si="83"/>
        <v/>
      </c>
      <c r="R224" t="str">
        <f t="shared" ca="1" si="84"/>
        <v/>
      </c>
      <c r="S224">
        <f t="shared" ca="1" si="85"/>
        <v>0</v>
      </c>
      <c r="T224">
        <f t="shared" ca="1" si="86"/>
        <v>0</v>
      </c>
      <c r="U224" t="str">
        <f t="shared" ca="1" si="101"/>
        <v/>
      </c>
      <c r="V224" t="str">
        <f t="shared" ca="1" si="102"/>
        <v/>
      </c>
      <c r="W224" t="str">
        <f t="shared" ca="1" si="87"/>
        <v/>
      </c>
      <c r="X224">
        <f t="shared" ca="1" si="88"/>
        <v>0</v>
      </c>
      <c r="Y224" t="str">
        <f t="shared" ca="1" si="89"/>
        <v/>
      </c>
      <c r="Z224" t="str">
        <f ca="1">IF(V224="","",IF(V224=1,"LONG"&amp;COUNTIF($V$2:V224,1),"SELL"&amp;COUNTIF($V$2:V224,0)))</f>
        <v/>
      </c>
      <c r="AA224" t="str">
        <f ca="1">IF(U224="","",IF(U224=-1,"SHORT"&amp;COUNTIF($U$2:U224,-1),"COVER"&amp;COUNTIF($U$2:U224,0)))</f>
        <v/>
      </c>
      <c r="AB224" t="str">
        <f t="shared" ca="1" si="90"/>
        <v/>
      </c>
      <c r="AC224" t="str">
        <f t="shared" ca="1" si="91"/>
        <v/>
      </c>
      <c r="AD224" t="str">
        <f t="shared" ca="1" si="92"/>
        <v/>
      </c>
      <c r="AE224" t="str">
        <f t="shared" ca="1" si="93"/>
        <v/>
      </c>
      <c r="AF224" t="str">
        <f t="shared" ca="1" si="94"/>
        <v/>
      </c>
      <c r="AG224" t="str">
        <f t="shared" ca="1" si="95"/>
        <v/>
      </c>
      <c r="AH224" t="str">
        <f ca="1">IF(AF224="","",COUNTIF($AJ$2:AJ224,1))</f>
        <v/>
      </c>
      <c r="AI224" t="str">
        <f ca="1">IF(AG224="","",COUNTIF($AK$2:AK224,1))</f>
        <v/>
      </c>
      <c r="AJ224">
        <f t="shared" ca="1" si="96"/>
        <v>0</v>
      </c>
      <c r="AK224">
        <f t="shared" ca="1" si="97"/>
        <v>0</v>
      </c>
      <c r="AL224" t="str">
        <f t="shared" ca="1" si="103"/>
        <v/>
      </c>
      <c r="AM224" t="str">
        <f t="shared" ca="1" si="98"/>
        <v/>
      </c>
    </row>
    <row r="225" spans="1:39" x14ac:dyDescent="0.3">
      <c r="A225" t="str">
        <f ca="1">IF(Y225="","",Y225&amp;"-"&amp;COUNTIF($Y$2:Y225,Y225))</f>
        <v/>
      </c>
      <c r="B225" t="str">
        <f ca="1">IF(V225="","",V225&amp;"-"&amp;COUNTIF($V$2:V225,V225))</f>
        <v/>
      </c>
      <c r="C225" t="str">
        <f ca="1">IF(U225="","",U225&amp;"-"&amp;COUNTIF($U$2:U225,U225))</f>
        <v/>
      </c>
      <c r="D225" t="str">
        <f ca="1">IF(AF225="","",COUNTIF($AJ$2:AJ225,1))</f>
        <v/>
      </c>
      <c r="E225" t="str">
        <f ca="1">IF(AG225="","",COUNTIF($AK$2:AK225,1))</f>
        <v/>
      </c>
      <c r="F225">
        <f t="shared" si="99"/>
        <v>224</v>
      </c>
      <c r="G225" s="11">
        <f>HDFCBANK!C225</f>
        <v>41600</v>
      </c>
      <c r="H225">
        <f>HDFCBANK!I225</f>
        <v>642.15</v>
      </c>
      <c r="I225">
        <f>HDFC!I225</f>
        <v>793.35</v>
      </c>
      <c r="J225" s="7">
        <f t="shared" si="81"/>
        <v>0.80941576857629038</v>
      </c>
      <c r="K225" s="7">
        <f t="shared" ca="1" si="100"/>
        <v>0.8098479568855883</v>
      </c>
      <c r="L225" s="7">
        <f t="shared" ca="1" si="104"/>
        <v>5.9375751468090897E-3</v>
      </c>
      <c r="M225" s="36">
        <f t="shared" ca="1" si="105"/>
        <v>0.81578553203239734</v>
      </c>
      <c r="N225" s="37">
        <f t="shared" ca="1" si="106"/>
        <v>0.80391038173877927</v>
      </c>
      <c r="O225" t="str">
        <f t="shared" ca="1" si="82"/>
        <v/>
      </c>
      <c r="Q225" t="str">
        <f t="shared" ca="1" si="83"/>
        <v/>
      </c>
      <c r="R225" t="str">
        <f t="shared" ca="1" si="84"/>
        <v/>
      </c>
      <c r="S225">
        <f t="shared" ca="1" si="85"/>
        <v>0</v>
      </c>
      <c r="T225">
        <f t="shared" ca="1" si="86"/>
        <v>0</v>
      </c>
      <c r="U225" t="str">
        <f t="shared" ca="1" si="101"/>
        <v/>
      </c>
      <c r="V225" t="str">
        <f t="shared" ca="1" si="102"/>
        <v/>
      </c>
      <c r="W225" t="str">
        <f t="shared" ca="1" si="87"/>
        <v/>
      </c>
      <c r="X225">
        <f t="shared" ca="1" si="88"/>
        <v>0</v>
      </c>
      <c r="Y225" t="str">
        <f t="shared" ca="1" si="89"/>
        <v/>
      </c>
      <c r="Z225" t="str">
        <f ca="1">IF(V225="","",IF(V225=1,"LONG"&amp;COUNTIF($V$2:V225,1),"SELL"&amp;COUNTIF($V$2:V225,0)))</f>
        <v/>
      </c>
      <c r="AA225" t="str">
        <f ca="1">IF(U225="","",IF(U225=-1,"SHORT"&amp;COUNTIF($U$2:U225,-1),"COVER"&amp;COUNTIF($U$2:U225,0)))</f>
        <v/>
      </c>
      <c r="AB225" t="str">
        <f t="shared" ca="1" si="90"/>
        <v/>
      </c>
      <c r="AC225" t="str">
        <f t="shared" ca="1" si="91"/>
        <v/>
      </c>
      <c r="AD225" t="str">
        <f t="shared" ca="1" si="92"/>
        <v/>
      </c>
      <c r="AE225" t="str">
        <f t="shared" ca="1" si="93"/>
        <v/>
      </c>
      <c r="AF225" t="str">
        <f t="shared" ca="1" si="94"/>
        <v/>
      </c>
      <c r="AG225" t="str">
        <f t="shared" ca="1" si="95"/>
        <v/>
      </c>
      <c r="AH225" t="str">
        <f ca="1">IF(AF225="","",COUNTIF($AJ$2:AJ225,1))</f>
        <v/>
      </c>
      <c r="AI225" t="str">
        <f ca="1">IF(AG225="","",COUNTIF($AK$2:AK225,1))</f>
        <v/>
      </c>
      <c r="AJ225">
        <f t="shared" ca="1" si="96"/>
        <v>0</v>
      </c>
      <c r="AK225">
        <f t="shared" ca="1" si="97"/>
        <v>0</v>
      </c>
      <c r="AL225" t="str">
        <f t="shared" ca="1" si="103"/>
        <v/>
      </c>
      <c r="AM225" t="str">
        <f t="shared" ca="1" si="98"/>
        <v/>
      </c>
    </row>
    <row r="226" spans="1:39" x14ac:dyDescent="0.3">
      <c r="A226" t="str">
        <f ca="1">IF(Y226="","",Y226&amp;"-"&amp;COUNTIF($Y$2:Y226,Y226))</f>
        <v/>
      </c>
      <c r="B226" t="str">
        <f ca="1">IF(V226="","",V226&amp;"-"&amp;COUNTIF($V$2:V226,V226))</f>
        <v/>
      </c>
      <c r="C226" t="str">
        <f ca="1">IF(U226="","",U226&amp;"-"&amp;COUNTIF($U$2:U226,U226))</f>
        <v/>
      </c>
      <c r="D226" t="str">
        <f ca="1">IF(AF226="","",COUNTIF($AJ$2:AJ226,1))</f>
        <v/>
      </c>
      <c r="E226" t="str">
        <f ca="1">IF(AG226="","",COUNTIF($AK$2:AK226,1))</f>
        <v/>
      </c>
      <c r="F226">
        <f t="shared" si="99"/>
        <v>225</v>
      </c>
      <c r="G226" s="11">
        <f>HDFCBANK!C226</f>
        <v>41603</v>
      </c>
      <c r="H226">
        <f>HDFCBANK!I226</f>
        <v>659.75</v>
      </c>
      <c r="I226">
        <f>HDFC!I226</f>
        <v>818.7</v>
      </c>
      <c r="J226" s="7">
        <f t="shared" si="81"/>
        <v>0.80585073897642601</v>
      </c>
      <c r="K226" s="7">
        <f t="shared" ca="1" si="100"/>
        <v>0.8098127799646726</v>
      </c>
      <c r="L226" s="7">
        <f t="shared" ca="1" si="104"/>
        <v>5.9625616069245574E-3</v>
      </c>
      <c r="M226" s="36">
        <f t="shared" ca="1" si="105"/>
        <v>0.81577534157159715</v>
      </c>
      <c r="N226" s="37">
        <f t="shared" ca="1" si="106"/>
        <v>0.80385021835774806</v>
      </c>
      <c r="O226" t="str">
        <f t="shared" ca="1" si="82"/>
        <v/>
      </c>
      <c r="Q226" t="str">
        <f t="shared" ca="1" si="83"/>
        <v/>
      </c>
      <c r="R226" t="str">
        <f t="shared" ca="1" si="84"/>
        <v/>
      </c>
      <c r="S226">
        <f t="shared" ca="1" si="85"/>
        <v>0</v>
      </c>
      <c r="T226">
        <f t="shared" ca="1" si="86"/>
        <v>0</v>
      </c>
      <c r="U226" t="str">
        <f t="shared" ca="1" si="101"/>
        <v/>
      </c>
      <c r="V226" t="str">
        <f t="shared" ca="1" si="102"/>
        <v/>
      </c>
      <c r="W226" t="str">
        <f t="shared" ca="1" si="87"/>
        <v/>
      </c>
      <c r="X226">
        <f t="shared" ca="1" si="88"/>
        <v>0</v>
      </c>
      <c r="Y226" t="str">
        <f t="shared" ca="1" si="89"/>
        <v/>
      </c>
      <c r="Z226" t="str">
        <f ca="1">IF(V226="","",IF(V226=1,"LONG"&amp;COUNTIF($V$2:V226,1),"SELL"&amp;COUNTIF($V$2:V226,0)))</f>
        <v/>
      </c>
      <c r="AA226" t="str">
        <f ca="1">IF(U226="","",IF(U226=-1,"SHORT"&amp;COUNTIF($U$2:U226,-1),"COVER"&amp;COUNTIF($U$2:U226,0)))</f>
        <v/>
      </c>
      <c r="AB226" t="str">
        <f t="shared" ca="1" si="90"/>
        <v/>
      </c>
      <c r="AC226" t="str">
        <f t="shared" ca="1" si="91"/>
        <v/>
      </c>
      <c r="AD226" t="str">
        <f t="shared" ca="1" si="92"/>
        <v/>
      </c>
      <c r="AE226" t="str">
        <f t="shared" ca="1" si="93"/>
        <v/>
      </c>
      <c r="AF226" t="str">
        <f t="shared" ca="1" si="94"/>
        <v/>
      </c>
      <c r="AG226" t="str">
        <f t="shared" ca="1" si="95"/>
        <v/>
      </c>
      <c r="AH226" t="str">
        <f ca="1">IF(AF226="","",COUNTIF($AJ$2:AJ226,1))</f>
        <v/>
      </c>
      <c r="AI226" t="str">
        <f ca="1">IF(AG226="","",COUNTIF($AK$2:AK226,1))</f>
        <v/>
      </c>
      <c r="AJ226">
        <f t="shared" ca="1" si="96"/>
        <v>0</v>
      </c>
      <c r="AK226">
        <f t="shared" ca="1" si="97"/>
        <v>0</v>
      </c>
      <c r="AL226" t="str">
        <f t="shared" ca="1" si="103"/>
        <v/>
      </c>
      <c r="AM226" t="str">
        <f t="shared" ca="1" si="98"/>
        <v/>
      </c>
    </row>
    <row r="227" spans="1:39" x14ac:dyDescent="0.3">
      <c r="A227" t="str">
        <f ca="1">IF(Y227="","",Y227&amp;"-"&amp;COUNTIF($Y$2:Y227,Y227))</f>
        <v/>
      </c>
      <c r="B227" t="str">
        <f ca="1">IF(V227="","",V227&amp;"-"&amp;COUNTIF($V$2:V227,V227))</f>
        <v/>
      </c>
      <c r="C227" t="str">
        <f ca="1">IF(U227="","",U227&amp;"-"&amp;COUNTIF($U$2:U227,U227))</f>
        <v/>
      </c>
      <c r="D227" t="str">
        <f ca="1">IF(AF227="","",COUNTIF($AJ$2:AJ227,1))</f>
        <v/>
      </c>
      <c r="E227" t="str">
        <f ca="1">IF(AG227="","",COUNTIF($AK$2:AK227,1))</f>
        <v/>
      </c>
      <c r="F227">
        <f t="shared" si="99"/>
        <v>226</v>
      </c>
      <c r="G227" s="11">
        <f>HDFCBANK!C227</f>
        <v>41604</v>
      </c>
      <c r="H227">
        <f>HDFCBANK!I227</f>
        <v>652.95000000000005</v>
      </c>
      <c r="I227">
        <f>HDFC!I227</f>
        <v>807.35</v>
      </c>
      <c r="J227" s="7">
        <f t="shared" si="81"/>
        <v>0.8087570446522574</v>
      </c>
      <c r="K227" s="7">
        <f t="shared" ca="1" si="100"/>
        <v>0.80945051336141882</v>
      </c>
      <c r="L227" s="7">
        <f t="shared" ca="1" si="104"/>
        <v>5.898986175201599E-3</v>
      </c>
      <c r="M227" s="36">
        <f t="shared" ca="1" si="105"/>
        <v>0.81534949953662039</v>
      </c>
      <c r="N227" s="37">
        <f t="shared" ca="1" si="106"/>
        <v>0.80355152718621725</v>
      </c>
      <c r="O227" t="str">
        <f t="shared" ca="1" si="82"/>
        <v/>
      </c>
      <c r="Q227" t="str">
        <f t="shared" ca="1" si="83"/>
        <v/>
      </c>
      <c r="R227" t="str">
        <f t="shared" ca="1" si="84"/>
        <v/>
      </c>
      <c r="S227">
        <f t="shared" ca="1" si="85"/>
        <v>0</v>
      </c>
      <c r="T227">
        <f t="shared" ca="1" si="86"/>
        <v>0</v>
      </c>
      <c r="U227" t="str">
        <f t="shared" ca="1" si="101"/>
        <v/>
      </c>
      <c r="V227" t="str">
        <f t="shared" ca="1" si="102"/>
        <v/>
      </c>
      <c r="W227" t="str">
        <f t="shared" ca="1" si="87"/>
        <v/>
      </c>
      <c r="X227">
        <f t="shared" ca="1" si="88"/>
        <v>0</v>
      </c>
      <c r="Y227" t="str">
        <f t="shared" ca="1" si="89"/>
        <v/>
      </c>
      <c r="Z227" t="str">
        <f ca="1">IF(V227="","",IF(V227=1,"LONG"&amp;COUNTIF($V$2:V227,1),"SELL"&amp;COUNTIF($V$2:V227,0)))</f>
        <v/>
      </c>
      <c r="AA227" t="str">
        <f ca="1">IF(U227="","",IF(U227=-1,"SHORT"&amp;COUNTIF($U$2:U227,-1),"COVER"&amp;COUNTIF($U$2:U227,0)))</f>
        <v/>
      </c>
      <c r="AB227" t="str">
        <f t="shared" ca="1" si="90"/>
        <v/>
      </c>
      <c r="AC227" t="str">
        <f t="shared" ca="1" si="91"/>
        <v/>
      </c>
      <c r="AD227" t="str">
        <f t="shared" ca="1" si="92"/>
        <v/>
      </c>
      <c r="AE227" t="str">
        <f t="shared" ca="1" si="93"/>
        <v/>
      </c>
      <c r="AF227" t="str">
        <f t="shared" ca="1" si="94"/>
        <v/>
      </c>
      <c r="AG227" t="str">
        <f t="shared" ca="1" si="95"/>
        <v/>
      </c>
      <c r="AH227" t="str">
        <f ca="1">IF(AF227="","",COUNTIF($AJ$2:AJ227,1))</f>
        <v/>
      </c>
      <c r="AI227" t="str">
        <f ca="1">IF(AG227="","",COUNTIF($AK$2:AK227,1))</f>
        <v/>
      </c>
      <c r="AJ227">
        <f t="shared" ca="1" si="96"/>
        <v>0</v>
      </c>
      <c r="AK227">
        <f t="shared" ca="1" si="97"/>
        <v>0</v>
      </c>
      <c r="AL227" t="str">
        <f t="shared" ca="1" si="103"/>
        <v/>
      </c>
      <c r="AM227" t="str">
        <f t="shared" ca="1" si="98"/>
        <v/>
      </c>
    </row>
    <row r="228" spans="1:39" x14ac:dyDescent="0.3">
      <c r="A228" t="str">
        <f ca="1">IF(Y228="","",Y228&amp;"-"&amp;COUNTIF($Y$2:Y228,Y228))</f>
        <v/>
      </c>
      <c r="B228" t="str">
        <f ca="1">IF(V228="","",V228&amp;"-"&amp;COUNTIF($V$2:V228,V228))</f>
        <v/>
      </c>
      <c r="C228" t="str">
        <f ca="1">IF(U228="","",U228&amp;"-"&amp;COUNTIF($U$2:U228,U228))</f>
        <v/>
      </c>
      <c r="D228" t="str">
        <f ca="1">IF(AF228="","",COUNTIF($AJ$2:AJ228,1))</f>
        <v/>
      </c>
      <c r="E228" t="str">
        <f ca="1">IF(AG228="","",COUNTIF($AK$2:AK228,1))</f>
        <v/>
      </c>
      <c r="F228">
        <f t="shared" si="99"/>
        <v>227</v>
      </c>
      <c r="G228" s="11">
        <f>HDFCBANK!C228</f>
        <v>41605</v>
      </c>
      <c r="H228">
        <f>HDFCBANK!I228</f>
        <v>653.54999999999995</v>
      </c>
      <c r="I228">
        <f>HDFC!I228</f>
        <v>808.1</v>
      </c>
      <c r="J228" s="7">
        <f t="shared" si="81"/>
        <v>0.80874891721321607</v>
      </c>
      <c r="K228" s="7">
        <f t="shared" ca="1" si="100"/>
        <v>0.80905849937726126</v>
      </c>
      <c r="L228" s="7">
        <f t="shared" ca="1" si="104"/>
        <v>5.7905939540704816E-3</v>
      </c>
      <c r="M228" s="36">
        <f t="shared" ca="1" si="105"/>
        <v>0.81484909333133171</v>
      </c>
      <c r="N228" s="37">
        <f t="shared" ca="1" si="106"/>
        <v>0.80326790542319082</v>
      </c>
      <c r="O228" t="str">
        <f t="shared" ca="1" si="82"/>
        <v/>
      </c>
      <c r="Q228" t="str">
        <f t="shared" ca="1" si="83"/>
        <v/>
      </c>
      <c r="R228" t="str">
        <f t="shared" ca="1" si="84"/>
        <v/>
      </c>
      <c r="S228">
        <f t="shared" ca="1" si="85"/>
        <v>0</v>
      </c>
      <c r="T228">
        <f t="shared" ca="1" si="86"/>
        <v>0</v>
      </c>
      <c r="U228" t="str">
        <f t="shared" ca="1" si="101"/>
        <v/>
      </c>
      <c r="V228" t="str">
        <f t="shared" ca="1" si="102"/>
        <v/>
      </c>
      <c r="W228" t="str">
        <f t="shared" ca="1" si="87"/>
        <v/>
      </c>
      <c r="X228">
        <f t="shared" ca="1" si="88"/>
        <v>0</v>
      </c>
      <c r="Y228" t="str">
        <f t="shared" ca="1" si="89"/>
        <v/>
      </c>
      <c r="Z228" t="str">
        <f ca="1">IF(V228="","",IF(V228=1,"LONG"&amp;COUNTIF($V$2:V228,1),"SELL"&amp;COUNTIF($V$2:V228,0)))</f>
        <v/>
      </c>
      <c r="AA228" t="str">
        <f ca="1">IF(U228="","",IF(U228=-1,"SHORT"&amp;COUNTIF($U$2:U228,-1),"COVER"&amp;COUNTIF($U$2:U228,0)))</f>
        <v/>
      </c>
      <c r="AB228" t="str">
        <f t="shared" ca="1" si="90"/>
        <v/>
      </c>
      <c r="AC228" t="str">
        <f t="shared" ca="1" si="91"/>
        <v/>
      </c>
      <c r="AD228" t="str">
        <f t="shared" ca="1" si="92"/>
        <v/>
      </c>
      <c r="AE228" t="str">
        <f t="shared" ca="1" si="93"/>
        <v/>
      </c>
      <c r="AF228" t="str">
        <f t="shared" ca="1" si="94"/>
        <v/>
      </c>
      <c r="AG228" t="str">
        <f t="shared" ca="1" si="95"/>
        <v/>
      </c>
      <c r="AH228" t="str">
        <f ca="1">IF(AF228="","",COUNTIF($AJ$2:AJ228,1))</f>
        <v/>
      </c>
      <c r="AI228" t="str">
        <f ca="1">IF(AG228="","",COUNTIF($AK$2:AK228,1))</f>
        <v/>
      </c>
      <c r="AJ228">
        <f t="shared" ca="1" si="96"/>
        <v>0</v>
      </c>
      <c r="AK228">
        <f t="shared" ca="1" si="97"/>
        <v>0</v>
      </c>
      <c r="AL228" t="str">
        <f t="shared" ca="1" si="103"/>
        <v/>
      </c>
      <c r="AM228" t="str">
        <f t="shared" ca="1" si="98"/>
        <v/>
      </c>
    </row>
    <row r="229" spans="1:39" x14ac:dyDescent="0.3">
      <c r="A229" t="str">
        <f ca="1">IF(Y229="","",Y229&amp;"-"&amp;COUNTIF($Y$2:Y229,Y229))</f>
        <v>1-28</v>
      </c>
      <c r="B229" t="str">
        <f ca="1">IF(V229="","",V229&amp;"-"&amp;COUNTIF($V$2:V229,V229))</f>
        <v>1-15</v>
      </c>
      <c r="C229" t="str">
        <f ca="1">IF(U229="","",U229&amp;"-"&amp;COUNTIF($U$2:U229,U229))</f>
        <v/>
      </c>
      <c r="D229">
        <f ca="1">IF(AF229="","",COUNTIF($AJ$2:AJ229,1))</f>
        <v>28</v>
      </c>
      <c r="E229" t="str">
        <f ca="1">IF(AG229="","",COUNTIF($AK$2:AK229,1))</f>
        <v/>
      </c>
      <c r="F229">
        <f t="shared" si="99"/>
        <v>228</v>
      </c>
      <c r="G229" s="11">
        <f>HDFCBANK!C229</f>
        <v>41606</v>
      </c>
      <c r="H229">
        <f>HDFCBANK!I229</f>
        <v>653.4</v>
      </c>
      <c r="I229">
        <f>HDFC!I229</f>
        <v>814.1</v>
      </c>
      <c r="J229" s="7">
        <f t="shared" si="81"/>
        <v>0.8026041026900872</v>
      </c>
      <c r="K229" s="7">
        <f t="shared" ca="1" si="100"/>
        <v>0.80924562180194359</v>
      </c>
      <c r="L229" s="7">
        <f t="shared" ca="1" si="104"/>
        <v>5.5153516026620096E-3</v>
      </c>
      <c r="M229" s="36">
        <f t="shared" ca="1" si="105"/>
        <v>0.81476097340460563</v>
      </c>
      <c r="N229" s="37">
        <f t="shared" ca="1" si="106"/>
        <v>0.80373027019928156</v>
      </c>
      <c r="O229" t="str">
        <f t="shared" ca="1" si="82"/>
        <v>LONG</v>
      </c>
      <c r="Q229" t="str">
        <f t="shared" ca="1" si="83"/>
        <v>LONG</v>
      </c>
      <c r="R229" t="str">
        <f t="shared" ca="1" si="84"/>
        <v/>
      </c>
      <c r="S229">
        <f t="shared" ca="1" si="85"/>
        <v>0</v>
      </c>
      <c r="T229">
        <f t="shared" ca="1" si="86"/>
        <v>1</v>
      </c>
      <c r="U229" t="str">
        <f t="shared" ca="1" si="101"/>
        <v/>
      </c>
      <c r="V229">
        <f t="shared" ca="1" si="102"/>
        <v>1</v>
      </c>
      <c r="W229" t="str">
        <f t="shared" ca="1" si="87"/>
        <v>LONG</v>
      </c>
      <c r="X229">
        <f t="shared" ca="1" si="88"/>
        <v>1</v>
      </c>
      <c r="Y229">
        <f t="shared" ca="1" si="89"/>
        <v>1</v>
      </c>
      <c r="Z229" t="str">
        <f ca="1">IF(V229="","",IF(V229=1,"LONG"&amp;COUNTIF($V$2:V229,1),"SELL"&amp;COUNTIF($V$2:V229,0)))</f>
        <v>LONG15</v>
      </c>
      <c r="AA229" t="str">
        <f ca="1">IF(U229="","",IF(U229=-1,"SHORT"&amp;COUNTIF($U$2:U229,-1),"COVER"&amp;COUNTIF($U$2:U229,0)))</f>
        <v/>
      </c>
      <c r="AB229" t="str">
        <f t="shared" ca="1" si="90"/>
        <v>BUY</v>
      </c>
      <c r="AC229" t="str">
        <f t="shared" ca="1" si="91"/>
        <v/>
      </c>
      <c r="AD229" t="str">
        <f t="shared" ca="1" si="92"/>
        <v/>
      </c>
      <c r="AE229" t="str">
        <f t="shared" ca="1" si="93"/>
        <v/>
      </c>
      <c r="AF229" t="str">
        <f t="shared" ca="1" si="94"/>
        <v>BUY</v>
      </c>
      <c r="AG229" t="str">
        <f t="shared" ca="1" si="95"/>
        <v/>
      </c>
      <c r="AH229">
        <f ca="1">IF(AF229="","",COUNTIF($AJ$2:AJ229,1))</f>
        <v>28</v>
      </c>
      <c r="AI229" t="str">
        <f ca="1">IF(AG229="","",COUNTIF($AK$2:AK229,1))</f>
        <v/>
      </c>
      <c r="AJ229">
        <f t="shared" ca="1" si="96"/>
        <v>1</v>
      </c>
      <c r="AK229">
        <f t="shared" ca="1" si="97"/>
        <v>0</v>
      </c>
      <c r="AL229" t="str">
        <f t="shared" ca="1" si="103"/>
        <v>LONG</v>
      </c>
      <c r="AM229" t="str">
        <f t="shared" ca="1" si="98"/>
        <v/>
      </c>
    </row>
    <row r="230" spans="1:39" x14ac:dyDescent="0.3">
      <c r="A230" t="str">
        <f ca="1">IF(Y230="","",Y230&amp;"-"&amp;COUNTIF($Y$2:Y230,Y230))</f>
        <v/>
      </c>
      <c r="B230" t="str">
        <f ca="1">IF(V230="","",V230&amp;"-"&amp;COUNTIF($V$2:V230,V230))</f>
        <v/>
      </c>
      <c r="C230" t="str">
        <f ca="1">IF(U230="","",U230&amp;"-"&amp;COUNTIF($U$2:U230,U230))</f>
        <v/>
      </c>
      <c r="D230" t="str">
        <f ca="1">IF(AF230="","",COUNTIF($AJ$2:AJ230,1))</f>
        <v/>
      </c>
      <c r="E230" t="str">
        <f ca="1">IF(AG230="","",COUNTIF($AK$2:AK230,1))</f>
        <v/>
      </c>
      <c r="F230">
        <f t="shared" si="99"/>
        <v>229</v>
      </c>
      <c r="G230" s="11">
        <f>HDFCBANK!C230</f>
        <v>41607</v>
      </c>
      <c r="H230">
        <f>HDFCBANK!I230</f>
        <v>661.3</v>
      </c>
      <c r="I230">
        <f>HDFC!I230</f>
        <v>823.8</v>
      </c>
      <c r="J230" s="7">
        <f t="shared" si="81"/>
        <v>0.80274338431658165</v>
      </c>
      <c r="K230" s="7">
        <f t="shared" ca="1" si="100"/>
        <v>0.80856697901590346</v>
      </c>
      <c r="L230" s="7">
        <f t="shared" ca="1" si="104"/>
        <v>5.8818430364150354E-3</v>
      </c>
      <c r="M230" s="36">
        <f t="shared" ca="1" si="105"/>
        <v>0.8144488220523185</v>
      </c>
      <c r="N230" s="37">
        <f t="shared" ca="1" si="106"/>
        <v>0.80268513597948843</v>
      </c>
      <c r="O230" t="str">
        <f t="shared" ca="1" si="82"/>
        <v>LONG</v>
      </c>
      <c r="Q230" t="str">
        <f t="shared" ca="1" si="83"/>
        <v>LONG</v>
      </c>
      <c r="R230" t="str">
        <f t="shared" ca="1" si="84"/>
        <v/>
      </c>
      <c r="S230">
        <f t="shared" ca="1" si="85"/>
        <v>0</v>
      </c>
      <c r="T230">
        <f t="shared" ca="1" si="86"/>
        <v>1</v>
      </c>
      <c r="U230" t="str">
        <f t="shared" ca="1" si="101"/>
        <v/>
      </c>
      <c r="V230" t="str">
        <f t="shared" ca="1" si="102"/>
        <v/>
      </c>
      <c r="W230" t="str">
        <f t="shared" ca="1" si="87"/>
        <v/>
      </c>
      <c r="X230">
        <f t="shared" ca="1" si="88"/>
        <v>0</v>
      </c>
      <c r="Y230" t="str">
        <f t="shared" ca="1" si="89"/>
        <v/>
      </c>
      <c r="Z230" t="str">
        <f ca="1">IF(V230="","",IF(V230=1,"LONG"&amp;COUNTIF($V$2:V230,1),"SELL"&amp;COUNTIF($V$2:V230,0)))</f>
        <v/>
      </c>
      <c r="AA230" t="str">
        <f ca="1">IF(U230="","",IF(U230=-1,"SHORT"&amp;COUNTIF($U$2:U230,-1),"COVER"&amp;COUNTIF($U$2:U230,0)))</f>
        <v/>
      </c>
      <c r="AB230" t="str">
        <f t="shared" ca="1" si="90"/>
        <v/>
      </c>
      <c r="AC230" t="str">
        <f t="shared" ca="1" si="91"/>
        <v/>
      </c>
      <c r="AD230" t="str">
        <f t="shared" ca="1" si="92"/>
        <v/>
      </c>
      <c r="AE230" t="str">
        <f t="shared" ca="1" si="93"/>
        <v/>
      </c>
      <c r="AF230" t="str">
        <f t="shared" ca="1" si="94"/>
        <v/>
      </c>
      <c r="AG230" t="str">
        <f t="shared" ca="1" si="95"/>
        <v/>
      </c>
      <c r="AH230" t="str">
        <f ca="1">IF(AF230="","",COUNTIF($AJ$2:AJ230,1))</f>
        <v/>
      </c>
      <c r="AI230" t="str">
        <f ca="1">IF(AG230="","",COUNTIF($AK$2:AK230,1))</f>
        <v/>
      </c>
      <c r="AJ230">
        <f t="shared" ca="1" si="96"/>
        <v>0</v>
      </c>
      <c r="AK230">
        <f t="shared" ca="1" si="97"/>
        <v>0</v>
      </c>
      <c r="AL230" t="str">
        <f t="shared" ca="1" si="103"/>
        <v/>
      </c>
      <c r="AM230" t="str">
        <f t="shared" ca="1" si="98"/>
        <v/>
      </c>
    </row>
    <row r="231" spans="1:39" x14ac:dyDescent="0.3">
      <c r="A231" t="str">
        <f ca="1">IF(Y231="","",Y231&amp;"-"&amp;COUNTIF($Y$2:Y231,Y231))</f>
        <v/>
      </c>
      <c r="B231" t="str">
        <f ca="1">IF(V231="","",V231&amp;"-"&amp;COUNTIF($V$2:V231,V231))</f>
        <v/>
      </c>
      <c r="C231" t="str">
        <f ca="1">IF(U231="","",U231&amp;"-"&amp;COUNTIF($U$2:U231,U231))</f>
        <v/>
      </c>
      <c r="D231" t="str">
        <f ca="1">IF(AF231="","",COUNTIF($AJ$2:AJ231,1))</f>
        <v/>
      </c>
      <c r="E231" t="str">
        <f ca="1">IF(AG231="","",COUNTIF($AK$2:AK231,1))</f>
        <v/>
      </c>
      <c r="F231">
        <f t="shared" si="99"/>
        <v>230</v>
      </c>
      <c r="G231" s="11">
        <f>HDFCBANK!C231</f>
        <v>41610</v>
      </c>
      <c r="H231">
        <f>HDFCBANK!I231</f>
        <v>661.3</v>
      </c>
      <c r="I231">
        <f>HDFC!I231</f>
        <v>827.65</v>
      </c>
      <c r="J231" s="7">
        <f t="shared" si="81"/>
        <v>0.79900924303751586</v>
      </c>
      <c r="K231" s="7">
        <f t="shared" ca="1" si="100"/>
        <v>0.80635113740400644</v>
      </c>
      <c r="L231" s="7">
        <f t="shared" ca="1" si="104"/>
        <v>4.6528167583658872E-3</v>
      </c>
      <c r="M231" s="36">
        <f t="shared" ca="1" si="105"/>
        <v>0.81100395416237236</v>
      </c>
      <c r="N231" s="37">
        <f t="shared" ca="1" si="106"/>
        <v>0.80169832064564051</v>
      </c>
      <c r="O231" t="str">
        <f t="shared" ca="1" si="82"/>
        <v>LONG</v>
      </c>
      <c r="Q231" t="str">
        <f t="shared" ca="1" si="83"/>
        <v>LONG</v>
      </c>
      <c r="R231" t="str">
        <f t="shared" ca="1" si="84"/>
        <v/>
      </c>
      <c r="S231">
        <f t="shared" ca="1" si="85"/>
        <v>0</v>
      </c>
      <c r="T231">
        <f t="shared" ca="1" si="86"/>
        <v>1</v>
      </c>
      <c r="U231" t="str">
        <f t="shared" ca="1" si="101"/>
        <v/>
      </c>
      <c r="V231" t="str">
        <f t="shared" ca="1" si="102"/>
        <v/>
      </c>
      <c r="W231" t="str">
        <f t="shared" ca="1" si="87"/>
        <v/>
      </c>
      <c r="X231">
        <f t="shared" ca="1" si="88"/>
        <v>0</v>
      </c>
      <c r="Y231" t="str">
        <f t="shared" ca="1" si="89"/>
        <v/>
      </c>
      <c r="Z231" t="str">
        <f ca="1">IF(V231="","",IF(V231=1,"LONG"&amp;COUNTIF($V$2:V231,1),"SELL"&amp;COUNTIF($V$2:V231,0)))</f>
        <v/>
      </c>
      <c r="AA231" t="str">
        <f ca="1">IF(U231="","",IF(U231=-1,"SHORT"&amp;COUNTIF($U$2:U231,-1),"COVER"&amp;COUNTIF($U$2:U231,0)))</f>
        <v/>
      </c>
      <c r="AB231" t="str">
        <f t="shared" ca="1" si="90"/>
        <v/>
      </c>
      <c r="AC231" t="str">
        <f t="shared" ca="1" si="91"/>
        <v/>
      </c>
      <c r="AD231" t="str">
        <f t="shared" ca="1" si="92"/>
        <v/>
      </c>
      <c r="AE231" t="str">
        <f t="shared" ca="1" si="93"/>
        <v/>
      </c>
      <c r="AF231" t="str">
        <f t="shared" ca="1" si="94"/>
        <v/>
      </c>
      <c r="AG231" t="str">
        <f t="shared" ca="1" si="95"/>
        <v/>
      </c>
      <c r="AH231" t="str">
        <f ca="1">IF(AF231="","",COUNTIF($AJ$2:AJ231,1))</f>
        <v/>
      </c>
      <c r="AI231" t="str">
        <f ca="1">IF(AG231="","",COUNTIF($AK$2:AK231,1))</f>
        <v/>
      </c>
      <c r="AJ231">
        <f t="shared" ca="1" si="96"/>
        <v>0</v>
      </c>
      <c r="AK231">
        <f t="shared" ca="1" si="97"/>
        <v>0</v>
      </c>
      <c r="AL231" t="str">
        <f t="shared" ca="1" si="103"/>
        <v/>
      </c>
      <c r="AM231" t="str">
        <f t="shared" ca="1" si="98"/>
        <v/>
      </c>
    </row>
    <row r="232" spans="1:39" x14ac:dyDescent="0.3">
      <c r="A232" t="str">
        <f ca="1">IF(Y232="","",Y232&amp;"-"&amp;COUNTIF($Y$2:Y232,Y232))</f>
        <v/>
      </c>
      <c r="B232" t="str">
        <f ca="1">IF(V232="","",V232&amp;"-"&amp;COUNTIF($V$2:V232,V232))</f>
        <v/>
      </c>
      <c r="C232" t="str">
        <f ca="1">IF(U232="","",U232&amp;"-"&amp;COUNTIF($U$2:U232,U232))</f>
        <v/>
      </c>
      <c r="D232" t="str">
        <f ca="1">IF(AF232="","",COUNTIF($AJ$2:AJ232,1))</f>
        <v/>
      </c>
      <c r="E232" t="str">
        <f ca="1">IF(AG232="","",COUNTIF($AK$2:AK232,1))</f>
        <v/>
      </c>
      <c r="F232">
        <f t="shared" si="99"/>
        <v>231</v>
      </c>
      <c r="G232" s="11">
        <f>HDFCBANK!C232</f>
        <v>41611</v>
      </c>
      <c r="H232">
        <f>HDFCBANK!I232</f>
        <v>655.75</v>
      </c>
      <c r="I232">
        <f>HDFC!I232</f>
        <v>822.4</v>
      </c>
      <c r="J232" s="7">
        <f t="shared" si="81"/>
        <v>0.7973613813229572</v>
      </c>
      <c r="K232" s="7">
        <f t="shared" ca="1" si="100"/>
        <v>0.80543600476406374</v>
      </c>
      <c r="L232" s="7">
        <f t="shared" ca="1" si="104"/>
        <v>5.4492942053124792E-3</v>
      </c>
      <c r="M232" s="36">
        <f t="shared" ca="1" si="105"/>
        <v>0.81088529896937622</v>
      </c>
      <c r="N232" s="37">
        <f t="shared" ca="1" si="106"/>
        <v>0.79998671055875126</v>
      </c>
      <c r="O232" t="str">
        <f t="shared" ca="1" si="82"/>
        <v>LONG</v>
      </c>
      <c r="Q232" t="str">
        <f t="shared" ca="1" si="83"/>
        <v>LONG</v>
      </c>
      <c r="R232" t="str">
        <f t="shared" ca="1" si="84"/>
        <v/>
      </c>
      <c r="S232">
        <f t="shared" ca="1" si="85"/>
        <v>0</v>
      </c>
      <c r="T232">
        <f t="shared" ca="1" si="86"/>
        <v>1</v>
      </c>
      <c r="U232" t="str">
        <f t="shared" ca="1" si="101"/>
        <v/>
      </c>
      <c r="V232" t="str">
        <f t="shared" ca="1" si="102"/>
        <v/>
      </c>
      <c r="W232" t="str">
        <f t="shared" ca="1" si="87"/>
        <v/>
      </c>
      <c r="X232">
        <f t="shared" ca="1" si="88"/>
        <v>0</v>
      </c>
      <c r="Y232" t="str">
        <f t="shared" ca="1" si="89"/>
        <v/>
      </c>
      <c r="Z232" t="str">
        <f ca="1">IF(V232="","",IF(V232=1,"LONG"&amp;COUNTIF($V$2:V232,1),"SELL"&amp;COUNTIF($V$2:V232,0)))</f>
        <v/>
      </c>
      <c r="AA232" t="str">
        <f ca="1">IF(U232="","",IF(U232=-1,"SHORT"&amp;COUNTIF($U$2:U232,-1),"COVER"&amp;COUNTIF($U$2:U232,0)))</f>
        <v/>
      </c>
      <c r="AB232" t="str">
        <f t="shared" ca="1" si="90"/>
        <v/>
      </c>
      <c r="AC232" t="str">
        <f t="shared" ca="1" si="91"/>
        <v/>
      </c>
      <c r="AD232" t="str">
        <f t="shared" ca="1" si="92"/>
        <v/>
      </c>
      <c r="AE232" t="str">
        <f t="shared" ca="1" si="93"/>
        <v/>
      </c>
      <c r="AF232" t="str">
        <f t="shared" ca="1" si="94"/>
        <v/>
      </c>
      <c r="AG232" t="str">
        <f t="shared" ca="1" si="95"/>
        <v/>
      </c>
      <c r="AH232" t="str">
        <f ca="1">IF(AF232="","",COUNTIF($AJ$2:AJ232,1))</f>
        <v/>
      </c>
      <c r="AI232" t="str">
        <f ca="1">IF(AG232="","",COUNTIF($AK$2:AK232,1))</f>
        <v/>
      </c>
      <c r="AJ232">
        <f t="shared" ca="1" si="96"/>
        <v>0</v>
      </c>
      <c r="AK232">
        <f t="shared" ca="1" si="97"/>
        <v>0</v>
      </c>
      <c r="AL232" t="str">
        <f t="shared" ca="1" si="103"/>
        <v/>
      </c>
      <c r="AM232" t="str">
        <f t="shared" ca="1" si="98"/>
        <v/>
      </c>
    </row>
    <row r="233" spans="1:39" x14ac:dyDescent="0.3">
      <c r="A233" t="str">
        <f ca="1">IF(Y233="","",Y233&amp;"-"&amp;COUNTIF($Y$2:Y233,Y233))</f>
        <v>0-28</v>
      </c>
      <c r="B233" t="str">
        <f ca="1">IF(V233="","",V233&amp;"-"&amp;COUNTIF($V$2:V233,V233))</f>
        <v>0-15</v>
      </c>
      <c r="C233" t="str">
        <f ca="1">IF(U233="","",U233&amp;"-"&amp;COUNTIF($U$2:U233,U233))</f>
        <v/>
      </c>
      <c r="D233" t="str">
        <f ca="1">IF(AF233="","",COUNTIF($AJ$2:AJ233,1))</f>
        <v/>
      </c>
      <c r="E233">
        <f ca="1">IF(AG233="","",COUNTIF($AK$2:AK233,1))</f>
        <v>28</v>
      </c>
      <c r="F233">
        <f t="shared" si="99"/>
        <v>232</v>
      </c>
      <c r="G233" s="11">
        <f>HDFCBANK!C233</f>
        <v>41612</v>
      </c>
      <c r="H233">
        <f>HDFCBANK!I233</f>
        <v>657.6</v>
      </c>
      <c r="I233">
        <f>HDFC!I233</f>
        <v>812.15</v>
      </c>
      <c r="J233" s="7">
        <f t="shared" si="81"/>
        <v>0.80970264113772095</v>
      </c>
      <c r="K233" s="7">
        <f t="shared" ca="1" si="100"/>
        <v>0.80599153659680822</v>
      </c>
      <c r="L233" s="7">
        <f t="shared" ca="1" si="104"/>
        <v>5.5848067172318272E-3</v>
      </c>
      <c r="M233" s="36">
        <f t="shared" ca="1" si="105"/>
        <v>0.81157634331404005</v>
      </c>
      <c r="N233" s="37">
        <f t="shared" ca="1" si="106"/>
        <v>0.8004067298795764</v>
      </c>
      <c r="O233" t="str">
        <f t="shared" ca="1" si="82"/>
        <v/>
      </c>
      <c r="Q233" t="str">
        <f t="shared" ca="1" si="83"/>
        <v/>
      </c>
      <c r="R233" t="str">
        <f t="shared" ca="1" si="84"/>
        <v/>
      </c>
      <c r="S233">
        <f t="shared" ca="1" si="85"/>
        <v>0</v>
      </c>
      <c r="T233">
        <f t="shared" ca="1" si="86"/>
        <v>0</v>
      </c>
      <c r="U233" t="str">
        <f t="shared" ca="1" si="101"/>
        <v/>
      </c>
      <c r="V233">
        <f t="shared" ca="1" si="102"/>
        <v>0</v>
      </c>
      <c r="W233" t="str">
        <f t="shared" ca="1" si="87"/>
        <v/>
      </c>
      <c r="X233">
        <f t="shared" ca="1" si="88"/>
        <v>0</v>
      </c>
      <c r="Y233">
        <f t="shared" ca="1" si="89"/>
        <v>0</v>
      </c>
      <c r="Z233" t="str">
        <f ca="1">IF(V233="","",IF(V233=1,"LONG"&amp;COUNTIF($V$2:V233,1),"SELL"&amp;COUNTIF($V$2:V233,0)))</f>
        <v>SELL15</v>
      </c>
      <c r="AA233" t="str">
        <f ca="1">IF(U233="","",IF(U233=-1,"SHORT"&amp;COUNTIF($U$2:U233,-1),"COVER"&amp;COUNTIF($U$2:U233,0)))</f>
        <v/>
      </c>
      <c r="AB233" t="str">
        <f t="shared" ca="1" si="90"/>
        <v/>
      </c>
      <c r="AC233" t="str">
        <f t="shared" ca="1" si="91"/>
        <v>SELL</v>
      </c>
      <c r="AD233" t="str">
        <f t="shared" ca="1" si="92"/>
        <v/>
      </c>
      <c r="AE233" t="str">
        <f t="shared" ca="1" si="93"/>
        <v/>
      </c>
      <c r="AF233" t="str">
        <f t="shared" ca="1" si="94"/>
        <v/>
      </c>
      <c r="AG233" t="str">
        <f t="shared" ca="1" si="95"/>
        <v>SELL</v>
      </c>
      <c r="AH233" t="str">
        <f ca="1">IF(AF233="","",COUNTIF($AJ$2:AJ233,1))</f>
        <v/>
      </c>
      <c r="AI233">
        <f ca="1">IF(AG233="","",COUNTIF($AK$2:AK233,1))</f>
        <v>28</v>
      </c>
      <c r="AJ233">
        <f t="shared" ca="1" si="96"/>
        <v>0</v>
      </c>
      <c r="AK233">
        <f t="shared" ca="1" si="97"/>
        <v>1</v>
      </c>
      <c r="AL233" t="str">
        <f t="shared" ca="1" si="103"/>
        <v/>
      </c>
      <c r="AM233" t="str">
        <f t="shared" ca="1" si="98"/>
        <v>LONG</v>
      </c>
    </row>
    <row r="234" spans="1:39" x14ac:dyDescent="0.3">
      <c r="A234" t="str">
        <f ca="1">IF(Y234="","",Y234&amp;"-"&amp;COUNTIF($Y$2:Y234,Y234))</f>
        <v>1-29</v>
      </c>
      <c r="B234" t="str">
        <f ca="1">IF(V234="","",V234&amp;"-"&amp;COUNTIF($V$2:V234,V234))</f>
        <v/>
      </c>
      <c r="C234" t="str">
        <f ca="1">IF(U234="","",U234&amp;"-"&amp;COUNTIF($U$2:U234,U234))</f>
        <v>-1-14</v>
      </c>
      <c r="D234">
        <f ca="1">IF(AF234="","",COUNTIF($AJ$2:AJ234,1))</f>
        <v>29</v>
      </c>
      <c r="E234" t="str">
        <f ca="1">IF(AG234="","",COUNTIF($AK$2:AK234,1))</f>
        <v/>
      </c>
      <c r="F234">
        <f t="shared" si="99"/>
        <v>233</v>
      </c>
      <c r="G234" s="11">
        <f>HDFCBANK!C234</f>
        <v>41613</v>
      </c>
      <c r="H234">
        <f>HDFCBANK!I234</f>
        <v>688.1</v>
      </c>
      <c r="I234">
        <f>HDFC!I234</f>
        <v>827.45</v>
      </c>
      <c r="J234" s="7">
        <f t="shared" si="81"/>
        <v>0.83159103269079704</v>
      </c>
      <c r="K234" s="7">
        <f t="shared" ca="1" si="100"/>
        <v>0.80757842546138492</v>
      </c>
      <c r="L234" s="7">
        <f t="shared" ca="1" si="104"/>
        <v>9.5229425359620798E-3</v>
      </c>
      <c r="M234" s="36">
        <f t="shared" ca="1" si="105"/>
        <v>0.81710136799734701</v>
      </c>
      <c r="N234" s="37">
        <f t="shared" ca="1" si="106"/>
        <v>0.79805548292542283</v>
      </c>
      <c r="O234" t="str">
        <f t="shared" ca="1" si="82"/>
        <v>SHORT</v>
      </c>
      <c r="Q234" t="str">
        <f t="shared" ca="1" si="83"/>
        <v/>
      </c>
      <c r="R234" t="str">
        <f t="shared" ca="1" si="84"/>
        <v>SHORT</v>
      </c>
      <c r="S234">
        <f t="shared" ca="1" si="85"/>
        <v>-1</v>
      </c>
      <c r="T234">
        <f t="shared" ca="1" si="86"/>
        <v>0</v>
      </c>
      <c r="U234">
        <f t="shared" ca="1" si="101"/>
        <v>-1</v>
      </c>
      <c r="V234" t="str">
        <f t="shared" ca="1" si="102"/>
        <v/>
      </c>
      <c r="W234" t="str">
        <f t="shared" ca="1" si="87"/>
        <v>SHORT</v>
      </c>
      <c r="X234">
        <f t="shared" ca="1" si="88"/>
        <v>-1</v>
      </c>
      <c r="Y234">
        <f t="shared" ca="1" si="89"/>
        <v>1</v>
      </c>
      <c r="Z234" t="str">
        <f ca="1">IF(V234="","",IF(V234=1,"LONG"&amp;COUNTIF($V$2:V234,1),"SELL"&amp;COUNTIF($V$2:V234,0)))</f>
        <v/>
      </c>
      <c r="AA234" t="str">
        <f ca="1">IF(U234="","",IF(U234=-1,"SHORT"&amp;COUNTIF($U$2:U234,-1),"COVER"&amp;COUNTIF($U$2:U234,0)))</f>
        <v>SHORT14</v>
      </c>
      <c r="AB234" t="str">
        <f t="shared" ca="1" si="90"/>
        <v/>
      </c>
      <c r="AC234" t="str">
        <f t="shared" ca="1" si="91"/>
        <v/>
      </c>
      <c r="AD234" t="str">
        <f t="shared" ca="1" si="92"/>
        <v>SHORT</v>
      </c>
      <c r="AE234" t="str">
        <f t="shared" ca="1" si="93"/>
        <v/>
      </c>
      <c r="AF234" t="str">
        <f t="shared" ca="1" si="94"/>
        <v>SHORT</v>
      </c>
      <c r="AG234" t="str">
        <f t="shared" ca="1" si="95"/>
        <v/>
      </c>
      <c r="AH234">
        <f ca="1">IF(AF234="","",COUNTIF($AJ$2:AJ234,1))</f>
        <v>29</v>
      </c>
      <c r="AI234" t="str">
        <f ca="1">IF(AG234="","",COUNTIF($AK$2:AK234,1))</f>
        <v/>
      </c>
      <c r="AJ234">
        <f t="shared" ca="1" si="96"/>
        <v>1</v>
      </c>
      <c r="AK234">
        <f t="shared" ca="1" si="97"/>
        <v>0</v>
      </c>
      <c r="AL234" t="str">
        <f t="shared" ca="1" si="103"/>
        <v>SHORT</v>
      </c>
      <c r="AM234" t="str">
        <f t="shared" ca="1" si="98"/>
        <v/>
      </c>
    </row>
    <row r="235" spans="1:39" x14ac:dyDescent="0.3">
      <c r="A235" t="str">
        <f ca="1">IF(Y235="","",Y235&amp;"-"&amp;COUNTIF($Y$2:Y235,Y235))</f>
        <v/>
      </c>
      <c r="B235" t="str">
        <f ca="1">IF(V235="","",V235&amp;"-"&amp;COUNTIF($V$2:V235,V235))</f>
        <v/>
      </c>
      <c r="C235" t="str">
        <f ca="1">IF(U235="","",U235&amp;"-"&amp;COUNTIF($U$2:U235,U235))</f>
        <v/>
      </c>
      <c r="D235" t="str">
        <f ca="1">IF(AF235="","",COUNTIF($AJ$2:AJ235,1))</f>
        <v/>
      </c>
      <c r="E235" t="str">
        <f ca="1">IF(AG235="","",COUNTIF($AK$2:AK235,1))</f>
        <v/>
      </c>
      <c r="F235">
        <f t="shared" si="99"/>
        <v>234</v>
      </c>
      <c r="G235" s="11">
        <f>HDFCBANK!C235</f>
        <v>41614</v>
      </c>
      <c r="H235">
        <f>HDFCBANK!I235</f>
        <v>682.7</v>
      </c>
      <c r="I235">
        <f>HDFC!I235</f>
        <v>813.75</v>
      </c>
      <c r="J235" s="7">
        <f t="shared" si="81"/>
        <v>0.83895545314900155</v>
      </c>
      <c r="K235" s="7">
        <f t="shared" ca="1" si="100"/>
        <v>0.81053239391865617</v>
      </c>
      <c r="L235" s="7">
        <f t="shared" ca="1" si="104"/>
        <v>1.3784293199996238E-2</v>
      </c>
      <c r="M235" s="36">
        <f t="shared" ca="1" si="105"/>
        <v>0.82431668711865236</v>
      </c>
      <c r="N235" s="37">
        <f t="shared" ca="1" si="106"/>
        <v>0.79674810071865998</v>
      </c>
      <c r="O235" t="str">
        <f t="shared" ca="1" si="82"/>
        <v>SHORT</v>
      </c>
      <c r="Q235" t="str">
        <f t="shared" ca="1" si="83"/>
        <v/>
      </c>
      <c r="R235" t="str">
        <f t="shared" ca="1" si="84"/>
        <v>SHORT</v>
      </c>
      <c r="S235">
        <f t="shared" ca="1" si="85"/>
        <v>-1</v>
      </c>
      <c r="T235">
        <f t="shared" ca="1" si="86"/>
        <v>0</v>
      </c>
      <c r="U235" t="str">
        <f t="shared" ca="1" si="101"/>
        <v/>
      </c>
      <c r="V235" t="str">
        <f t="shared" ca="1" si="102"/>
        <v/>
      </c>
      <c r="W235" t="str">
        <f t="shared" ca="1" si="87"/>
        <v/>
      </c>
      <c r="X235">
        <f t="shared" ca="1" si="88"/>
        <v>0</v>
      </c>
      <c r="Y235" t="str">
        <f t="shared" ca="1" si="89"/>
        <v/>
      </c>
      <c r="Z235" t="str">
        <f ca="1">IF(V235="","",IF(V235=1,"LONG"&amp;COUNTIF($V$2:V235,1),"SELL"&amp;COUNTIF($V$2:V235,0)))</f>
        <v/>
      </c>
      <c r="AA235" t="str">
        <f ca="1">IF(U235="","",IF(U235=-1,"SHORT"&amp;COUNTIF($U$2:U235,-1),"COVER"&amp;COUNTIF($U$2:U235,0)))</f>
        <v/>
      </c>
      <c r="AB235" t="str">
        <f t="shared" ca="1" si="90"/>
        <v/>
      </c>
      <c r="AC235" t="str">
        <f t="shared" ca="1" si="91"/>
        <v/>
      </c>
      <c r="AD235" t="str">
        <f t="shared" ca="1" si="92"/>
        <v/>
      </c>
      <c r="AE235" t="str">
        <f t="shared" ca="1" si="93"/>
        <v/>
      </c>
      <c r="AF235" t="str">
        <f t="shared" ca="1" si="94"/>
        <v/>
      </c>
      <c r="AG235" t="str">
        <f t="shared" ca="1" si="95"/>
        <v/>
      </c>
      <c r="AH235" t="str">
        <f ca="1">IF(AF235="","",COUNTIF($AJ$2:AJ235,1))</f>
        <v/>
      </c>
      <c r="AI235" t="str">
        <f ca="1">IF(AG235="","",COUNTIF($AK$2:AK235,1))</f>
        <v/>
      </c>
      <c r="AJ235">
        <f t="shared" ca="1" si="96"/>
        <v>0</v>
      </c>
      <c r="AK235">
        <f t="shared" ca="1" si="97"/>
        <v>0</v>
      </c>
      <c r="AL235" t="str">
        <f t="shared" ca="1" si="103"/>
        <v/>
      </c>
      <c r="AM235" t="str">
        <f t="shared" ca="1" si="98"/>
        <v/>
      </c>
    </row>
    <row r="236" spans="1:39" x14ac:dyDescent="0.3">
      <c r="A236" t="str">
        <f ca="1">IF(Y236="","",Y236&amp;"-"&amp;COUNTIF($Y$2:Y236,Y236))</f>
        <v/>
      </c>
      <c r="B236" t="str">
        <f ca="1">IF(V236="","",V236&amp;"-"&amp;COUNTIF($V$2:V236,V236))</f>
        <v/>
      </c>
      <c r="C236" t="str">
        <f ca="1">IF(U236="","",U236&amp;"-"&amp;COUNTIF($U$2:U236,U236))</f>
        <v/>
      </c>
      <c r="D236" t="str">
        <f ca="1">IF(AF236="","",COUNTIF($AJ$2:AJ236,1))</f>
        <v/>
      </c>
      <c r="E236" t="str">
        <f ca="1">IF(AG236="","",COUNTIF($AK$2:AK236,1))</f>
        <v/>
      </c>
      <c r="F236">
        <f t="shared" si="99"/>
        <v>235</v>
      </c>
      <c r="G236" s="11">
        <f>HDFCBANK!C236</f>
        <v>41617</v>
      </c>
      <c r="H236">
        <f>HDFCBANK!I236</f>
        <v>696.65</v>
      </c>
      <c r="I236">
        <f>HDFC!I236</f>
        <v>820</v>
      </c>
      <c r="J236" s="7">
        <f t="shared" si="81"/>
        <v>0.84957317073170724</v>
      </c>
      <c r="K236" s="7">
        <f t="shared" ca="1" si="100"/>
        <v>0.81490463709418415</v>
      </c>
      <c r="L236" s="7">
        <f t="shared" ca="1" si="104"/>
        <v>1.8321692997100476E-2</v>
      </c>
      <c r="M236" s="36">
        <f t="shared" ca="1" si="105"/>
        <v>0.83322633009128466</v>
      </c>
      <c r="N236" s="37">
        <f t="shared" ca="1" si="106"/>
        <v>0.79658294409708363</v>
      </c>
      <c r="O236" t="str">
        <f t="shared" ca="1" si="82"/>
        <v>SHORT</v>
      </c>
      <c r="Q236" t="str">
        <f t="shared" ca="1" si="83"/>
        <v/>
      </c>
      <c r="R236" t="str">
        <f t="shared" ca="1" si="84"/>
        <v>SHORT</v>
      </c>
      <c r="S236">
        <f t="shared" ca="1" si="85"/>
        <v>-1</v>
      </c>
      <c r="T236">
        <f t="shared" ca="1" si="86"/>
        <v>0</v>
      </c>
      <c r="U236" t="str">
        <f t="shared" ca="1" si="101"/>
        <v/>
      </c>
      <c r="V236" t="str">
        <f t="shared" ca="1" si="102"/>
        <v/>
      </c>
      <c r="W236" t="str">
        <f t="shared" ca="1" si="87"/>
        <v/>
      </c>
      <c r="X236">
        <f t="shared" ca="1" si="88"/>
        <v>0</v>
      </c>
      <c r="Y236" t="str">
        <f t="shared" ca="1" si="89"/>
        <v/>
      </c>
      <c r="Z236" t="str">
        <f ca="1">IF(V236="","",IF(V236=1,"LONG"&amp;COUNTIF($V$2:V236,1),"SELL"&amp;COUNTIF($V$2:V236,0)))</f>
        <v/>
      </c>
      <c r="AA236" t="str">
        <f ca="1">IF(U236="","",IF(U236=-1,"SHORT"&amp;COUNTIF($U$2:U236,-1),"COVER"&amp;COUNTIF($U$2:U236,0)))</f>
        <v/>
      </c>
      <c r="AB236" t="str">
        <f t="shared" ca="1" si="90"/>
        <v/>
      </c>
      <c r="AC236" t="str">
        <f t="shared" ca="1" si="91"/>
        <v/>
      </c>
      <c r="AD236" t="str">
        <f t="shared" ca="1" si="92"/>
        <v/>
      </c>
      <c r="AE236" t="str">
        <f t="shared" ca="1" si="93"/>
        <v/>
      </c>
      <c r="AF236" t="str">
        <f t="shared" ca="1" si="94"/>
        <v/>
      </c>
      <c r="AG236" t="str">
        <f t="shared" ca="1" si="95"/>
        <v/>
      </c>
      <c r="AH236" t="str">
        <f ca="1">IF(AF236="","",COUNTIF($AJ$2:AJ236,1))</f>
        <v/>
      </c>
      <c r="AI236" t="str">
        <f ca="1">IF(AG236="","",COUNTIF($AK$2:AK236,1))</f>
        <v/>
      </c>
      <c r="AJ236">
        <f t="shared" ca="1" si="96"/>
        <v>0</v>
      </c>
      <c r="AK236">
        <f t="shared" ca="1" si="97"/>
        <v>0</v>
      </c>
      <c r="AL236" t="str">
        <f t="shared" ca="1" si="103"/>
        <v/>
      </c>
      <c r="AM236" t="str">
        <f t="shared" ca="1" si="98"/>
        <v/>
      </c>
    </row>
    <row r="237" spans="1:39" x14ac:dyDescent="0.3">
      <c r="A237" t="str">
        <f ca="1">IF(Y237="","",Y237&amp;"-"&amp;COUNTIF($Y$2:Y237,Y237))</f>
        <v/>
      </c>
      <c r="B237" t="str">
        <f ca="1">IF(V237="","",V237&amp;"-"&amp;COUNTIF($V$2:V237,V237))</f>
        <v/>
      </c>
      <c r="C237" t="str">
        <f ca="1">IF(U237="","",U237&amp;"-"&amp;COUNTIF($U$2:U237,U237))</f>
        <v/>
      </c>
      <c r="D237" t="str">
        <f ca="1">IF(AF237="","",COUNTIF($AJ$2:AJ237,1))</f>
        <v/>
      </c>
      <c r="E237" t="str">
        <f ca="1">IF(AG237="","",COUNTIF($AK$2:AK237,1))</f>
        <v/>
      </c>
      <c r="F237">
        <f t="shared" si="99"/>
        <v>236</v>
      </c>
      <c r="G237" s="11">
        <f>HDFCBANK!C237</f>
        <v>41618</v>
      </c>
      <c r="H237">
        <f>HDFCBANK!I237</f>
        <v>696.7</v>
      </c>
      <c r="I237">
        <f>HDFC!I237</f>
        <v>808.95</v>
      </c>
      <c r="J237" s="7">
        <f t="shared" si="81"/>
        <v>0.86123987885530628</v>
      </c>
      <c r="K237" s="7">
        <f t="shared" ca="1" si="100"/>
        <v>0.82015292051448918</v>
      </c>
      <c r="L237" s="7">
        <f t="shared" ca="1" si="104"/>
        <v>2.3225648791682221E-2</v>
      </c>
      <c r="M237" s="36">
        <f t="shared" ca="1" si="105"/>
        <v>0.84337856930617139</v>
      </c>
      <c r="N237" s="37">
        <f t="shared" ca="1" si="106"/>
        <v>0.79692727172280697</v>
      </c>
      <c r="O237" t="str">
        <f t="shared" ca="1" si="82"/>
        <v>SHORT</v>
      </c>
      <c r="Q237" t="str">
        <f t="shared" ca="1" si="83"/>
        <v/>
      </c>
      <c r="R237" t="str">
        <f t="shared" ca="1" si="84"/>
        <v>SHORT</v>
      </c>
      <c r="S237">
        <f t="shared" ca="1" si="85"/>
        <v>-1</v>
      </c>
      <c r="T237">
        <f t="shared" ca="1" si="86"/>
        <v>0</v>
      </c>
      <c r="U237" t="str">
        <f t="shared" ca="1" si="101"/>
        <v/>
      </c>
      <c r="V237" t="str">
        <f t="shared" ca="1" si="102"/>
        <v/>
      </c>
      <c r="W237" t="str">
        <f t="shared" ca="1" si="87"/>
        <v/>
      </c>
      <c r="X237">
        <f t="shared" ca="1" si="88"/>
        <v>0</v>
      </c>
      <c r="Y237" t="str">
        <f t="shared" ca="1" si="89"/>
        <v/>
      </c>
      <c r="Z237" t="str">
        <f ca="1">IF(V237="","",IF(V237=1,"LONG"&amp;COUNTIF($V$2:V237,1),"SELL"&amp;COUNTIF($V$2:V237,0)))</f>
        <v/>
      </c>
      <c r="AA237" t="str">
        <f ca="1">IF(U237="","",IF(U237=-1,"SHORT"&amp;COUNTIF($U$2:U237,-1),"COVER"&amp;COUNTIF($U$2:U237,0)))</f>
        <v/>
      </c>
      <c r="AB237" t="str">
        <f t="shared" ca="1" si="90"/>
        <v/>
      </c>
      <c r="AC237" t="str">
        <f t="shared" ca="1" si="91"/>
        <v/>
      </c>
      <c r="AD237" t="str">
        <f t="shared" ca="1" si="92"/>
        <v/>
      </c>
      <c r="AE237" t="str">
        <f t="shared" ca="1" si="93"/>
        <v/>
      </c>
      <c r="AF237" t="str">
        <f t="shared" ca="1" si="94"/>
        <v/>
      </c>
      <c r="AG237" t="str">
        <f t="shared" ca="1" si="95"/>
        <v/>
      </c>
      <c r="AH237" t="str">
        <f ca="1">IF(AF237="","",COUNTIF($AJ$2:AJ237,1))</f>
        <v/>
      </c>
      <c r="AI237" t="str">
        <f ca="1">IF(AG237="","",COUNTIF($AK$2:AK237,1))</f>
        <v/>
      </c>
      <c r="AJ237">
        <f t="shared" ca="1" si="96"/>
        <v>0</v>
      </c>
      <c r="AK237">
        <f t="shared" ca="1" si="97"/>
        <v>0</v>
      </c>
      <c r="AL237" t="str">
        <f t="shared" ca="1" si="103"/>
        <v/>
      </c>
      <c r="AM237" t="str">
        <f t="shared" ca="1" si="98"/>
        <v/>
      </c>
    </row>
    <row r="238" spans="1:39" x14ac:dyDescent="0.3">
      <c r="A238" t="str">
        <f ca="1">IF(Y238="","",Y238&amp;"-"&amp;COUNTIF($Y$2:Y238,Y238))</f>
        <v/>
      </c>
      <c r="B238" t="str">
        <f ca="1">IF(V238="","",V238&amp;"-"&amp;COUNTIF($V$2:V238,V238))</f>
        <v/>
      </c>
      <c r="C238" t="str">
        <f ca="1">IF(U238="","",U238&amp;"-"&amp;COUNTIF($U$2:U238,U238))</f>
        <v/>
      </c>
      <c r="D238" t="str">
        <f ca="1">IF(AF238="","",COUNTIF($AJ$2:AJ238,1))</f>
        <v/>
      </c>
      <c r="E238" t="str">
        <f ca="1">IF(AG238="","",COUNTIF($AK$2:AK238,1))</f>
        <v/>
      </c>
      <c r="F238">
        <f t="shared" si="99"/>
        <v>237</v>
      </c>
      <c r="G238" s="11">
        <f>HDFCBANK!C238</f>
        <v>41619</v>
      </c>
      <c r="H238">
        <f>HDFCBANK!I238</f>
        <v>695.55</v>
      </c>
      <c r="I238">
        <f>HDFC!I238</f>
        <v>818.2</v>
      </c>
      <c r="J238" s="7">
        <f t="shared" si="81"/>
        <v>0.85009777560498645</v>
      </c>
      <c r="K238" s="7">
        <f t="shared" ca="1" si="100"/>
        <v>0.82428780635366616</v>
      </c>
      <c r="L238" s="7">
        <f t="shared" ca="1" si="104"/>
        <v>2.4609273550649558E-2</v>
      </c>
      <c r="M238" s="36">
        <f t="shared" ca="1" si="105"/>
        <v>0.84889707990431573</v>
      </c>
      <c r="N238" s="37">
        <f t="shared" ca="1" si="106"/>
        <v>0.7996785328030166</v>
      </c>
      <c r="O238" t="str">
        <f t="shared" ca="1" si="82"/>
        <v>SHORT</v>
      </c>
      <c r="Q238" t="str">
        <f t="shared" ca="1" si="83"/>
        <v/>
      </c>
      <c r="R238" t="str">
        <f t="shared" ca="1" si="84"/>
        <v>SHORT</v>
      </c>
      <c r="S238">
        <f t="shared" ca="1" si="85"/>
        <v>-1</v>
      </c>
      <c r="T238">
        <f t="shared" ca="1" si="86"/>
        <v>0</v>
      </c>
      <c r="U238" t="str">
        <f t="shared" ca="1" si="101"/>
        <v/>
      </c>
      <c r="V238" t="str">
        <f t="shared" ca="1" si="102"/>
        <v/>
      </c>
      <c r="W238" t="str">
        <f t="shared" ca="1" si="87"/>
        <v/>
      </c>
      <c r="X238">
        <f t="shared" ca="1" si="88"/>
        <v>0</v>
      </c>
      <c r="Y238" t="str">
        <f t="shared" ca="1" si="89"/>
        <v/>
      </c>
      <c r="Z238" t="str">
        <f ca="1">IF(V238="","",IF(V238=1,"LONG"&amp;COUNTIF($V$2:V238,1),"SELL"&amp;COUNTIF($V$2:V238,0)))</f>
        <v/>
      </c>
      <c r="AA238" t="str">
        <f ca="1">IF(U238="","",IF(U238=-1,"SHORT"&amp;COUNTIF($U$2:U238,-1),"COVER"&amp;COUNTIF($U$2:U238,0)))</f>
        <v/>
      </c>
      <c r="AB238" t="str">
        <f t="shared" ca="1" si="90"/>
        <v/>
      </c>
      <c r="AC238" t="str">
        <f t="shared" ca="1" si="91"/>
        <v/>
      </c>
      <c r="AD238" t="str">
        <f t="shared" ca="1" si="92"/>
        <v/>
      </c>
      <c r="AE238" t="str">
        <f t="shared" ca="1" si="93"/>
        <v/>
      </c>
      <c r="AF238" t="str">
        <f t="shared" ca="1" si="94"/>
        <v/>
      </c>
      <c r="AG238" t="str">
        <f t="shared" ca="1" si="95"/>
        <v/>
      </c>
      <c r="AH238" t="str">
        <f ca="1">IF(AF238="","",COUNTIF($AJ$2:AJ238,1))</f>
        <v/>
      </c>
      <c r="AI238" t="str">
        <f ca="1">IF(AG238="","",COUNTIF($AK$2:AK238,1))</f>
        <v/>
      </c>
      <c r="AJ238">
        <f t="shared" ca="1" si="96"/>
        <v>0</v>
      </c>
      <c r="AK238">
        <f t="shared" ca="1" si="97"/>
        <v>0</v>
      </c>
      <c r="AL238" t="str">
        <f t="shared" ca="1" si="103"/>
        <v/>
      </c>
      <c r="AM238" t="str">
        <f t="shared" ca="1" si="98"/>
        <v/>
      </c>
    </row>
    <row r="239" spans="1:39" x14ac:dyDescent="0.3">
      <c r="A239" t="str">
        <f ca="1">IF(Y239="","",Y239&amp;"-"&amp;COUNTIF($Y$2:Y239,Y239))</f>
        <v/>
      </c>
      <c r="B239" t="str">
        <f ca="1">IF(V239="","",V239&amp;"-"&amp;COUNTIF($V$2:V239,V239))</f>
        <v/>
      </c>
      <c r="C239" t="str">
        <f ca="1">IF(U239="","",U239&amp;"-"&amp;COUNTIF($U$2:U239,U239))</f>
        <v/>
      </c>
      <c r="D239" t="str">
        <f ca="1">IF(AF239="","",COUNTIF($AJ$2:AJ239,1))</f>
        <v/>
      </c>
      <c r="E239" t="str">
        <f ca="1">IF(AG239="","",COUNTIF($AK$2:AK239,1))</f>
        <v/>
      </c>
      <c r="F239">
        <f t="shared" si="99"/>
        <v>238</v>
      </c>
      <c r="G239" s="11">
        <f>HDFCBANK!C239</f>
        <v>41620</v>
      </c>
      <c r="H239">
        <f>HDFCBANK!I239</f>
        <v>695.2</v>
      </c>
      <c r="I239">
        <f>HDFC!I239</f>
        <v>826.95</v>
      </c>
      <c r="J239" s="7">
        <f t="shared" si="81"/>
        <v>0.8406796057802769</v>
      </c>
      <c r="K239" s="7">
        <f t="shared" ca="1" si="100"/>
        <v>0.82809535666268508</v>
      </c>
      <c r="L239" s="7">
        <f t="shared" ca="1" si="104"/>
        <v>2.3814283278298719E-2</v>
      </c>
      <c r="M239" s="36">
        <f t="shared" ca="1" si="105"/>
        <v>0.85190963994098379</v>
      </c>
      <c r="N239" s="37">
        <f t="shared" ca="1" si="106"/>
        <v>0.80428107338438637</v>
      </c>
      <c r="O239" t="str">
        <f t="shared" ca="1" si="82"/>
        <v>SHORT</v>
      </c>
      <c r="Q239" t="str">
        <f t="shared" ca="1" si="83"/>
        <v/>
      </c>
      <c r="R239" t="str">
        <f t="shared" ca="1" si="84"/>
        <v>SHORT</v>
      </c>
      <c r="S239">
        <f t="shared" ca="1" si="85"/>
        <v>-1</v>
      </c>
      <c r="T239">
        <f t="shared" ca="1" si="86"/>
        <v>0</v>
      </c>
      <c r="U239" t="str">
        <f t="shared" ca="1" si="101"/>
        <v/>
      </c>
      <c r="V239" t="str">
        <f t="shared" ca="1" si="102"/>
        <v/>
      </c>
      <c r="W239" t="str">
        <f t="shared" ca="1" si="87"/>
        <v/>
      </c>
      <c r="X239">
        <f t="shared" ca="1" si="88"/>
        <v>0</v>
      </c>
      <c r="Y239" t="str">
        <f t="shared" ca="1" si="89"/>
        <v/>
      </c>
      <c r="Z239" t="str">
        <f ca="1">IF(V239="","",IF(V239=1,"LONG"&amp;COUNTIF($V$2:V239,1),"SELL"&amp;COUNTIF($V$2:V239,0)))</f>
        <v/>
      </c>
      <c r="AA239" t="str">
        <f ca="1">IF(U239="","",IF(U239=-1,"SHORT"&amp;COUNTIF($U$2:U239,-1),"COVER"&amp;COUNTIF($U$2:U239,0)))</f>
        <v/>
      </c>
      <c r="AB239" t="str">
        <f t="shared" ca="1" si="90"/>
        <v/>
      </c>
      <c r="AC239" t="str">
        <f t="shared" ca="1" si="91"/>
        <v/>
      </c>
      <c r="AD239" t="str">
        <f t="shared" ca="1" si="92"/>
        <v/>
      </c>
      <c r="AE239" t="str">
        <f t="shared" ca="1" si="93"/>
        <v/>
      </c>
      <c r="AF239" t="str">
        <f t="shared" ca="1" si="94"/>
        <v/>
      </c>
      <c r="AG239" t="str">
        <f t="shared" ca="1" si="95"/>
        <v/>
      </c>
      <c r="AH239" t="str">
        <f ca="1">IF(AF239="","",COUNTIF($AJ$2:AJ239,1))</f>
        <v/>
      </c>
      <c r="AI239" t="str">
        <f ca="1">IF(AG239="","",COUNTIF($AK$2:AK239,1))</f>
        <v/>
      </c>
      <c r="AJ239">
        <f t="shared" ca="1" si="96"/>
        <v>0</v>
      </c>
      <c r="AK239">
        <f t="shared" ca="1" si="97"/>
        <v>0</v>
      </c>
      <c r="AL239" t="str">
        <f t="shared" ca="1" si="103"/>
        <v/>
      </c>
      <c r="AM239" t="str">
        <f t="shared" ca="1" si="98"/>
        <v/>
      </c>
    </row>
    <row r="240" spans="1:39" x14ac:dyDescent="0.3">
      <c r="A240" t="str">
        <f ca="1">IF(Y240="","",Y240&amp;"-"&amp;COUNTIF($Y$2:Y240,Y240))</f>
        <v/>
      </c>
      <c r="B240" t="str">
        <f ca="1">IF(V240="","",V240&amp;"-"&amp;COUNTIF($V$2:V240,V240))</f>
        <v/>
      </c>
      <c r="C240" t="str">
        <f ca="1">IF(U240="","",U240&amp;"-"&amp;COUNTIF($U$2:U240,U240))</f>
        <v/>
      </c>
      <c r="D240" t="str">
        <f ca="1">IF(AF240="","",COUNTIF($AJ$2:AJ240,1))</f>
        <v/>
      </c>
      <c r="E240" t="str">
        <f ca="1">IF(AG240="","",COUNTIF($AK$2:AK240,1))</f>
        <v/>
      </c>
      <c r="F240">
        <f t="shared" si="99"/>
        <v>239</v>
      </c>
      <c r="G240" s="11">
        <f>HDFCBANK!C240</f>
        <v>41621</v>
      </c>
      <c r="H240">
        <f>HDFCBANK!I240</f>
        <v>689.95</v>
      </c>
      <c r="I240">
        <f>HDFC!I240</f>
        <v>806.8</v>
      </c>
      <c r="J240" s="7">
        <f t="shared" si="81"/>
        <v>0.85516856717897882</v>
      </c>
      <c r="K240" s="7">
        <f t="shared" ca="1" si="100"/>
        <v>0.83333787494892486</v>
      </c>
      <c r="L240" s="7">
        <f t="shared" ca="1" si="104"/>
        <v>2.3379661243002333E-2</v>
      </c>
      <c r="M240" s="36">
        <f t="shared" ca="1" si="105"/>
        <v>0.85671753619192714</v>
      </c>
      <c r="N240" s="37">
        <f t="shared" ca="1" si="106"/>
        <v>0.80995821370592258</v>
      </c>
      <c r="O240" t="str">
        <f t="shared" ca="1" si="82"/>
        <v>SHORT</v>
      </c>
      <c r="Q240" t="str">
        <f t="shared" ca="1" si="83"/>
        <v/>
      </c>
      <c r="R240" t="str">
        <f t="shared" ca="1" si="84"/>
        <v>SHORT</v>
      </c>
      <c r="S240">
        <f t="shared" ca="1" si="85"/>
        <v>-1</v>
      </c>
      <c r="T240">
        <f t="shared" ca="1" si="86"/>
        <v>0</v>
      </c>
      <c r="U240" t="str">
        <f t="shared" ca="1" si="101"/>
        <v/>
      </c>
      <c r="V240" t="str">
        <f t="shared" ca="1" si="102"/>
        <v/>
      </c>
      <c r="W240" t="str">
        <f t="shared" ca="1" si="87"/>
        <v/>
      </c>
      <c r="X240">
        <f t="shared" ca="1" si="88"/>
        <v>0</v>
      </c>
      <c r="Y240" t="str">
        <f t="shared" ca="1" si="89"/>
        <v/>
      </c>
      <c r="Z240" t="str">
        <f ca="1">IF(V240="","",IF(V240=1,"LONG"&amp;COUNTIF($V$2:V240,1),"SELL"&amp;COUNTIF($V$2:V240,0)))</f>
        <v/>
      </c>
      <c r="AA240" t="str">
        <f ca="1">IF(U240="","",IF(U240=-1,"SHORT"&amp;COUNTIF($U$2:U240,-1),"COVER"&amp;COUNTIF($U$2:U240,0)))</f>
        <v/>
      </c>
      <c r="AB240" t="str">
        <f t="shared" ca="1" si="90"/>
        <v/>
      </c>
      <c r="AC240" t="str">
        <f t="shared" ca="1" si="91"/>
        <v/>
      </c>
      <c r="AD240" t="str">
        <f t="shared" ca="1" si="92"/>
        <v/>
      </c>
      <c r="AE240" t="str">
        <f t="shared" ca="1" si="93"/>
        <v/>
      </c>
      <c r="AF240" t="str">
        <f t="shared" ca="1" si="94"/>
        <v/>
      </c>
      <c r="AG240" t="str">
        <f t="shared" ca="1" si="95"/>
        <v/>
      </c>
      <c r="AH240" t="str">
        <f ca="1">IF(AF240="","",COUNTIF($AJ$2:AJ240,1))</f>
        <v/>
      </c>
      <c r="AI240" t="str">
        <f ca="1">IF(AG240="","",COUNTIF($AK$2:AK240,1))</f>
        <v/>
      </c>
      <c r="AJ240">
        <f t="shared" ca="1" si="96"/>
        <v>0</v>
      </c>
      <c r="AK240">
        <f t="shared" ca="1" si="97"/>
        <v>0</v>
      </c>
      <c r="AL240" t="str">
        <f t="shared" ca="1" si="103"/>
        <v/>
      </c>
      <c r="AM240" t="str">
        <f t="shared" ca="1" si="98"/>
        <v/>
      </c>
    </row>
    <row r="241" spans="1:39" x14ac:dyDescent="0.3">
      <c r="A241" t="str">
        <f ca="1">IF(Y241="","",Y241&amp;"-"&amp;COUNTIF($Y$2:Y241,Y241))</f>
        <v/>
      </c>
      <c r="B241" t="str">
        <f ca="1">IF(V241="","",V241&amp;"-"&amp;COUNTIF($V$2:V241,V241))</f>
        <v/>
      </c>
      <c r="C241" t="str">
        <f ca="1">IF(U241="","",U241&amp;"-"&amp;COUNTIF($U$2:U241,U241))</f>
        <v/>
      </c>
      <c r="D241" t="str">
        <f ca="1">IF(AF241="","",COUNTIF($AJ$2:AJ241,1))</f>
        <v/>
      </c>
      <c r="E241" t="str">
        <f ca="1">IF(AG241="","",COUNTIF($AK$2:AK241,1))</f>
        <v/>
      </c>
      <c r="F241">
        <f t="shared" si="99"/>
        <v>240</v>
      </c>
      <c r="G241" s="11">
        <f>HDFCBANK!C241</f>
        <v>41624</v>
      </c>
      <c r="H241">
        <f>HDFCBANK!I241</f>
        <v>684.35</v>
      </c>
      <c r="I241">
        <f>HDFC!I241</f>
        <v>798.55</v>
      </c>
      <c r="J241" s="7">
        <f t="shared" si="81"/>
        <v>0.8569907958174191</v>
      </c>
      <c r="K241" s="7">
        <f t="shared" ca="1" si="100"/>
        <v>0.83913603022691508</v>
      </c>
      <c r="L241" s="7">
        <f t="shared" ca="1" si="104"/>
        <v>2.0987553689861264E-2</v>
      </c>
      <c r="M241" s="36">
        <f t="shared" ca="1" si="105"/>
        <v>0.86012358391677635</v>
      </c>
      <c r="N241" s="37">
        <f t="shared" ca="1" si="106"/>
        <v>0.8181484765370538</v>
      </c>
      <c r="O241" t="str">
        <f t="shared" ca="1" si="82"/>
        <v>SHORT</v>
      </c>
      <c r="Q241" t="str">
        <f t="shared" ca="1" si="83"/>
        <v/>
      </c>
      <c r="R241" t="str">
        <f t="shared" ca="1" si="84"/>
        <v>SHORT</v>
      </c>
      <c r="S241">
        <f t="shared" ca="1" si="85"/>
        <v>-1</v>
      </c>
      <c r="T241">
        <f t="shared" ca="1" si="86"/>
        <v>0</v>
      </c>
      <c r="U241" t="str">
        <f t="shared" ca="1" si="101"/>
        <v/>
      </c>
      <c r="V241" t="str">
        <f t="shared" ca="1" si="102"/>
        <v/>
      </c>
      <c r="W241" t="str">
        <f t="shared" ca="1" si="87"/>
        <v/>
      </c>
      <c r="X241">
        <f t="shared" ca="1" si="88"/>
        <v>0</v>
      </c>
      <c r="Y241" t="str">
        <f t="shared" ca="1" si="89"/>
        <v/>
      </c>
      <c r="Z241" t="str">
        <f ca="1">IF(V241="","",IF(V241=1,"LONG"&amp;COUNTIF($V$2:V241,1),"SELL"&amp;COUNTIF($V$2:V241,0)))</f>
        <v/>
      </c>
      <c r="AA241" t="str">
        <f ca="1">IF(U241="","",IF(U241=-1,"SHORT"&amp;COUNTIF($U$2:U241,-1),"COVER"&amp;COUNTIF($U$2:U241,0)))</f>
        <v/>
      </c>
      <c r="AB241" t="str">
        <f t="shared" ca="1" si="90"/>
        <v/>
      </c>
      <c r="AC241" t="str">
        <f t="shared" ca="1" si="91"/>
        <v/>
      </c>
      <c r="AD241" t="str">
        <f t="shared" ca="1" si="92"/>
        <v/>
      </c>
      <c r="AE241" t="str">
        <f t="shared" ca="1" si="93"/>
        <v/>
      </c>
      <c r="AF241" t="str">
        <f t="shared" ca="1" si="94"/>
        <v/>
      </c>
      <c r="AG241" t="str">
        <f t="shared" ca="1" si="95"/>
        <v/>
      </c>
      <c r="AH241" t="str">
        <f ca="1">IF(AF241="","",COUNTIF($AJ$2:AJ241,1))</f>
        <v/>
      </c>
      <c r="AI241" t="str">
        <f ca="1">IF(AG241="","",COUNTIF($AK$2:AK241,1))</f>
        <v/>
      </c>
      <c r="AJ241">
        <f t="shared" ca="1" si="96"/>
        <v>0</v>
      </c>
      <c r="AK241">
        <f t="shared" ca="1" si="97"/>
        <v>0</v>
      </c>
      <c r="AL241" t="str">
        <f t="shared" ca="1" si="103"/>
        <v/>
      </c>
      <c r="AM241" t="str">
        <f t="shared" ca="1" si="98"/>
        <v/>
      </c>
    </row>
    <row r="242" spans="1:39" x14ac:dyDescent="0.3">
      <c r="A242" t="str">
        <f ca="1">IF(Y242="","",Y242&amp;"-"&amp;COUNTIF($Y$2:Y242,Y242))</f>
        <v/>
      </c>
      <c r="B242" t="str">
        <f ca="1">IF(V242="","",V242&amp;"-"&amp;COUNTIF($V$2:V242,V242))</f>
        <v/>
      </c>
      <c r="C242" t="str">
        <f ca="1">IF(U242="","",U242&amp;"-"&amp;COUNTIF($U$2:U242,U242))</f>
        <v/>
      </c>
      <c r="D242" t="str">
        <f ca="1">IF(AF242="","",COUNTIF($AJ$2:AJ242,1))</f>
        <v/>
      </c>
      <c r="E242" t="str">
        <f ca="1">IF(AG242="","",COUNTIF($AK$2:AK242,1))</f>
        <v/>
      </c>
      <c r="F242">
        <f t="shared" si="99"/>
        <v>241</v>
      </c>
      <c r="G242" s="11">
        <f>HDFCBANK!C242</f>
        <v>41625</v>
      </c>
      <c r="H242">
        <f>HDFCBANK!I242</f>
        <v>657.6</v>
      </c>
      <c r="I242">
        <f>HDFC!I242</f>
        <v>778.45</v>
      </c>
      <c r="J242" s="7">
        <f t="shared" si="81"/>
        <v>0.8447556040850408</v>
      </c>
      <c r="K242" s="7">
        <f t="shared" ca="1" si="100"/>
        <v>0.84387545250312357</v>
      </c>
      <c r="L242" s="7">
        <f t="shared" ca="1" si="104"/>
        <v>1.5004198572174006E-2</v>
      </c>
      <c r="M242" s="36">
        <f t="shared" ca="1" si="105"/>
        <v>0.85887965107529762</v>
      </c>
      <c r="N242" s="37">
        <f t="shared" ca="1" si="106"/>
        <v>0.82887125393094951</v>
      </c>
      <c r="O242" t="str">
        <f t="shared" ca="1" si="82"/>
        <v>SHORT</v>
      </c>
      <c r="Q242" t="str">
        <f t="shared" ca="1" si="83"/>
        <v/>
      </c>
      <c r="R242" t="str">
        <f t="shared" ca="1" si="84"/>
        <v>SHORT</v>
      </c>
      <c r="S242">
        <f t="shared" ca="1" si="85"/>
        <v>-1</v>
      </c>
      <c r="T242">
        <f t="shared" ca="1" si="86"/>
        <v>0</v>
      </c>
      <c r="U242" t="str">
        <f t="shared" ca="1" si="101"/>
        <v/>
      </c>
      <c r="V242" t="str">
        <f t="shared" ca="1" si="102"/>
        <v/>
      </c>
      <c r="W242" t="str">
        <f t="shared" ca="1" si="87"/>
        <v/>
      </c>
      <c r="X242">
        <f t="shared" ca="1" si="88"/>
        <v>0</v>
      </c>
      <c r="Y242" t="str">
        <f t="shared" ca="1" si="89"/>
        <v/>
      </c>
      <c r="Z242" t="str">
        <f ca="1">IF(V242="","",IF(V242=1,"LONG"&amp;COUNTIF($V$2:V242,1),"SELL"&amp;COUNTIF($V$2:V242,0)))</f>
        <v/>
      </c>
      <c r="AA242" t="str">
        <f ca="1">IF(U242="","",IF(U242=-1,"SHORT"&amp;COUNTIF($U$2:U242,-1),"COVER"&amp;COUNTIF($U$2:U242,0)))</f>
        <v/>
      </c>
      <c r="AB242" t="str">
        <f t="shared" ca="1" si="90"/>
        <v/>
      </c>
      <c r="AC242" t="str">
        <f t="shared" ca="1" si="91"/>
        <v/>
      </c>
      <c r="AD242" t="str">
        <f t="shared" ca="1" si="92"/>
        <v/>
      </c>
      <c r="AE242" t="str">
        <f t="shared" ca="1" si="93"/>
        <v/>
      </c>
      <c r="AF242" t="str">
        <f t="shared" ca="1" si="94"/>
        <v/>
      </c>
      <c r="AG242" t="str">
        <f t="shared" ca="1" si="95"/>
        <v/>
      </c>
      <c r="AH242" t="str">
        <f ca="1">IF(AF242="","",COUNTIF($AJ$2:AJ242,1))</f>
        <v/>
      </c>
      <c r="AI242" t="str">
        <f ca="1">IF(AG242="","",COUNTIF($AK$2:AK242,1))</f>
        <v/>
      </c>
      <c r="AJ242">
        <f t="shared" ca="1" si="96"/>
        <v>0</v>
      </c>
      <c r="AK242">
        <f t="shared" ca="1" si="97"/>
        <v>0</v>
      </c>
      <c r="AL242" t="str">
        <f t="shared" ca="1" si="103"/>
        <v/>
      </c>
      <c r="AM242" t="str">
        <f t="shared" ca="1" si="98"/>
        <v/>
      </c>
    </row>
    <row r="243" spans="1:39" x14ac:dyDescent="0.3">
      <c r="A243" t="str">
        <f ca="1">IF(Y243="","",Y243&amp;"-"&amp;COUNTIF($Y$2:Y243,Y243))</f>
        <v>0-29</v>
      </c>
      <c r="B243" t="str">
        <f ca="1">IF(V243="","",V243&amp;"-"&amp;COUNTIF($V$2:V243,V243))</f>
        <v>1-16</v>
      </c>
      <c r="C243" t="str">
        <f ca="1">IF(U243="","",U243&amp;"-"&amp;COUNTIF($U$2:U243,U243))</f>
        <v>0-14</v>
      </c>
      <c r="D243">
        <f ca="1">IF(AF243="","",COUNTIF($AJ$2:AJ243,1))</f>
        <v>30</v>
      </c>
      <c r="E243">
        <f ca="1">IF(AG243="","",COUNTIF($AK$2:AK243,1))</f>
        <v>29</v>
      </c>
      <c r="F243">
        <f t="shared" si="99"/>
        <v>242</v>
      </c>
      <c r="G243" s="11">
        <f>HDFCBANK!C243</f>
        <v>41626</v>
      </c>
      <c r="H243">
        <f>HDFCBANK!I243</f>
        <v>666.25</v>
      </c>
      <c r="I243">
        <f>HDFC!I243</f>
        <v>798.25</v>
      </c>
      <c r="J243" s="7">
        <f t="shared" si="81"/>
        <v>0.83463827121829004</v>
      </c>
      <c r="K243" s="7">
        <f t="shared" ca="1" si="100"/>
        <v>0.84636901551118038</v>
      </c>
      <c r="L243" s="7">
        <f t="shared" ca="1" si="104"/>
        <v>9.8966868185550345E-3</v>
      </c>
      <c r="M243" s="36">
        <f t="shared" ca="1" si="105"/>
        <v>0.85626570232973542</v>
      </c>
      <c r="N243" s="37">
        <f t="shared" ca="1" si="106"/>
        <v>0.83647232869262533</v>
      </c>
      <c r="O243" t="str">
        <f t="shared" ca="1" si="82"/>
        <v/>
      </c>
      <c r="Q243" t="str">
        <f t="shared" ca="1" si="83"/>
        <v>LONG</v>
      </c>
      <c r="R243" t="str">
        <f t="shared" ca="1" si="84"/>
        <v/>
      </c>
      <c r="S243">
        <f t="shared" ca="1" si="85"/>
        <v>0</v>
      </c>
      <c r="T243">
        <f t="shared" ca="1" si="86"/>
        <v>1</v>
      </c>
      <c r="U243">
        <f t="shared" ca="1" si="101"/>
        <v>0</v>
      </c>
      <c r="V243">
        <f t="shared" ca="1" si="102"/>
        <v>1</v>
      </c>
      <c r="W243" t="str">
        <f t="shared" ca="1" si="87"/>
        <v>LONG</v>
      </c>
      <c r="X243">
        <f t="shared" ca="1" si="88"/>
        <v>1</v>
      </c>
      <c r="Y243">
        <f t="shared" ca="1" si="89"/>
        <v>0</v>
      </c>
      <c r="Z243" t="str">
        <f ca="1">IF(V243="","",IF(V243=1,"LONG"&amp;COUNTIF($V$2:V243,1),"SELL"&amp;COUNTIF($V$2:V243,0)))</f>
        <v>LONG16</v>
      </c>
      <c r="AA243" t="str">
        <f ca="1">IF(U243="","",IF(U243=-1,"SHORT"&amp;COUNTIF($U$2:U243,-1),"COVER"&amp;COUNTIF($U$2:U243,0)))</f>
        <v>COVER14</v>
      </c>
      <c r="AB243" t="str">
        <f t="shared" ca="1" si="90"/>
        <v>BUY</v>
      </c>
      <c r="AC243" t="str">
        <f t="shared" ca="1" si="91"/>
        <v/>
      </c>
      <c r="AD243" t="str">
        <f t="shared" ca="1" si="92"/>
        <v/>
      </c>
      <c r="AE243" t="str">
        <f t="shared" ca="1" si="93"/>
        <v>COVER</v>
      </c>
      <c r="AF243" t="str">
        <f t="shared" ca="1" si="94"/>
        <v>BUY</v>
      </c>
      <c r="AG243" t="str">
        <f t="shared" ca="1" si="95"/>
        <v>COVER</v>
      </c>
      <c r="AH243">
        <f ca="1">IF(AF243="","",COUNTIF($AJ$2:AJ243,1))</f>
        <v>30</v>
      </c>
      <c r="AI243">
        <f ca="1">IF(AG243="","",COUNTIF($AK$2:AK243,1))</f>
        <v>29</v>
      </c>
      <c r="AJ243">
        <f t="shared" ca="1" si="96"/>
        <v>1</v>
      </c>
      <c r="AK243">
        <f t="shared" ca="1" si="97"/>
        <v>1</v>
      </c>
      <c r="AL243" t="str">
        <f t="shared" ca="1" si="103"/>
        <v>LONG</v>
      </c>
      <c r="AM243" t="str">
        <f t="shared" ca="1" si="98"/>
        <v>SHORT</v>
      </c>
    </row>
    <row r="244" spans="1:39" x14ac:dyDescent="0.3">
      <c r="A244" t="str">
        <f ca="1">IF(Y244="","",Y244&amp;"-"&amp;COUNTIF($Y$2:Y244,Y244))</f>
        <v/>
      </c>
      <c r="B244" t="str">
        <f ca="1">IF(V244="","",V244&amp;"-"&amp;COUNTIF($V$2:V244,V244))</f>
        <v/>
      </c>
      <c r="C244" t="str">
        <f ca="1">IF(U244="","",U244&amp;"-"&amp;COUNTIF($U$2:U244,U244))</f>
        <v/>
      </c>
      <c r="D244" t="str">
        <f ca="1">IF(AF244="","",COUNTIF($AJ$2:AJ244,1))</f>
        <v/>
      </c>
      <c r="E244" t="str">
        <f ca="1">IF(AG244="","",COUNTIF($AK$2:AK244,1))</f>
        <v/>
      </c>
      <c r="F244">
        <f t="shared" si="99"/>
        <v>243</v>
      </c>
      <c r="G244" s="11">
        <f>HDFCBANK!C244</f>
        <v>41627</v>
      </c>
      <c r="H244">
        <f>HDFCBANK!I244</f>
        <v>652.54999999999995</v>
      </c>
      <c r="I244">
        <f>HDFC!I244</f>
        <v>776.25</v>
      </c>
      <c r="J244" s="7">
        <f t="shared" si="81"/>
        <v>0.84064412238325281</v>
      </c>
      <c r="K244" s="7">
        <f t="shared" ca="1" si="100"/>
        <v>0.84727432448042594</v>
      </c>
      <c r="L244" s="7">
        <f t="shared" ca="1" si="104"/>
        <v>8.7412780126486355E-3</v>
      </c>
      <c r="M244" s="36">
        <f t="shared" ca="1" si="105"/>
        <v>0.85601560249307462</v>
      </c>
      <c r="N244" s="37">
        <f t="shared" ca="1" si="106"/>
        <v>0.83853304646777727</v>
      </c>
      <c r="O244" t="str">
        <f t="shared" ca="1" si="82"/>
        <v/>
      </c>
      <c r="Q244" t="str">
        <f t="shared" ca="1" si="83"/>
        <v>LONG</v>
      </c>
      <c r="R244" t="str">
        <f t="shared" ca="1" si="84"/>
        <v/>
      </c>
      <c r="S244">
        <f t="shared" ca="1" si="85"/>
        <v>0</v>
      </c>
      <c r="T244">
        <f t="shared" ca="1" si="86"/>
        <v>1</v>
      </c>
      <c r="U244" t="str">
        <f t="shared" ca="1" si="101"/>
        <v/>
      </c>
      <c r="V244" t="str">
        <f t="shared" ca="1" si="102"/>
        <v/>
      </c>
      <c r="W244" t="str">
        <f t="shared" ca="1" si="87"/>
        <v/>
      </c>
      <c r="X244">
        <f t="shared" ca="1" si="88"/>
        <v>0</v>
      </c>
      <c r="Y244" t="str">
        <f t="shared" ca="1" si="89"/>
        <v/>
      </c>
      <c r="Z244" t="str">
        <f ca="1">IF(V244="","",IF(V244=1,"LONG"&amp;COUNTIF($V$2:V244,1),"SELL"&amp;COUNTIF($V$2:V244,0)))</f>
        <v/>
      </c>
      <c r="AA244" t="str">
        <f ca="1">IF(U244="","",IF(U244=-1,"SHORT"&amp;COUNTIF($U$2:U244,-1),"COVER"&amp;COUNTIF($U$2:U244,0)))</f>
        <v/>
      </c>
      <c r="AB244" t="str">
        <f t="shared" ca="1" si="90"/>
        <v/>
      </c>
      <c r="AC244" t="str">
        <f t="shared" ca="1" si="91"/>
        <v/>
      </c>
      <c r="AD244" t="str">
        <f t="shared" ca="1" si="92"/>
        <v/>
      </c>
      <c r="AE244" t="str">
        <f t="shared" ca="1" si="93"/>
        <v/>
      </c>
      <c r="AF244" t="str">
        <f t="shared" ca="1" si="94"/>
        <v/>
      </c>
      <c r="AG244" t="str">
        <f t="shared" ca="1" si="95"/>
        <v/>
      </c>
      <c r="AH244" t="str">
        <f ca="1">IF(AF244="","",COUNTIF($AJ$2:AJ244,1))</f>
        <v/>
      </c>
      <c r="AI244" t="str">
        <f ca="1">IF(AG244="","",COUNTIF($AK$2:AK244,1))</f>
        <v/>
      </c>
      <c r="AJ244">
        <f t="shared" ca="1" si="96"/>
        <v>0</v>
      </c>
      <c r="AK244">
        <f t="shared" ca="1" si="97"/>
        <v>0</v>
      </c>
      <c r="AL244" t="str">
        <f t="shared" ca="1" si="103"/>
        <v/>
      </c>
      <c r="AM244" t="str">
        <f t="shared" ca="1" si="98"/>
        <v/>
      </c>
    </row>
    <row r="245" spans="1:39" x14ac:dyDescent="0.3">
      <c r="A245" t="str">
        <f ca="1">IF(Y245="","",Y245&amp;"-"&amp;COUNTIF($Y$2:Y245,Y245))</f>
        <v>1-30</v>
      </c>
      <c r="B245" t="str">
        <f ca="1">IF(V245="","",V245&amp;"-"&amp;COUNTIF($V$2:V245,V245))</f>
        <v/>
      </c>
      <c r="C245" t="str">
        <f ca="1">IF(U245="","",U245&amp;"-"&amp;COUNTIF($U$2:U245,U245))</f>
        <v/>
      </c>
      <c r="D245" t="str">
        <f ca="1">IF(AF245="","",COUNTIF($AJ$2:AJ245,1))</f>
        <v/>
      </c>
      <c r="E245" t="str">
        <f ca="1">IF(AG245="","",COUNTIF($AK$2:AK245,1))</f>
        <v/>
      </c>
      <c r="F245">
        <f t="shared" si="99"/>
        <v>244</v>
      </c>
      <c r="G245" s="11">
        <f>HDFCBANK!C245</f>
        <v>41628</v>
      </c>
      <c r="H245">
        <f>HDFCBANK!I245</f>
        <v>664.6</v>
      </c>
      <c r="I245">
        <f>HDFC!I245</f>
        <v>801.85</v>
      </c>
      <c r="J245" s="7">
        <f t="shared" si="81"/>
        <v>0.82883332294069967</v>
      </c>
      <c r="K245" s="7">
        <f t="shared" ca="1" si="100"/>
        <v>0.84626211145959584</v>
      </c>
      <c r="L245" s="7">
        <f t="shared" ca="1" si="104"/>
        <v>1.0264884245782056E-2</v>
      </c>
      <c r="M245" s="36">
        <f t="shared" ca="1" si="105"/>
        <v>0.85652699570537794</v>
      </c>
      <c r="N245" s="37">
        <f t="shared" ca="1" si="106"/>
        <v>0.83599722721381375</v>
      </c>
      <c r="O245" t="str">
        <f t="shared" ca="1" si="82"/>
        <v>LONG</v>
      </c>
      <c r="Q245" t="str">
        <f t="shared" ca="1" si="83"/>
        <v>LONG</v>
      </c>
      <c r="R245" t="str">
        <f t="shared" ca="1" si="84"/>
        <v/>
      </c>
      <c r="S245">
        <f t="shared" ca="1" si="85"/>
        <v>0</v>
      </c>
      <c r="T245">
        <f t="shared" ca="1" si="86"/>
        <v>1</v>
      </c>
      <c r="U245" t="str">
        <f t="shared" ca="1" si="101"/>
        <v/>
      </c>
      <c r="V245" t="str">
        <f t="shared" ca="1" si="102"/>
        <v/>
      </c>
      <c r="W245" t="str">
        <f t="shared" ca="1" si="87"/>
        <v/>
      </c>
      <c r="X245">
        <f t="shared" ca="1" si="88"/>
        <v>0</v>
      </c>
      <c r="Y245">
        <f t="shared" ca="1" si="89"/>
        <v>1</v>
      </c>
      <c r="Z245" t="str">
        <f ca="1">IF(V245="","",IF(V245=1,"LONG"&amp;COUNTIF($V$2:V245,1),"SELL"&amp;COUNTIF($V$2:V245,0)))</f>
        <v/>
      </c>
      <c r="AA245" t="str">
        <f ca="1">IF(U245="","",IF(U245=-1,"SHORT"&amp;COUNTIF($U$2:U245,-1),"COVER"&amp;COUNTIF($U$2:U245,0)))</f>
        <v/>
      </c>
      <c r="AB245" t="str">
        <f t="shared" ca="1" si="90"/>
        <v/>
      </c>
      <c r="AC245" t="str">
        <f t="shared" ca="1" si="91"/>
        <v/>
      </c>
      <c r="AD245" t="str">
        <f t="shared" ca="1" si="92"/>
        <v/>
      </c>
      <c r="AE245" t="str">
        <f t="shared" ca="1" si="93"/>
        <v/>
      </c>
      <c r="AF245" t="str">
        <f t="shared" ca="1" si="94"/>
        <v/>
      </c>
      <c r="AG245" t="str">
        <f t="shared" ca="1" si="95"/>
        <v/>
      </c>
      <c r="AH245" t="str">
        <f ca="1">IF(AF245="","",COUNTIF($AJ$2:AJ245,1))</f>
        <v/>
      </c>
      <c r="AI245" t="str">
        <f ca="1">IF(AG245="","",COUNTIF($AK$2:AK245,1))</f>
        <v/>
      </c>
      <c r="AJ245">
        <f t="shared" ca="1" si="96"/>
        <v>0</v>
      </c>
      <c r="AK245">
        <f t="shared" ca="1" si="97"/>
        <v>0</v>
      </c>
      <c r="AL245" t="str">
        <f t="shared" ca="1" si="103"/>
        <v/>
      </c>
      <c r="AM245" t="str">
        <f t="shared" ca="1" si="98"/>
        <v/>
      </c>
    </row>
    <row r="246" spans="1:39" x14ac:dyDescent="0.3">
      <c r="A246" t="str">
        <f ca="1">IF(Y246="","",Y246&amp;"-"&amp;COUNTIF($Y$2:Y246,Y246))</f>
        <v/>
      </c>
      <c r="B246" t="str">
        <f ca="1">IF(V246="","",V246&amp;"-"&amp;COUNTIF($V$2:V246,V246))</f>
        <v/>
      </c>
      <c r="C246" t="str">
        <f ca="1">IF(U246="","",U246&amp;"-"&amp;COUNTIF($U$2:U246,U246))</f>
        <v/>
      </c>
      <c r="D246" t="str">
        <f ca="1">IF(AF246="","",COUNTIF($AJ$2:AJ246,1))</f>
        <v/>
      </c>
      <c r="E246" t="str">
        <f ca="1">IF(AG246="","",COUNTIF($AK$2:AK246,1))</f>
        <v/>
      </c>
      <c r="F246">
        <f t="shared" si="99"/>
        <v>245</v>
      </c>
      <c r="G246" s="11">
        <f>HDFCBANK!C246</f>
        <v>41631</v>
      </c>
      <c r="H246">
        <f>HDFCBANK!I246</f>
        <v>664.45</v>
      </c>
      <c r="I246">
        <f>HDFC!I246</f>
        <v>789.8</v>
      </c>
      <c r="J246" s="7">
        <f t="shared" si="81"/>
        <v>0.8412889339073184</v>
      </c>
      <c r="K246" s="7">
        <f t="shared" ca="1" si="100"/>
        <v>0.84543368777715688</v>
      </c>
      <c r="L246" s="7">
        <f t="shared" ca="1" si="104"/>
        <v>1.0302195886209712E-2</v>
      </c>
      <c r="M246" s="36">
        <f t="shared" ca="1" si="105"/>
        <v>0.85573588366336661</v>
      </c>
      <c r="N246" s="37">
        <f t="shared" ca="1" si="106"/>
        <v>0.83513149189094715</v>
      </c>
      <c r="O246" t="str">
        <f t="shared" ca="1" si="82"/>
        <v>LONG</v>
      </c>
      <c r="Q246" t="str">
        <f t="shared" ca="1" si="83"/>
        <v>LONG</v>
      </c>
      <c r="R246" t="str">
        <f t="shared" ca="1" si="84"/>
        <v/>
      </c>
      <c r="S246">
        <f t="shared" ca="1" si="85"/>
        <v>0</v>
      </c>
      <c r="T246">
        <f t="shared" ca="1" si="86"/>
        <v>1</v>
      </c>
      <c r="U246" t="str">
        <f t="shared" ca="1" si="101"/>
        <v/>
      </c>
      <c r="V246" t="str">
        <f t="shared" ca="1" si="102"/>
        <v/>
      </c>
      <c r="W246" t="str">
        <f t="shared" ca="1" si="87"/>
        <v/>
      </c>
      <c r="X246">
        <f t="shared" ca="1" si="88"/>
        <v>0</v>
      </c>
      <c r="Y246" t="str">
        <f t="shared" ca="1" si="89"/>
        <v/>
      </c>
      <c r="Z246" t="str">
        <f ca="1">IF(V246="","",IF(V246=1,"LONG"&amp;COUNTIF($V$2:V246,1),"SELL"&amp;COUNTIF($V$2:V246,0)))</f>
        <v/>
      </c>
      <c r="AA246" t="str">
        <f ca="1">IF(U246="","",IF(U246=-1,"SHORT"&amp;COUNTIF($U$2:U246,-1),"COVER"&amp;COUNTIF($U$2:U246,0)))</f>
        <v/>
      </c>
      <c r="AB246" t="str">
        <f t="shared" ca="1" si="90"/>
        <v/>
      </c>
      <c r="AC246" t="str">
        <f t="shared" ca="1" si="91"/>
        <v/>
      </c>
      <c r="AD246" t="str">
        <f t="shared" ca="1" si="92"/>
        <v/>
      </c>
      <c r="AE246" t="str">
        <f t="shared" ca="1" si="93"/>
        <v/>
      </c>
      <c r="AF246" t="str">
        <f t="shared" ca="1" si="94"/>
        <v/>
      </c>
      <c r="AG246" t="str">
        <f t="shared" ca="1" si="95"/>
        <v/>
      </c>
      <c r="AH246" t="str">
        <f ca="1">IF(AF246="","",COUNTIF($AJ$2:AJ246,1))</f>
        <v/>
      </c>
      <c r="AI246" t="str">
        <f ca="1">IF(AG246="","",COUNTIF($AK$2:AK246,1))</f>
        <v/>
      </c>
      <c r="AJ246">
        <f t="shared" ca="1" si="96"/>
        <v>0</v>
      </c>
      <c r="AK246">
        <f t="shared" ca="1" si="97"/>
        <v>0</v>
      </c>
      <c r="AL246" t="str">
        <f t="shared" ca="1" si="103"/>
        <v/>
      </c>
      <c r="AM246" t="str">
        <f t="shared" ca="1" si="98"/>
        <v/>
      </c>
    </row>
    <row r="247" spans="1:39" x14ac:dyDescent="0.3">
      <c r="A247" t="str">
        <f ca="1">IF(Y247="","",Y247&amp;"-"&amp;COUNTIF($Y$2:Y247,Y247))</f>
        <v/>
      </c>
      <c r="B247" t="str">
        <f ca="1">IF(V247="","",V247&amp;"-"&amp;COUNTIF($V$2:V247,V247))</f>
        <v/>
      </c>
      <c r="C247" t="str">
        <f ca="1">IF(U247="","",U247&amp;"-"&amp;COUNTIF($U$2:U247,U247))</f>
        <v/>
      </c>
      <c r="D247" t="str">
        <f ca="1">IF(AF247="","",COUNTIF($AJ$2:AJ247,1))</f>
        <v/>
      </c>
      <c r="E247" t="str">
        <f ca="1">IF(AG247="","",COUNTIF($AK$2:AK247,1))</f>
        <v/>
      </c>
      <c r="F247">
        <f t="shared" si="99"/>
        <v>246</v>
      </c>
      <c r="G247" s="11">
        <f>HDFCBANK!C247</f>
        <v>41632</v>
      </c>
      <c r="H247">
        <f>HDFCBANK!I247</f>
        <v>657.3</v>
      </c>
      <c r="I247">
        <f>HDFC!I247</f>
        <v>779.9</v>
      </c>
      <c r="J247" s="7">
        <f t="shared" si="81"/>
        <v>0.84280035902038719</v>
      </c>
      <c r="K247" s="7">
        <f t="shared" ca="1" si="100"/>
        <v>0.84358973579366503</v>
      </c>
      <c r="L247" s="7">
        <f t="shared" ca="1" si="104"/>
        <v>8.6814893465512865E-3</v>
      </c>
      <c r="M247" s="36">
        <f t="shared" ca="1" si="105"/>
        <v>0.85227122514021636</v>
      </c>
      <c r="N247" s="37">
        <f t="shared" ca="1" si="106"/>
        <v>0.8349082464471137</v>
      </c>
      <c r="O247" t="str">
        <f t="shared" ca="1" si="82"/>
        <v>LONG</v>
      </c>
      <c r="Q247" t="str">
        <f t="shared" ca="1" si="83"/>
        <v>LONG</v>
      </c>
      <c r="R247" t="str">
        <f t="shared" ca="1" si="84"/>
        <v/>
      </c>
      <c r="S247">
        <f t="shared" ca="1" si="85"/>
        <v>0</v>
      </c>
      <c r="T247">
        <f t="shared" ca="1" si="86"/>
        <v>1</v>
      </c>
      <c r="U247" t="str">
        <f t="shared" ca="1" si="101"/>
        <v/>
      </c>
      <c r="V247" t="str">
        <f t="shared" ca="1" si="102"/>
        <v/>
      </c>
      <c r="W247" t="str">
        <f t="shared" ca="1" si="87"/>
        <v/>
      </c>
      <c r="X247">
        <f t="shared" ca="1" si="88"/>
        <v>0</v>
      </c>
      <c r="Y247" t="str">
        <f t="shared" ca="1" si="89"/>
        <v/>
      </c>
      <c r="Z247" t="str">
        <f ca="1">IF(V247="","",IF(V247=1,"LONG"&amp;COUNTIF($V$2:V247,1),"SELL"&amp;COUNTIF($V$2:V247,0)))</f>
        <v/>
      </c>
      <c r="AA247" t="str">
        <f ca="1">IF(U247="","",IF(U247=-1,"SHORT"&amp;COUNTIF($U$2:U247,-1),"COVER"&amp;COUNTIF($U$2:U247,0)))</f>
        <v/>
      </c>
      <c r="AB247" t="str">
        <f t="shared" ca="1" si="90"/>
        <v/>
      </c>
      <c r="AC247" t="str">
        <f t="shared" ca="1" si="91"/>
        <v/>
      </c>
      <c r="AD247" t="str">
        <f t="shared" ca="1" si="92"/>
        <v/>
      </c>
      <c r="AE247" t="str">
        <f t="shared" ca="1" si="93"/>
        <v/>
      </c>
      <c r="AF247" t="str">
        <f t="shared" ca="1" si="94"/>
        <v/>
      </c>
      <c r="AG247" t="str">
        <f t="shared" ca="1" si="95"/>
        <v/>
      </c>
      <c r="AH247" t="str">
        <f ca="1">IF(AF247="","",COUNTIF($AJ$2:AJ247,1))</f>
        <v/>
      </c>
      <c r="AI247" t="str">
        <f ca="1">IF(AG247="","",COUNTIF($AK$2:AK247,1))</f>
        <v/>
      </c>
      <c r="AJ247">
        <f t="shared" ca="1" si="96"/>
        <v>0</v>
      </c>
      <c r="AK247">
        <f t="shared" ca="1" si="97"/>
        <v>0</v>
      </c>
      <c r="AL247" t="str">
        <f t="shared" ca="1" si="103"/>
        <v/>
      </c>
      <c r="AM247" t="str">
        <f t="shared" ca="1" si="98"/>
        <v/>
      </c>
    </row>
    <row r="248" spans="1:39" x14ac:dyDescent="0.3">
      <c r="A248" t="str">
        <f ca="1">IF(Y248="","",Y248&amp;"-"&amp;COUNTIF($Y$2:Y248,Y248))</f>
        <v>0-30</v>
      </c>
      <c r="B248" t="str">
        <f ca="1">IF(V248="","",V248&amp;"-"&amp;COUNTIF($V$2:V248,V248))</f>
        <v>0-16</v>
      </c>
      <c r="C248" t="str">
        <f ca="1">IF(U248="","",U248&amp;"-"&amp;COUNTIF($U$2:U248,U248))</f>
        <v>-1-15</v>
      </c>
      <c r="D248">
        <f ca="1">IF(AF248="","",COUNTIF($AJ$2:AJ248,1))</f>
        <v>31</v>
      </c>
      <c r="E248">
        <f ca="1">IF(AG248="","",COUNTIF($AK$2:AK248,1))</f>
        <v>30</v>
      </c>
      <c r="F248">
        <f t="shared" si="99"/>
        <v>247</v>
      </c>
      <c r="G248" s="11">
        <f>HDFCBANK!C248</f>
        <v>41634</v>
      </c>
      <c r="H248">
        <f>HDFCBANK!I248</f>
        <v>669.05</v>
      </c>
      <c r="I248">
        <f>HDFC!I248</f>
        <v>779.3</v>
      </c>
      <c r="J248" s="7">
        <f t="shared" si="81"/>
        <v>0.85852688310021819</v>
      </c>
      <c r="K248" s="7">
        <f t="shared" ca="1" si="100"/>
        <v>0.84443264654318817</v>
      </c>
      <c r="L248" s="7">
        <f t="shared" ca="1" si="104"/>
        <v>9.7295261825016029E-3</v>
      </c>
      <c r="M248" s="36">
        <f t="shared" ca="1" si="105"/>
        <v>0.85416217272568973</v>
      </c>
      <c r="N248" s="37">
        <f t="shared" ca="1" si="106"/>
        <v>0.83470312036068661</v>
      </c>
      <c r="O248" t="str">
        <f t="shared" ca="1" si="82"/>
        <v/>
      </c>
      <c r="Q248" t="str">
        <f t="shared" ca="1" si="83"/>
        <v/>
      </c>
      <c r="R248" t="str">
        <f t="shared" ca="1" si="84"/>
        <v>SHORT</v>
      </c>
      <c r="S248">
        <f t="shared" ca="1" si="85"/>
        <v>-1</v>
      </c>
      <c r="T248">
        <f t="shared" ca="1" si="86"/>
        <v>0</v>
      </c>
      <c r="U248">
        <f t="shared" ca="1" si="101"/>
        <v>-1</v>
      </c>
      <c r="V248">
        <f t="shared" ca="1" si="102"/>
        <v>0</v>
      </c>
      <c r="W248" t="str">
        <f t="shared" ca="1" si="87"/>
        <v>SHORT</v>
      </c>
      <c r="X248">
        <f t="shared" ca="1" si="88"/>
        <v>-1</v>
      </c>
      <c r="Y248">
        <f t="shared" ca="1" si="89"/>
        <v>0</v>
      </c>
      <c r="Z248" t="str">
        <f ca="1">IF(V248="","",IF(V248=1,"LONG"&amp;COUNTIF($V$2:V248,1),"SELL"&amp;COUNTIF($V$2:V248,0)))</f>
        <v>SELL16</v>
      </c>
      <c r="AA248" t="str">
        <f ca="1">IF(U248="","",IF(U248=-1,"SHORT"&amp;COUNTIF($U$2:U248,-1),"COVER"&amp;COUNTIF($U$2:U248,0)))</f>
        <v>SHORT15</v>
      </c>
      <c r="AB248" t="str">
        <f t="shared" ca="1" si="90"/>
        <v/>
      </c>
      <c r="AC248" t="str">
        <f t="shared" ca="1" si="91"/>
        <v>SELL</v>
      </c>
      <c r="AD248" t="str">
        <f t="shared" ca="1" si="92"/>
        <v>SHORT</v>
      </c>
      <c r="AE248" t="str">
        <f t="shared" ca="1" si="93"/>
        <v/>
      </c>
      <c r="AF248" t="str">
        <f t="shared" ca="1" si="94"/>
        <v>SHORT</v>
      </c>
      <c r="AG248" t="str">
        <f t="shared" ca="1" si="95"/>
        <v>SELL</v>
      </c>
      <c r="AH248">
        <f ca="1">IF(AF248="","",COUNTIF($AJ$2:AJ248,1))</f>
        <v>31</v>
      </c>
      <c r="AI248">
        <f ca="1">IF(AG248="","",COUNTIF($AK$2:AK248,1))</f>
        <v>30</v>
      </c>
      <c r="AJ248">
        <f t="shared" ca="1" si="96"/>
        <v>1</v>
      </c>
      <c r="AK248">
        <f t="shared" ca="1" si="97"/>
        <v>1</v>
      </c>
      <c r="AL248" t="str">
        <f t="shared" ca="1" si="103"/>
        <v>SHORT</v>
      </c>
      <c r="AM248" t="str">
        <f t="shared" ca="1" si="98"/>
        <v>LONG</v>
      </c>
    </row>
    <row r="249" spans="1:39" x14ac:dyDescent="0.3">
      <c r="A249" t="str">
        <f ca="1">IF(Y249="","",Y249&amp;"-"&amp;COUNTIF($Y$2:Y249,Y249))</f>
        <v/>
      </c>
      <c r="B249" t="str">
        <f ca="1">IF(V249="","",V249&amp;"-"&amp;COUNTIF($V$2:V249,V249))</f>
        <v/>
      </c>
      <c r="C249" t="str">
        <f ca="1">IF(U249="","",U249&amp;"-"&amp;COUNTIF($U$2:U249,U249))</f>
        <v/>
      </c>
      <c r="D249" t="str">
        <f ca="1">IF(AF249="","",COUNTIF($AJ$2:AJ249,1))</f>
        <v/>
      </c>
      <c r="E249" t="str">
        <f ca="1">IF(AG249="","",COUNTIF($AK$2:AK249,1))</f>
        <v/>
      </c>
      <c r="F249">
        <f t="shared" si="99"/>
        <v>248</v>
      </c>
      <c r="G249" s="11">
        <f>HDFCBANK!C249</f>
        <v>41635</v>
      </c>
      <c r="H249">
        <f>HDFCBANK!I249</f>
        <v>669.65</v>
      </c>
      <c r="I249">
        <f>HDFC!I249</f>
        <v>788.4</v>
      </c>
      <c r="J249" s="7">
        <f t="shared" si="81"/>
        <v>0.84937848807711824</v>
      </c>
      <c r="K249" s="7">
        <f t="shared" ca="1" si="100"/>
        <v>0.8453025347728722</v>
      </c>
      <c r="L249" s="7">
        <f t="shared" ca="1" si="104"/>
        <v>9.7455522380046778E-3</v>
      </c>
      <c r="M249" s="36">
        <f t="shared" ca="1" si="105"/>
        <v>0.85504808701087687</v>
      </c>
      <c r="N249" s="37">
        <f t="shared" ca="1" si="106"/>
        <v>0.83555698253486754</v>
      </c>
      <c r="O249" t="str">
        <f t="shared" ca="1" si="82"/>
        <v/>
      </c>
      <c r="Q249" t="str">
        <f t="shared" ca="1" si="83"/>
        <v/>
      </c>
      <c r="R249" t="str">
        <f t="shared" ca="1" si="84"/>
        <v>SHORT</v>
      </c>
      <c r="S249">
        <f t="shared" ca="1" si="85"/>
        <v>-1</v>
      </c>
      <c r="T249">
        <f t="shared" ca="1" si="86"/>
        <v>0</v>
      </c>
      <c r="U249" t="str">
        <f t="shared" ca="1" si="101"/>
        <v/>
      </c>
      <c r="V249" t="str">
        <f t="shared" ca="1" si="102"/>
        <v/>
      </c>
      <c r="W249" t="str">
        <f t="shared" ca="1" si="87"/>
        <v/>
      </c>
      <c r="X249">
        <f t="shared" ca="1" si="88"/>
        <v>0</v>
      </c>
      <c r="Y249" t="str">
        <f t="shared" ca="1" si="89"/>
        <v/>
      </c>
      <c r="Z249" t="str">
        <f ca="1">IF(V249="","",IF(V249=1,"LONG"&amp;COUNTIF($V$2:V249,1),"SELL"&amp;COUNTIF($V$2:V249,0)))</f>
        <v/>
      </c>
      <c r="AA249" t="str">
        <f ca="1">IF(U249="","",IF(U249=-1,"SHORT"&amp;COUNTIF($U$2:U249,-1),"COVER"&amp;COUNTIF($U$2:U249,0)))</f>
        <v/>
      </c>
      <c r="AB249" t="str">
        <f t="shared" ca="1" si="90"/>
        <v/>
      </c>
      <c r="AC249" t="str">
        <f t="shared" ca="1" si="91"/>
        <v/>
      </c>
      <c r="AD249" t="str">
        <f t="shared" ca="1" si="92"/>
        <v/>
      </c>
      <c r="AE249" t="str">
        <f t="shared" ca="1" si="93"/>
        <v/>
      </c>
      <c r="AF249" t="str">
        <f t="shared" ca="1" si="94"/>
        <v/>
      </c>
      <c r="AG249" t="str">
        <f t="shared" ca="1" si="95"/>
        <v/>
      </c>
      <c r="AH249" t="str">
        <f ca="1">IF(AF249="","",COUNTIF($AJ$2:AJ249,1))</f>
        <v/>
      </c>
      <c r="AI249" t="str">
        <f ca="1">IF(AG249="","",COUNTIF($AK$2:AK249,1))</f>
        <v/>
      </c>
      <c r="AJ249">
        <f t="shared" ca="1" si="96"/>
        <v>0</v>
      </c>
      <c r="AK249">
        <f t="shared" ca="1" si="97"/>
        <v>0</v>
      </c>
      <c r="AL249" t="str">
        <f t="shared" ca="1" si="103"/>
        <v/>
      </c>
      <c r="AM249" t="str">
        <f t="shared" ca="1" si="98"/>
        <v/>
      </c>
    </row>
    <row r="250" spans="1:39" x14ac:dyDescent="0.3">
      <c r="A250" t="str">
        <f ca="1">IF(Y250="","",Y250&amp;"-"&amp;COUNTIF($Y$2:Y250,Y250))</f>
        <v/>
      </c>
      <c r="B250" t="str">
        <f ca="1">IF(V250="","",V250&amp;"-"&amp;COUNTIF($V$2:V250,V250))</f>
        <v/>
      </c>
      <c r="C250" t="str">
        <f ca="1">IF(U250="","",U250&amp;"-"&amp;COUNTIF($U$2:U250,U250))</f>
        <v>0-15</v>
      </c>
      <c r="D250" t="str">
        <f ca="1">IF(AF250="","",COUNTIF($AJ$2:AJ250,1))</f>
        <v/>
      </c>
      <c r="E250">
        <f ca="1">IF(AG250="","",COUNTIF($AK$2:AK250,1))</f>
        <v>31</v>
      </c>
      <c r="F250">
        <f t="shared" si="99"/>
        <v>249</v>
      </c>
      <c r="G250" s="11">
        <f>HDFCBANK!C250</f>
        <v>41638</v>
      </c>
      <c r="H250">
        <f>HDFCBANK!I250</f>
        <v>669.5</v>
      </c>
      <c r="I250">
        <f>HDFC!I250</f>
        <v>795.65</v>
      </c>
      <c r="J250" s="7">
        <f t="shared" si="81"/>
        <v>0.84145038647646586</v>
      </c>
      <c r="K250" s="7">
        <f t="shared" ca="1" si="100"/>
        <v>0.84393071670262088</v>
      </c>
      <c r="L250" s="7">
        <f t="shared" ca="1" si="104"/>
        <v>9.1497644091928249E-3</v>
      </c>
      <c r="M250" s="36">
        <f t="shared" ca="1" si="105"/>
        <v>0.85308048111181367</v>
      </c>
      <c r="N250" s="37">
        <f t="shared" ca="1" si="106"/>
        <v>0.83478095229342808</v>
      </c>
      <c r="O250" t="str">
        <f t="shared" ca="1" si="82"/>
        <v/>
      </c>
      <c r="Q250" t="str">
        <f t="shared" ca="1" si="83"/>
        <v/>
      </c>
      <c r="R250" t="str">
        <f t="shared" ca="1" si="84"/>
        <v/>
      </c>
      <c r="S250">
        <f t="shared" ca="1" si="85"/>
        <v>0</v>
      </c>
      <c r="T250">
        <f t="shared" ca="1" si="86"/>
        <v>0</v>
      </c>
      <c r="U250">
        <f t="shared" ca="1" si="101"/>
        <v>0</v>
      </c>
      <c r="V250" t="str">
        <f t="shared" ca="1" si="102"/>
        <v/>
      </c>
      <c r="W250" t="str">
        <f t="shared" ca="1" si="87"/>
        <v/>
      </c>
      <c r="X250">
        <f t="shared" ca="1" si="88"/>
        <v>0</v>
      </c>
      <c r="Y250" t="str">
        <f t="shared" ca="1" si="89"/>
        <v/>
      </c>
      <c r="Z250" t="str">
        <f ca="1">IF(V250="","",IF(V250=1,"LONG"&amp;COUNTIF($V$2:V250,1),"SELL"&amp;COUNTIF($V$2:V250,0)))</f>
        <v/>
      </c>
      <c r="AA250" t="str">
        <f ca="1">IF(U250="","",IF(U250=-1,"SHORT"&amp;COUNTIF($U$2:U250,-1),"COVER"&amp;COUNTIF($U$2:U250,0)))</f>
        <v>COVER15</v>
      </c>
      <c r="AB250" t="str">
        <f t="shared" ca="1" si="90"/>
        <v/>
      </c>
      <c r="AC250" t="str">
        <f t="shared" ca="1" si="91"/>
        <v/>
      </c>
      <c r="AD250" t="str">
        <f t="shared" ca="1" si="92"/>
        <v/>
      </c>
      <c r="AE250" t="str">
        <f t="shared" ca="1" si="93"/>
        <v>COVER</v>
      </c>
      <c r="AF250" t="str">
        <f t="shared" ca="1" si="94"/>
        <v/>
      </c>
      <c r="AG250" t="str">
        <f t="shared" ca="1" si="95"/>
        <v>COVER</v>
      </c>
      <c r="AH250" t="str">
        <f ca="1">IF(AF250="","",COUNTIF($AJ$2:AJ250,1))</f>
        <v/>
      </c>
      <c r="AI250">
        <f ca="1">IF(AG250="","",COUNTIF($AK$2:AK250,1))</f>
        <v>31</v>
      </c>
      <c r="AJ250">
        <f t="shared" ca="1" si="96"/>
        <v>0</v>
      </c>
      <c r="AK250">
        <f t="shared" ca="1" si="97"/>
        <v>1</v>
      </c>
      <c r="AL250" t="str">
        <f t="shared" ca="1" si="103"/>
        <v/>
      </c>
      <c r="AM250" t="str">
        <f t="shared" ca="1" si="98"/>
        <v>SHORT</v>
      </c>
    </row>
    <row r="251" spans="1:39" x14ac:dyDescent="0.3">
      <c r="A251" t="str">
        <f ca="1">IF(Y251="","",Y251&amp;"-"&amp;COUNTIF($Y$2:Y251,Y251))</f>
        <v/>
      </c>
      <c r="B251" t="str">
        <f ca="1">IF(V251="","",V251&amp;"-"&amp;COUNTIF($V$2:V251,V251))</f>
        <v/>
      </c>
      <c r="C251" t="str">
        <f ca="1">IF(U251="","",U251&amp;"-"&amp;COUNTIF($U$2:U251,U251))</f>
        <v/>
      </c>
      <c r="D251" t="str">
        <f ca="1">IF(AF251="","",COUNTIF($AJ$2:AJ251,1))</f>
        <v/>
      </c>
      <c r="E251" t="str">
        <f ca="1">IF(AG251="","",COUNTIF($AK$2:AK251,1))</f>
        <v/>
      </c>
      <c r="F251">
        <f t="shared" si="99"/>
        <v>250</v>
      </c>
      <c r="G251" s="11">
        <f>HDFCBANK!C251</f>
        <v>41639</v>
      </c>
      <c r="H251">
        <f>HDFCBANK!I251</f>
        <v>665.85</v>
      </c>
      <c r="I251">
        <f>HDFC!I251</f>
        <v>794.65</v>
      </c>
      <c r="J251" s="7">
        <f t="shared" si="81"/>
        <v>0.83791606367583216</v>
      </c>
      <c r="K251" s="7">
        <f t="shared" ca="1" si="100"/>
        <v>0.84202324348846225</v>
      </c>
      <c r="L251" s="7">
        <f t="shared" ca="1" si="104"/>
        <v>8.0463210545367488E-3</v>
      </c>
      <c r="M251" s="36">
        <f t="shared" ca="1" si="105"/>
        <v>0.85006956454299898</v>
      </c>
      <c r="N251" s="37">
        <f t="shared" ca="1" si="106"/>
        <v>0.83397692243392552</v>
      </c>
      <c r="O251" t="str">
        <f t="shared" ca="1" si="82"/>
        <v/>
      </c>
      <c r="Q251" t="str">
        <f t="shared" ca="1" si="83"/>
        <v/>
      </c>
      <c r="R251" t="str">
        <f t="shared" ca="1" si="84"/>
        <v/>
      </c>
      <c r="S251">
        <f t="shared" ca="1" si="85"/>
        <v>0</v>
      </c>
      <c r="T251">
        <f t="shared" ca="1" si="86"/>
        <v>0</v>
      </c>
      <c r="U251" t="str">
        <f t="shared" ca="1" si="101"/>
        <v/>
      </c>
      <c r="V251" t="str">
        <f t="shared" ca="1" si="102"/>
        <v/>
      </c>
      <c r="W251" t="str">
        <f t="shared" ca="1" si="87"/>
        <v/>
      </c>
      <c r="X251">
        <f t="shared" ca="1" si="88"/>
        <v>0</v>
      </c>
      <c r="Y251" t="str">
        <f t="shared" ca="1" si="89"/>
        <v/>
      </c>
      <c r="Z251" t="str">
        <f ca="1">IF(V251="","",IF(V251=1,"LONG"&amp;COUNTIF($V$2:V251,1),"SELL"&amp;COUNTIF($V$2:V251,0)))</f>
        <v/>
      </c>
      <c r="AA251" t="str">
        <f ca="1">IF(U251="","",IF(U251=-1,"SHORT"&amp;COUNTIF($U$2:U251,-1),"COVER"&amp;COUNTIF($U$2:U251,0)))</f>
        <v/>
      </c>
      <c r="AB251" t="str">
        <f t="shared" ca="1" si="90"/>
        <v/>
      </c>
      <c r="AC251" t="str">
        <f t="shared" ca="1" si="91"/>
        <v/>
      </c>
      <c r="AD251" t="str">
        <f t="shared" ca="1" si="92"/>
        <v/>
      </c>
      <c r="AE251" t="str">
        <f t="shared" ca="1" si="93"/>
        <v/>
      </c>
      <c r="AF251" t="str">
        <f t="shared" ca="1" si="94"/>
        <v/>
      </c>
      <c r="AG251" t="str">
        <f t="shared" ca="1" si="95"/>
        <v/>
      </c>
      <c r="AH251" t="str">
        <f ca="1">IF(AF251="","",COUNTIF($AJ$2:AJ251,1))</f>
        <v/>
      </c>
      <c r="AI251" t="str">
        <f ca="1">IF(AG251="","",COUNTIF($AK$2:AK251,1))</f>
        <v/>
      </c>
      <c r="AJ251">
        <f t="shared" ca="1" si="96"/>
        <v>0</v>
      </c>
      <c r="AK251">
        <f t="shared" ca="1" si="97"/>
        <v>0</v>
      </c>
      <c r="AL251" t="str">
        <f t="shared" ca="1" si="103"/>
        <v/>
      </c>
      <c r="AM251" t="str">
        <f t="shared" ca="1" si="98"/>
        <v/>
      </c>
    </row>
    <row r="252" spans="1:39" x14ac:dyDescent="0.3">
      <c r="F252" t="str">
        <f t="shared" si="99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M252"/>
  <sheetViews>
    <sheetView tabSelected="1" topLeftCell="P1" workbookViewId="0">
      <selection activeCell="AE2" sqref="AE2"/>
    </sheetView>
  </sheetViews>
  <sheetFormatPr defaultColWidth="11.44140625" defaultRowHeight="14.4" outlineLevelCol="1" x14ac:dyDescent="0.3"/>
  <cols>
    <col min="4" max="10" width="11.44140625" hidden="1" customWidth="1" outlineLevel="1"/>
    <col min="11" max="11" width="8.44140625" customWidth="1" collapsed="1"/>
    <col min="12" max="13" width="8.21875" customWidth="1"/>
    <col min="14" max="14" width="7.6640625" customWidth="1"/>
    <col min="15" max="16" width="8.6640625" customWidth="1"/>
    <col min="17" max="17" width="14" customWidth="1"/>
    <col min="18" max="18" width="16.77734375" bestFit="1" customWidth="1"/>
    <col min="21" max="21" width="18.77734375" bestFit="1" customWidth="1"/>
    <col min="25" max="25" width="12.6640625" bestFit="1" customWidth="1"/>
    <col min="26" max="26" width="12.33203125" bestFit="1" customWidth="1"/>
    <col min="29" max="29" width="13.109375" bestFit="1" customWidth="1"/>
  </cols>
  <sheetData>
    <row r="1" spans="1:29 16367:16367" ht="16.2" x14ac:dyDescent="0.45">
      <c r="A1" s="40" t="s">
        <v>36</v>
      </c>
      <c r="B1" s="40" t="s">
        <v>103</v>
      </c>
      <c r="C1" s="40" t="s">
        <v>104</v>
      </c>
      <c r="D1" s="40"/>
      <c r="E1" s="40"/>
      <c r="F1" s="40"/>
      <c r="G1" s="40"/>
      <c r="H1" s="40"/>
      <c r="I1" s="40"/>
      <c r="J1" s="40"/>
      <c r="K1" s="40" t="s">
        <v>47</v>
      </c>
      <c r="L1" s="40" t="s">
        <v>48</v>
      </c>
      <c r="M1" s="40" t="s">
        <v>49</v>
      </c>
      <c r="N1" s="40" t="s">
        <v>50</v>
      </c>
      <c r="O1" s="40" t="s">
        <v>77</v>
      </c>
      <c r="P1" s="40" t="s">
        <v>78</v>
      </c>
      <c r="Q1" s="40" t="s">
        <v>51</v>
      </c>
      <c r="R1" s="40" t="s">
        <v>98</v>
      </c>
      <c r="S1" s="40" t="s">
        <v>52</v>
      </c>
      <c r="T1" s="40" t="s">
        <v>53</v>
      </c>
      <c r="U1" s="40" t="s">
        <v>54</v>
      </c>
      <c r="V1" s="40" t="s">
        <v>55</v>
      </c>
      <c r="W1" s="40" t="s">
        <v>56</v>
      </c>
      <c r="X1" s="40" t="s">
        <v>57</v>
      </c>
      <c r="Y1" s="41" t="s">
        <v>61</v>
      </c>
      <c r="Z1" s="41" t="s">
        <v>97</v>
      </c>
      <c r="AB1" s="17" t="s">
        <v>105</v>
      </c>
    </row>
    <row r="2" spans="1:29 16367:16367" x14ac:dyDescent="0.3">
      <c r="A2" s="42">
        <f>1</f>
        <v>1</v>
      </c>
      <c r="B2" s="38">
        <v>41275</v>
      </c>
      <c r="C2" s="38">
        <v>41275</v>
      </c>
      <c r="D2" s="3" t="str">
        <f ca="1">VLOOKUP(B2, INDIRECT("Sheet3!G2:AK251"), 28, FALSE)</f>
        <v/>
      </c>
      <c r="E2" s="3" t="str">
        <f ca="1">VLOOKUP(B2, INDIRECT("Sheet3!G2:AK251"), 29, FALSE)</f>
        <v/>
      </c>
      <c r="F2" s="3" t="str">
        <f ca="1">VLOOKUP(B2, INDIRECT("Sheet3!G2:AM251"), 32, FALSE)</f>
        <v/>
      </c>
      <c r="G2" s="3" t="str">
        <f ca="1">VLOOKUP(B2, INDIRECT("Sheet3!G2:AM251"), 33, FALSE)</f>
        <v/>
      </c>
      <c r="H2" s="46"/>
      <c r="I2" s="3" t="str">
        <f ca="1">IF(D2&lt;&gt;"",1,"")</f>
        <v/>
      </c>
      <c r="J2" s="3" t="str">
        <f ca="1">IF(E2&lt;&gt;"",1,"")</f>
        <v/>
      </c>
      <c r="K2" s="3"/>
      <c r="L2" s="3"/>
      <c r="M2" s="3"/>
      <c r="N2" s="3"/>
      <c r="O2" s="3">
        <f t="shared" ref="O2:O65" si="0">IFERROR(ROUNDDOWN((Y2/2)/K1,0),0)</f>
        <v>0</v>
      </c>
      <c r="P2" s="3">
        <f t="shared" ref="P2:P65" si="1">IFERROR(ROUNDDOWN((Y2/2)/M1,0),0)</f>
        <v>0</v>
      </c>
      <c r="Q2" s="3">
        <f>IFERROR((K1*O2)+(M1*P2),0)</f>
        <v>0</v>
      </c>
      <c r="R2" s="3">
        <f>IFERROR((L2*O2)+(N2*P2),0)</f>
        <v>0</v>
      </c>
      <c r="S2" s="3">
        <f>IFERROR((((L2-K1)*O2)+((M1-N2)*P2)),0)</f>
        <v>0</v>
      </c>
      <c r="T2" s="16">
        <f t="shared" ref="T2:T65" si="2">IFERROR(S2/Y2,0)</f>
        <v>0</v>
      </c>
      <c r="U2" s="3">
        <f>IFERROR(Q2*$AC$3+(R2*$AC$3),0)</f>
        <v>0</v>
      </c>
      <c r="V2" s="3">
        <f>IFERROR(S2-U2,0)</f>
        <v>0</v>
      </c>
      <c r="W2" s="16">
        <f t="shared" ref="W2:W65" si="3">V2/Y2</f>
        <v>0</v>
      </c>
      <c r="X2" s="16">
        <f t="shared" ref="X2:X65" ca="1" si="4">IFERROR((Z2/MAX(OFFSET(Z2,0,0,-A2,1)))-1,"")</f>
        <v>0</v>
      </c>
      <c r="Y2" s="3">
        <v>1000000</v>
      </c>
      <c r="Z2" s="3">
        <f t="shared" ref="Z2:Z65" si="5">Y2+V2</f>
        <v>1000000</v>
      </c>
      <c r="AB2">
        <v>1000000</v>
      </c>
    </row>
    <row r="3" spans="1:29 16367:16367" x14ac:dyDescent="0.3">
      <c r="A3" s="42">
        <f>A2+1</f>
        <v>2</v>
      </c>
      <c r="B3" s="38">
        <v>41276</v>
      </c>
      <c r="C3" s="38">
        <v>41276</v>
      </c>
      <c r="D3" s="3" t="str">
        <f t="shared" ref="D3:D66" ca="1" si="6">VLOOKUP(B3, INDIRECT("Sheet3!G2:AK251"), 28, FALSE)</f>
        <v/>
      </c>
      <c r="E3" s="3" t="str">
        <f t="shared" ref="E3:E66" ca="1" si="7">VLOOKUP(B3, INDIRECT("Sheet3!G2:AK251"), 29, FALSE)</f>
        <v/>
      </c>
      <c r="F3" s="3" t="str">
        <f t="shared" ref="F3:F66" ca="1" si="8">VLOOKUP(B3, INDIRECT("Sheet3!G2:AM251"), 32, FALSE)</f>
        <v/>
      </c>
      <c r="G3" s="3" t="str">
        <f t="shared" ref="G3:G66" ca="1" si="9">VLOOKUP(B3, INDIRECT("Sheet3!G2:AM251"), 33, FALSE)</f>
        <v/>
      </c>
      <c r="H3" s="3">
        <f ca="1">IF(F2="Long", "Long", IF(F2="Short", "Short", IF(G2="Long", "", IF(G2="Short", "", H2))))</f>
        <v>0</v>
      </c>
      <c r="I3" s="3" t="str">
        <f t="shared" ref="I3:I66" ca="1" si="10">IF(D3&lt;&gt;"",1,"")</f>
        <v/>
      </c>
      <c r="J3" s="3" t="str">
        <f t="shared" ref="J3:J66" ca="1" si="11">IF(E3&lt;&gt;"",1,"")</f>
        <v/>
      </c>
      <c r="K3" s="3">
        <f t="shared" ref="K2:K13" ca="1" si="12">IF(F3="Long",VLOOKUP(B3,INDIRECT("Sheet3!G2:I251"),2,FALSE),IF(F3="Short",VLOOKUP(B3,INDIRECT("Sheet3!G2:I251"),3,FALSE),IF(J3=1,"",K2)))</f>
        <v>0</v>
      </c>
      <c r="L3" s="3" t="str">
        <f t="shared" ref="L3:L13" ca="1" si="13">IF(H3="Long", VLOOKUP(C3,INDIRECT("SIGNAL!G2:I251"),2,FALSE), IF(H3="Short", VLOOKUP(C3,INDIRECT("SIGNAL!G2:I251"),3,FALSE),IF(I3=1,"","")))</f>
        <v/>
      </c>
      <c r="M3" s="3">
        <f t="shared" ref="M3:M13" ca="1" si="14">IF(F3="Long",VLOOKUP(B3,INDIRECT("Sheet3!G2:I251"),3,FALSE),IF(F3="Short",VLOOKUP(B3,INDIRECT("Sheet3!G2:I251"),2,FALSE),IF(J3=1,"",M2)))</f>
        <v>0</v>
      </c>
      <c r="N3" s="3" t="str">
        <f t="shared" ref="N3:N14" ca="1" si="15">IF(H3="Long", VLOOKUP(B3,INDIRECT("SIGNAL!G2:I251"),3,FALSE), IF(H3="Short", VLOOKUP(B3,INDIRECT("SIGNAL!G2:I251"),2,FALSE),IF(I3=1,"","")))</f>
        <v/>
      </c>
      <c r="O3" s="3">
        <f t="shared" si="0"/>
        <v>0</v>
      </c>
      <c r="P3" s="3">
        <f t="shared" si="1"/>
        <v>0</v>
      </c>
      <c r="Q3" s="3">
        <f t="shared" ref="Q3:Q66" si="16">IFERROR((K2*O3)+(M2*P3),0)</f>
        <v>0</v>
      </c>
      <c r="R3" s="3">
        <f t="shared" ref="R3:R66" ca="1" si="17">IFERROR((L3*O3)+(N3*P3),0)</f>
        <v>0</v>
      </c>
      <c r="S3" s="3">
        <f t="shared" ref="S3:S66" ca="1" si="18">IFERROR((((L3-K2)*O3)+((M2-N3)*P3)),0)</f>
        <v>0</v>
      </c>
      <c r="T3" s="16">
        <f t="shared" ca="1" si="2"/>
        <v>0</v>
      </c>
      <c r="U3" s="3">
        <f t="shared" ref="U3:U66" ca="1" si="19">IFERROR(Q3*$AC$3+(R3*$AC$3),0)</f>
        <v>0</v>
      </c>
      <c r="V3" s="3">
        <f t="shared" ref="V3:V66" ca="1" si="20">IFERROR(S3-U3,0)</f>
        <v>0</v>
      </c>
      <c r="W3" s="16">
        <f t="shared" ca="1" si="3"/>
        <v>0</v>
      </c>
      <c r="X3" s="16">
        <f t="shared" ca="1" si="4"/>
        <v>0</v>
      </c>
      <c r="Y3" s="3">
        <f t="shared" ref="Y3:Y66" si="21">Z2</f>
        <v>1000000</v>
      </c>
      <c r="Z3" s="3">
        <f t="shared" ca="1" si="5"/>
        <v>1000000</v>
      </c>
      <c r="AB3" s="17" t="s">
        <v>54</v>
      </c>
      <c r="AC3" s="2">
        <v>5.0000000000000001E-4</v>
      </c>
    </row>
    <row r="4" spans="1:29 16367:16367" x14ac:dyDescent="0.3">
      <c r="A4" s="42">
        <f t="shared" ref="A4:A67" si="22">A3+1</f>
        <v>3</v>
      </c>
      <c r="B4" s="38">
        <v>41277</v>
      </c>
      <c r="C4" s="38">
        <v>41277</v>
      </c>
      <c r="D4" s="3" t="str">
        <f t="shared" ca="1" si="6"/>
        <v/>
      </c>
      <c r="E4" s="3" t="str">
        <f t="shared" ca="1" si="7"/>
        <v/>
      </c>
      <c r="F4" s="3" t="str">
        <f t="shared" ca="1" si="8"/>
        <v/>
      </c>
      <c r="G4" s="3" t="str">
        <f t="shared" ca="1" si="9"/>
        <v/>
      </c>
      <c r="H4" s="3">
        <f t="shared" ref="H4:H67" ca="1" si="23">IF(F3="Long", "Long", IF(F3="Short", "Short", IF(G3="Long", "", IF(G3="Short", "", H3))))</f>
        <v>0</v>
      </c>
      <c r="I4" s="3" t="str">
        <f t="shared" ca="1" si="10"/>
        <v/>
      </c>
      <c r="J4" s="3" t="str">
        <f t="shared" ca="1" si="11"/>
        <v/>
      </c>
      <c r="K4" s="3">
        <f t="shared" ca="1" si="12"/>
        <v>0</v>
      </c>
      <c r="L4" s="3" t="str">
        <f t="shared" ca="1" si="13"/>
        <v/>
      </c>
      <c r="M4" s="3">
        <f t="shared" ca="1" si="14"/>
        <v>0</v>
      </c>
      <c r="N4" s="3" t="str">
        <f t="shared" ca="1" si="15"/>
        <v/>
      </c>
      <c r="O4" s="3">
        <f t="shared" ca="1" si="0"/>
        <v>0</v>
      </c>
      <c r="P4" s="3">
        <f t="shared" ca="1" si="1"/>
        <v>0</v>
      </c>
      <c r="Q4" s="3">
        <f t="shared" ca="1" si="16"/>
        <v>0</v>
      </c>
      <c r="R4" s="3">
        <f t="shared" ca="1" si="17"/>
        <v>0</v>
      </c>
      <c r="S4" s="3">
        <f t="shared" ca="1" si="18"/>
        <v>0</v>
      </c>
      <c r="T4" s="16">
        <f t="shared" ca="1" si="2"/>
        <v>0</v>
      </c>
      <c r="U4" s="3">
        <f t="shared" ca="1" si="19"/>
        <v>0</v>
      </c>
      <c r="V4" s="3">
        <f t="shared" ca="1" si="20"/>
        <v>0</v>
      </c>
      <c r="W4" s="16">
        <f t="shared" ca="1" si="3"/>
        <v>0</v>
      </c>
      <c r="X4" s="16">
        <f t="shared" ca="1" si="4"/>
        <v>0</v>
      </c>
      <c r="Y4" s="3">
        <f t="shared" ca="1" si="21"/>
        <v>1000000</v>
      </c>
      <c r="Z4" s="3">
        <f t="shared" ca="1" si="5"/>
        <v>1000000</v>
      </c>
      <c r="AB4" s="17" t="s">
        <v>106</v>
      </c>
      <c r="AC4" s="43">
        <v>7.0000000000000007E-2</v>
      </c>
    </row>
    <row r="5" spans="1:29 16367:16367" ht="16.8" thickBot="1" x14ac:dyDescent="0.5">
      <c r="A5" s="42">
        <f t="shared" si="22"/>
        <v>4</v>
      </c>
      <c r="B5" s="38">
        <v>41278</v>
      </c>
      <c r="C5" s="38">
        <v>41278</v>
      </c>
      <c r="D5" s="3" t="str">
        <f t="shared" ca="1" si="6"/>
        <v/>
      </c>
      <c r="E5" s="3" t="str">
        <f t="shared" ca="1" si="7"/>
        <v/>
      </c>
      <c r="F5" s="3" t="str">
        <f t="shared" ca="1" si="8"/>
        <v/>
      </c>
      <c r="G5" s="3" t="str">
        <f t="shared" ca="1" si="9"/>
        <v/>
      </c>
      <c r="H5" s="3">
        <f t="shared" ca="1" si="23"/>
        <v>0</v>
      </c>
      <c r="I5" s="3" t="str">
        <f t="shared" ca="1" si="10"/>
        <v/>
      </c>
      <c r="J5" s="3" t="str">
        <f t="shared" ca="1" si="11"/>
        <v/>
      </c>
      <c r="K5" s="3">
        <f t="shared" ca="1" si="12"/>
        <v>0</v>
      </c>
      <c r="L5" s="3" t="str">
        <f t="shared" ca="1" si="13"/>
        <v/>
      </c>
      <c r="M5" s="3">
        <f t="shared" ca="1" si="14"/>
        <v>0</v>
      </c>
      <c r="N5" s="3" t="str">
        <f t="shared" ca="1" si="15"/>
        <v/>
      </c>
      <c r="O5" s="3">
        <f t="shared" ca="1" si="0"/>
        <v>0</v>
      </c>
      <c r="P5" s="3">
        <f t="shared" ca="1" si="1"/>
        <v>0</v>
      </c>
      <c r="Q5" s="3">
        <f t="shared" ca="1" si="16"/>
        <v>0</v>
      </c>
      <c r="R5" s="3">
        <f t="shared" ca="1" si="17"/>
        <v>0</v>
      </c>
      <c r="S5" s="3">
        <f t="shared" ca="1" si="18"/>
        <v>0</v>
      </c>
      <c r="T5" s="16">
        <f t="shared" ca="1" si="2"/>
        <v>0</v>
      </c>
      <c r="U5" s="3">
        <f t="shared" ca="1" si="19"/>
        <v>0</v>
      </c>
      <c r="V5" s="3">
        <f t="shared" ca="1" si="20"/>
        <v>0</v>
      </c>
      <c r="W5" s="16">
        <f t="shared" ca="1" si="3"/>
        <v>0</v>
      </c>
      <c r="X5" s="16">
        <f t="shared" ca="1" si="4"/>
        <v>0</v>
      </c>
      <c r="Y5" s="3">
        <f t="shared" ca="1" si="21"/>
        <v>1000000</v>
      </c>
      <c r="Z5" s="3">
        <f t="shared" ca="1" si="5"/>
        <v>1000000</v>
      </c>
      <c r="AB5" s="18" t="s">
        <v>62</v>
      </c>
      <c r="AC5" s="19"/>
    </row>
    <row r="6" spans="1:29 16367:16367" ht="15" thickBot="1" x14ac:dyDescent="0.35">
      <c r="A6" s="42">
        <f t="shared" si="22"/>
        <v>5</v>
      </c>
      <c r="B6" s="38">
        <v>41281</v>
      </c>
      <c r="C6" s="38">
        <v>41281</v>
      </c>
      <c r="D6" s="3" t="str">
        <f t="shared" ca="1" si="6"/>
        <v/>
      </c>
      <c r="E6" s="3" t="str">
        <f t="shared" ca="1" si="7"/>
        <v/>
      </c>
      <c r="F6" s="3" t="str">
        <f t="shared" ca="1" si="8"/>
        <v/>
      </c>
      <c r="G6" s="3" t="str">
        <f t="shared" ca="1" si="9"/>
        <v/>
      </c>
      <c r="H6" s="3">
        <f t="shared" ca="1" si="23"/>
        <v>0</v>
      </c>
      <c r="I6" s="3" t="str">
        <f t="shared" ca="1" si="10"/>
        <v/>
      </c>
      <c r="J6" s="3" t="str">
        <f t="shared" ca="1" si="11"/>
        <v/>
      </c>
      <c r="K6" s="3">
        <f t="shared" ca="1" si="12"/>
        <v>0</v>
      </c>
      <c r="L6" s="3" t="str">
        <f t="shared" ca="1" si="13"/>
        <v/>
      </c>
      <c r="M6" s="3">
        <f t="shared" ca="1" si="14"/>
        <v>0</v>
      </c>
      <c r="N6" s="3" t="str">
        <f t="shared" ca="1" si="15"/>
        <v/>
      </c>
      <c r="O6" s="3">
        <f t="shared" ca="1" si="0"/>
        <v>0</v>
      </c>
      <c r="P6" s="3">
        <f t="shared" ca="1" si="1"/>
        <v>0</v>
      </c>
      <c r="Q6" s="3">
        <f t="shared" ca="1" si="16"/>
        <v>0</v>
      </c>
      <c r="R6" s="3">
        <f t="shared" ca="1" si="17"/>
        <v>0</v>
      </c>
      <c r="S6" s="3">
        <f t="shared" ca="1" si="18"/>
        <v>0</v>
      </c>
      <c r="T6" s="16">
        <f t="shared" ca="1" si="2"/>
        <v>0</v>
      </c>
      <c r="U6" s="3">
        <f t="shared" ca="1" si="19"/>
        <v>0</v>
      </c>
      <c r="V6" s="3">
        <f t="shared" ca="1" si="20"/>
        <v>0</v>
      </c>
      <c r="W6" s="16">
        <f t="shared" ca="1" si="3"/>
        <v>0</v>
      </c>
      <c r="X6" s="16">
        <f t="shared" ca="1" si="4"/>
        <v>0</v>
      </c>
      <c r="Y6" s="3">
        <f t="shared" ca="1" si="21"/>
        <v>1000000</v>
      </c>
      <c r="Z6" s="3">
        <f t="shared" ca="1" si="5"/>
        <v>1000000</v>
      </c>
      <c r="AB6" s="20" t="s">
        <v>63</v>
      </c>
      <c r="AC6" s="21" t="s">
        <v>64</v>
      </c>
    </row>
    <row r="7" spans="1:29 16367:16367" x14ac:dyDescent="0.3">
      <c r="A7" s="42">
        <f t="shared" si="22"/>
        <v>6</v>
      </c>
      <c r="B7" s="38">
        <v>41282</v>
      </c>
      <c r="C7" s="38">
        <v>41282</v>
      </c>
      <c r="D7" s="3" t="str">
        <f t="shared" ca="1" si="6"/>
        <v/>
      </c>
      <c r="E7" s="3" t="str">
        <f t="shared" ca="1" si="7"/>
        <v/>
      </c>
      <c r="F7" s="3" t="str">
        <f t="shared" ca="1" si="8"/>
        <v/>
      </c>
      <c r="G7" s="3" t="str">
        <f t="shared" ca="1" si="9"/>
        <v/>
      </c>
      <c r="H7" s="3">
        <f t="shared" ca="1" si="23"/>
        <v>0</v>
      </c>
      <c r="I7" s="3" t="str">
        <f t="shared" ca="1" si="10"/>
        <v/>
      </c>
      <c r="J7" s="3" t="str">
        <f t="shared" ca="1" si="11"/>
        <v/>
      </c>
      <c r="K7" s="3">
        <f t="shared" ca="1" si="12"/>
        <v>0</v>
      </c>
      <c r="L7" s="3" t="str">
        <f t="shared" ca="1" si="13"/>
        <v/>
      </c>
      <c r="M7" s="3">
        <f t="shared" ca="1" si="14"/>
        <v>0</v>
      </c>
      <c r="N7" s="3" t="str">
        <f t="shared" ca="1" si="15"/>
        <v/>
      </c>
      <c r="O7" s="3">
        <f t="shared" ca="1" si="0"/>
        <v>0</v>
      </c>
      <c r="P7" s="3">
        <f t="shared" ca="1" si="1"/>
        <v>0</v>
      </c>
      <c r="Q7" s="3">
        <f t="shared" ca="1" si="16"/>
        <v>0</v>
      </c>
      <c r="R7" s="3">
        <f t="shared" ca="1" si="17"/>
        <v>0</v>
      </c>
      <c r="S7" s="3">
        <f t="shared" ca="1" si="18"/>
        <v>0</v>
      </c>
      <c r="T7" s="16">
        <f t="shared" ca="1" si="2"/>
        <v>0</v>
      </c>
      <c r="U7" s="3">
        <f t="shared" ca="1" si="19"/>
        <v>0</v>
      </c>
      <c r="V7" s="3">
        <f t="shared" ca="1" si="20"/>
        <v>0</v>
      </c>
      <c r="W7" s="16">
        <f t="shared" ca="1" si="3"/>
        <v>0</v>
      </c>
      <c r="X7" s="16">
        <f t="shared" ca="1" si="4"/>
        <v>0</v>
      </c>
      <c r="Y7" s="3">
        <f t="shared" ca="1" si="21"/>
        <v>1000000</v>
      </c>
      <c r="Z7" s="3">
        <f t="shared" ca="1" si="5"/>
        <v>1000000</v>
      </c>
      <c r="AB7" s="22">
        <f>B2</f>
        <v>41275</v>
      </c>
      <c r="AC7" s="23">
        <f>-Y2</f>
        <v>-1000000</v>
      </c>
      <c r="XEM7" s="39"/>
    </row>
    <row r="8" spans="1:29 16367:16367" x14ac:dyDescent="0.3">
      <c r="A8" s="42">
        <f t="shared" si="22"/>
        <v>7</v>
      </c>
      <c r="B8" s="38">
        <v>41283</v>
      </c>
      <c r="C8" s="38">
        <v>41283</v>
      </c>
      <c r="D8" s="3" t="str">
        <f t="shared" ca="1" si="6"/>
        <v/>
      </c>
      <c r="E8" s="3" t="str">
        <f t="shared" ca="1" si="7"/>
        <v/>
      </c>
      <c r="F8" s="3" t="str">
        <f t="shared" ca="1" si="8"/>
        <v/>
      </c>
      <c r="G8" s="3" t="str">
        <f t="shared" ca="1" si="9"/>
        <v/>
      </c>
      <c r="H8" s="3">
        <f t="shared" ca="1" si="23"/>
        <v>0</v>
      </c>
      <c r="I8" s="3" t="str">
        <f t="shared" ca="1" si="10"/>
        <v/>
      </c>
      <c r="J8" s="3" t="str">
        <f t="shared" ca="1" si="11"/>
        <v/>
      </c>
      <c r="K8" s="3">
        <f t="shared" ca="1" si="12"/>
        <v>0</v>
      </c>
      <c r="L8" s="3" t="str">
        <f t="shared" ca="1" si="13"/>
        <v/>
      </c>
      <c r="M8" s="3">
        <f t="shared" ca="1" si="14"/>
        <v>0</v>
      </c>
      <c r="N8" s="3" t="str">
        <f t="shared" ca="1" si="15"/>
        <v/>
      </c>
      <c r="O8" s="3">
        <f t="shared" ca="1" si="0"/>
        <v>0</v>
      </c>
      <c r="P8" s="3">
        <f t="shared" ca="1" si="1"/>
        <v>0</v>
      </c>
      <c r="Q8" s="3">
        <f t="shared" ca="1" si="16"/>
        <v>0</v>
      </c>
      <c r="R8" s="3">
        <f t="shared" ca="1" si="17"/>
        <v>0</v>
      </c>
      <c r="S8" s="3">
        <f t="shared" ca="1" si="18"/>
        <v>0</v>
      </c>
      <c r="T8" s="16">
        <f t="shared" ca="1" si="2"/>
        <v>0</v>
      </c>
      <c r="U8" s="3">
        <f t="shared" ca="1" si="19"/>
        <v>0</v>
      </c>
      <c r="V8" s="3">
        <f t="shared" ca="1" si="20"/>
        <v>0</v>
      </c>
      <c r="W8" s="16">
        <f t="shared" ca="1" si="3"/>
        <v>0</v>
      </c>
      <c r="X8" s="16">
        <f t="shared" ca="1" si="4"/>
        <v>0</v>
      </c>
      <c r="Y8" s="3">
        <f t="shared" ca="1" si="21"/>
        <v>1000000</v>
      </c>
      <c r="Z8" s="3">
        <f t="shared" ca="1" si="5"/>
        <v>1000000</v>
      </c>
      <c r="AB8" s="24">
        <f>B251</f>
        <v>41639</v>
      </c>
      <c r="AC8" s="25">
        <f ca="1">Y251</f>
        <v>420815.55955000065</v>
      </c>
    </row>
    <row r="9" spans="1:29 16367:16367" x14ac:dyDescent="0.3">
      <c r="A9" s="42">
        <f t="shared" si="22"/>
        <v>8</v>
      </c>
      <c r="B9" s="38">
        <v>41284</v>
      </c>
      <c r="C9" s="38">
        <v>41284</v>
      </c>
      <c r="D9" s="3" t="str">
        <f t="shared" ca="1" si="6"/>
        <v/>
      </c>
      <c r="E9" s="3" t="str">
        <f t="shared" ca="1" si="7"/>
        <v/>
      </c>
      <c r="F9" s="3" t="str">
        <f t="shared" ca="1" si="8"/>
        <v/>
      </c>
      <c r="G9" s="3" t="str">
        <f t="shared" ca="1" si="9"/>
        <v/>
      </c>
      <c r="H9" s="3">
        <f t="shared" ca="1" si="23"/>
        <v>0</v>
      </c>
      <c r="I9" s="3" t="str">
        <f t="shared" ca="1" si="10"/>
        <v/>
      </c>
      <c r="J9" s="3" t="str">
        <f t="shared" ca="1" si="11"/>
        <v/>
      </c>
      <c r="K9" s="3">
        <f t="shared" ca="1" si="12"/>
        <v>0</v>
      </c>
      <c r="L9" s="3" t="str">
        <f t="shared" ca="1" si="13"/>
        <v/>
      </c>
      <c r="M9" s="3">
        <f t="shared" ca="1" si="14"/>
        <v>0</v>
      </c>
      <c r="N9" s="3" t="str">
        <f t="shared" ca="1" si="15"/>
        <v/>
      </c>
      <c r="O9" s="3">
        <f t="shared" ca="1" si="0"/>
        <v>0</v>
      </c>
      <c r="P9" s="3">
        <f t="shared" ca="1" si="1"/>
        <v>0</v>
      </c>
      <c r="Q9" s="3">
        <f t="shared" ca="1" si="16"/>
        <v>0</v>
      </c>
      <c r="R9" s="3">
        <f t="shared" ca="1" si="17"/>
        <v>0</v>
      </c>
      <c r="S9" s="3">
        <f t="shared" ca="1" si="18"/>
        <v>0</v>
      </c>
      <c r="T9" s="16">
        <f t="shared" ca="1" si="2"/>
        <v>0</v>
      </c>
      <c r="U9" s="3">
        <f t="shared" ca="1" si="19"/>
        <v>0</v>
      </c>
      <c r="V9" s="3">
        <f t="shared" ca="1" si="20"/>
        <v>0</v>
      </c>
      <c r="W9" s="16">
        <f t="shared" ca="1" si="3"/>
        <v>0</v>
      </c>
      <c r="X9" s="16">
        <f t="shared" ca="1" si="4"/>
        <v>0</v>
      </c>
      <c r="Y9" s="3">
        <f t="shared" ca="1" si="21"/>
        <v>1000000</v>
      </c>
      <c r="Z9" s="3">
        <f t="shared" ca="1" si="5"/>
        <v>1000000</v>
      </c>
      <c r="AB9" s="26"/>
      <c r="AC9" s="27"/>
    </row>
    <row r="10" spans="1:29 16367:16367" x14ac:dyDescent="0.3">
      <c r="A10" s="42">
        <f t="shared" si="22"/>
        <v>9</v>
      </c>
      <c r="B10" s="38">
        <v>41285</v>
      </c>
      <c r="C10" s="38">
        <v>41285</v>
      </c>
      <c r="D10" s="3" t="str">
        <f t="shared" ca="1" si="6"/>
        <v/>
      </c>
      <c r="E10" s="3" t="str">
        <f t="shared" ca="1" si="7"/>
        <v/>
      </c>
      <c r="F10" s="3" t="str">
        <f t="shared" ca="1" si="8"/>
        <v/>
      </c>
      <c r="G10" s="3" t="str">
        <f t="shared" ca="1" si="9"/>
        <v/>
      </c>
      <c r="H10" s="3">
        <f t="shared" ca="1" si="23"/>
        <v>0</v>
      </c>
      <c r="I10" s="3" t="str">
        <f t="shared" ca="1" si="10"/>
        <v/>
      </c>
      <c r="J10" s="3" t="str">
        <f t="shared" ca="1" si="11"/>
        <v/>
      </c>
      <c r="K10" s="3">
        <f t="shared" ca="1" si="12"/>
        <v>0</v>
      </c>
      <c r="L10" s="3" t="str">
        <f t="shared" ca="1" si="13"/>
        <v/>
      </c>
      <c r="M10" s="3">
        <f t="shared" ca="1" si="14"/>
        <v>0</v>
      </c>
      <c r="N10" s="3" t="str">
        <f t="shared" ca="1" si="15"/>
        <v/>
      </c>
      <c r="O10" s="3">
        <f t="shared" ca="1" si="0"/>
        <v>0</v>
      </c>
      <c r="P10" s="3">
        <f t="shared" ca="1" si="1"/>
        <v>0</v>
      </c>
      <c r="Q10" s="3">
        <f t="shared" ca="1" si="16"/>
        <v>0</v>
      </c>
      <c r="R10" s="3">
        <f t="shared" ca="1" si="17"/>
        <v>0</v>
      </c>
      <c r="S10" s="3">
        <f t="shared" ca="1" si="18"/>
        <v>0</v>
      </c>
      <c r="T10" s="16">
        <f t="shared" ca="1" si="2"/>
        <v>0</v>
      </c>
      <c r="U10" s="3">
        <f t="shared" ca="1" si="19"/>
        <v>0</v>
      </c>
      <c r="V10" s="3">
        <f t="shared" ca="1" si="20"/>
        <v>0</v>
      </c>
      <c r="W10" s="16">
        <f t="shared" ca="1" si="3"/>
        <v>0</v>
      </c>
      <c r="X10" s="16">
        <f t="shared" ca="1" si="4"/>
        <v>0</v>
      </c>
      <c r="Y10" s="3">
        <f t="shared" ca="1" si="21"/>
        <v>1000000</v>
      </c>
      <c r="Z10" s="3">
        <f t="shared" ca="1" si="5"/>
        <v>1000000</v>
      </c>
      <c r="AB10" s="26"/>
      <c r="AC10" s="27"/>
    </row>
    <row r="11" spans="1:29 16367:16367" ht="15" thickBot="1" x14ac:dyDescent="0.35">
      <c r="A11" s="42">
        <f t="shared" si="22"/>
        <v>10</v>
      </c>
      <c r="B11" s="38">
        <v>41288</v>
      </c>
      <c r="C11" s="38">
        <v>41288</v>
      </c>
      <c r="D11" s="3" t="str">
        <f t="shared" ca="1" si="6"/>
        <v/>
      </c>
      <c r="E11" s="3" t="str">
        <f t="shared" ca="1" si="7"/>
        <v/>
      </c>
      <c r="F11" s="3" t="str">
        <f t="shared" ca="1" si="8"/>
        <v/>
      </c>
      <c r="G11" s="3" t="str">
        <f t="shared" ca="1" si="9"/>
        <v/>
      </c>
      <c r="H11" s="3">
        <f t="shared" ca="1" si="23"/>
        <v>0</v>
      </c>
      <c r="I11" s="3" t="str">
        <f t="shared" ca="1" si="10"/>
        <v/>
      </c>
      <c r="J11" s="3" t="str">
        <f t="shared" ca="1" si="11"/>
        <v/>
      </c>
      <c r="K11" s="3">
        <f t="shared" ca="1" si="12"/>
        <v>0</v>
      </c>
      <c r="L11" s="3" t="str">
        <f t="shared" ca="1" si="13"/>
        <v/>
      </c>
      <c r="M11" s="3">
        <f t="shared" ca="1" si="14"/>
        <v>0</v>
      </c>
      <c r="N11" s="3" t="str">
        <f t="shared" ca="1" si="15"/>
        <v/>
      </c>
      <c r="O11" s="3">
        <f t="shared" ca="1" si="0"/>
        <v>0</v>
      </c>
      <c r="P11" s="3">
        <f t="shared" ca="1" si="1"/>
        <v>0</v>
      </c>
      <c r="Q11" s="3">
        <f t="shared" ca="1" si="16"/>
        <v>0</v>
      </c>
      <c r="R11" s="3">
        <f t="shared" ca="1" si="17"/>
        <v>0</v>
      </c>
      <c r="S11" s="3">
        <f t="shared" ca="1" si="18"/>
        <v>0</v>
      </c>
      <c r="T11" s="16">
        <f t="shared" ca="1" si="2"/>
        <v>0</v>
      </c>
      <c r="U11" s="3">
        <f t="shared" ca="1" si="19"/>
        <v>0</v>
      </c>
      <c r="V11" s="3">
        <f t="shared" ca="1" si="20"/>
        <v>0</v>
      </c>
      <c r="W11" s="16">
        <f t="shared" ca="1" si="3"/>
        <v>0</v>
      </c>
      <c r="X11" s="16">
        <f t="shared" ca="1" si="4"/>
        <v>0</v>
      </c>
      <c r="Y11" s="3">
        <f t="shared" ca="1" si="21"/>
        <v>1000000</v>
      </c>
      <c r="Z11" s="3">
        <f t="shared" ca="1" si="5"/>
        <v>1000000</v>
      </c>
      <c r="AB11" s="28" t="s">
        <v>65</v>
      </c>
      <c r="AC11" s="29">
        <f ca="1">XIRR(AC7:AC8,AB7:AB8)</f>
        <v>-0.58018391057848939</v>
      </c>
    </row>
    <row r="12" spans="1:29 16367:16367" ht="15" thickBot="1" x14ac:dyDescent="0.35">
      <c r="A12" s="42">
        <f t="shared" si="22"/>
        <v>11</v>
      </c>
      <c r="B12" s="38">
        <v>41289</v>
      </c>
      <c r="C12" s="38">
        <v>41289</v>
      </c>
      <c r="D12" s="3" t="str">
        <f t="shared" ca="1" si="6"/>
        <v/>
      </c>
      <c r="E12" s="3" t="str">
        <f t="shared" ca="1" si="7"/>
        <v/>
      </c>
      <c r="F12" s="3" t="str">
        <f t="shared" ca="1" si="8"/>
        <v/>
      </c>
      <c r="G12" s="3" t="str">
        <f t="shared" ca="1" si="9"/>
        <v/>
      </c>
      <c r="H12" s="3">
        <f t="shared" ca="1" si="23"/>
        <v>0</v>
      </c>
      <c r="I12" s="3" t="str">
        <f t="shared" ca="1" si="10"/>
        <v/>
      </c>
      <c r="J12" s="3" t="str">
        <f t="shared" ca="1" si="11"/>
        <v/>
      </c>
      <c r="K12" s="3">
        <f t="shared" ca="1" si="12"/>
        <v>0</v>
      </c>
      <c r="L12" s="3" t="str">
        <f t="shared" ca="1" si="13"/>
        <v/>
      </c>
      <c r="M12" s="3">
        <f t="shared" ca="1" si="14"/>
        <v>0</v>
      </c>
      <c r="N12" s="3" t="str">
        <f t="shared" ca="1" si="15"/>
        <v/>
      </c>
      <c r="O12" s="3">
        <f t="shared" ca="1" si="0"/>
        <v>0</v>
      </c>
      <c r="P12" s="3">
        <f t="shared" ca="1" si="1"/>
        <v>0</v>
      </c>
      <c r="Q12" s="3">
        <f t="shared" ca="1" si="16"/>
        <v>0</v>
      </c>
      <c r="R12" s="3">
        <f t="shared" ca="1" si="17"/>
        <v>0</v>
      </c>
      <c r="S12" s="3">
        <f t="shared" ca="1" si="18"/>
        <v>0</v>
      </c>
      <c r="T12" s="16">
        <f t="shared" ca="1" si="2"/>
        <v>0</v>
      </c>
      <c r="U12" s="3">
        <f t="shared" ca="1" si="19"/>
        <v>0</v>
      </c>
      <c r="V12" s="3">
        <f t="shared" ca="1" si="20"/>
        <v>0</v>
      </c>
      <c r="W12" s="16">
        <f t="shared" ca="1" si="3"/>
        <v>0</v>
      </c>
      <c r="X12" s="16">
        <f t="shared" ca="1" si="4"/>
        <v>0</v>
      </c>
      <c r="Y12" s="3">
        <f t="shared" ca="1" si="21"/>
        <v>1000000</v>
      </c>
      <c r="Z12" s="3">
        <f t="shared" ca="1" si="5"/>
        <v>1000000</v>
      </c>
    </row>
    <row r="13" spans="1:29 16367:16367" ht="16.2" x14ac:dyDescent="0.45">
      <c r="A13" s="42">
        <f t="shared" si="22"/>
        <v>12</v>
      </c>
      <c r="B13" s="38">
        <v>41290</v>
      </c>
      <c r="C13" s="38">
        <v>41290</v>
      </c>
      <c r="D13" s="3" t="str">
        <f t="shared" ca="1" si="6"/>
        <v/>
      </c>
      <c r="E13" s="3" t="str">
        <f t="shared" ca="1" si="7"/>
        <v/>
      </c>
      <c r="F13" s="3" t="str">
        <f t="shared" ca="1" si="8"/>
        <v/>
      </c>
      <c r="G13" s="3" t="str">
        <f t="shared" ca="1" si="9"/>
        <v/>
      </c>
      <c r="H13" s="3">
        <f t="shared" ca="1" si="23"/>
        <v>0</v>
      </c>
      <c r="I13" s="3" t="str">
        <f t="shared" ca="1" si="10"/>
        <v/>
      </c>
      <c r="J13" s="3" t="str">
        <f t="shared" ca="1" si="11"/>
        <v/>
      </c>
      <c r="K13" s="3">
        <f t="shared" ca="1" si="12"/>
        <v>0</v>
      </c>
      <c r="L13" s="3" t="str">
        <f t="shared" ca="1" si="13"/>
        <v/>
      </c>
      <c r="M13" s="3">
        <f t="shared" ca="1" si="14"/>
        <v>0</v>
      </c>
      <c r="N13" s="3" t="str">
        <f t="shared" ca="1" si="15"/>
        <v/>
      </c>
      <c r="O13" s="3">
        <f t="shared" ca="1" si="0"/>
        <v>0</v>
      </c>
      <c r="P13" s="3">
        <f t="shared" ca="1" si="1"/>
        <v>0</v>
      </c>
      <c r="Q13" s="3">
        <f t="shared" ca="1" si="16"/>
        <v>0</v>
      </c>
      <c r="R13" s="3">
        <f t="shared" ca="1" si="17"/>
        <v>0</v>
      </c>
      <c r="S13" s="3">
        <f t="shared" ca="1" si="18"/>
        <v>0</v>
      </c>
      <c r="T13" s="16">
        <f t="shared" ca="1" si="2"/>
        <v>0</v>
      </c>
      <c r="U13" s="3">
        <f t="shared" ca="1" si="19"/>
        <v>0</v>
      </c>
      <c r="V13" s="3">
        <f t="shared" ca="1" si="20"/>
        <v>0</v>
      </c>
      <c r="W13" s="16">
        <f t="shared" ca="1" si="3"/>
        <v>0</v>
      </c>
      <c r="X13" s="16">
        <f t="shared" ca="1" si="4"/>
        <v>0</v>
      </c>
      <c r="Y13" s="3">
        <f t="shared" ca="1" si="21"/>
        <v>1000000</v>
      </c>
      <c r="Z13" s="3">
        <f t="shared" ca="1" si="5"/>
        <v>1000000</v>
      </c>
      <c r="AB13" s="30" t="s">
        <v>66</v>
      </c>
      <c r="AC13" s="31"/>
    </row>
    <row r="14" spans="1:29 16367:16367" x14ac:dyDescent="0.3">
      <c r="A14" s="42">
        <f t="shared" si="22"/>
        <v>13</v>
      </c>
      <c r="B14" s="38">
        <v>41291</v>
      </c>
      <c r="C14" s="38">
        <v>41291</v>
      </c>
      <c r="D14" s="3">
        <f t="shared" ca="1" si="6"/>
        <v>1</v>
      </c>
      <c r="E14" s="3" t="str">
        <f t="shared" ca="1" si="7"/>
        <v/>
      </c>
      <c r="F14" s="3" t="str">
        <f t="shared" ca="1" si="8"/>
        <v>SHORT</v>
      </c>
      <c r="G14" s="3" t="str">
        <f t="shared" ca="1" si="9"/>
        <v/>
      </c>
      <c r="H14" s="3">
        <f t="shared" ca="1" si="23"/>
        <v>0</v>
      </c>
      <c r="I14" s="3">
        <f t="shared" ca="1" si="10"/>
        <v>1</v>
      </c>
      <c r="J14" s="3" t="str">
        <f t="shared" ca="1" si="11"/>
        <v/>
      </c>
      <c r="K14" s="3">
        <f ca="1">IF(F14="Long",VLOOKUP(B14,INDIRECT("Sheet3!G2:I251"),2,FALSE),IF(F14="Short",VLOOKUP(B14,INDIRECT("Sheet3!G2:I251"),3,FALSE),IF(J14=1,"",K13)))</f>
        <v>807.6</v>
      </c>
      <c r="L14" s="3" t="str">
        <f ca="1">IF(H14="Long", VLOOKUP(C14,INDIRECT("SIGNAL!G2:I251"),2,FALSE), IF(H14="Short", VLOOKUP(C14,INDIRECT("SIGNAL!G2:I251"),3,FALSE),IF(I14=1,"","")))</f>
        <v/>
      </c>
      <c r="M14" s="3">
        <f ca="1">IF(F14="Long",VLOOKUP(B14,INDIRECT("Sheet3!G2:I251"),3,FALSE),IF(F14="Short",VLOOKUP(B14,INDIRECT("Sheet3!G2:I251"),2,FALSE),IF(J14=1,"",M13)))</f>
        <v>666.8</v>
      </c>
      <c r="N14" s="3" t="str">
        <f t="shared" ca="1" si="15"/>
        <v/>
      </c>
      <c r="O14" s="3">
        <f t="shared" ca="1" si="0"/>
        <v>0</v>
      </c>
      <c r="P14" s="3">
        <f t="shared" ca="1" si="1"/>
        <v>0</v>
      </c>
      <c r="Q14" s="3">
        <f t="shared" ca="1" si="16"/>
        <v>0</v>
      </c>
      <c r="R14" s="3">
        <f t="shared" ca="1" si="17"/>
        <v>0</v>
      </c>
      <c r="S14" s="3">
        <f t="shared" ca="1" si="18"/>
        <v>0</v>
      </c>
      <c r="T14" s="16">
        <f t="shared" ca="1" si="2"/>
        <v>0</v>
      </c>
      <c r="U14" s="3">
        <f t="shared" ca="1" si="19"/>
        <v>0</v>
      </c>
      <c r="V14" s="3">
        <f t="shared" ca="1" si="20"/>
        <v>0</v>
      </c>
      <c r="W14" s="16">
        <f t="shared" ca="1" si="3"/>
        <v>0</v>
      </c>
      <c r="X14" s="16">
        <f t="shared" ca="1" si="4"/>
        <v>0</v>
      </c>
      <c r="Y14" s="3">
        <f t="shared" ca="1" si="21"/>
        <v>1000000</v>
      </c>
      <c r="Z14" s="3">
        <f t="shared" ca="1" si="5"/>
        <v>1000000</v>
      </c>
      <c r="AB14" s="32" t="s">
        <v>67</v>
      </c>
      <c r="AC14" s="27">
        <f>COUNT(A2:A251)</f>
        <v>250</v>
      </c>
    </row>
    <row r="15" spans="1:29 16367:16367" x14ac:dyDescent="0.3">
      <c r="A15" s="42">
        <f t="shared" si="22"/>
        <v>14</v>
      </c>
      <c r="B15" s="38">
        <v>41292</v>
      </c>
      <c r="C15" s="38">
        <v>41292</v>
      </c>
      <c r="D15" s="3" t="str">
        <f t="shared" ca="1" si="6"/>
        <v/>
      </c>
      <c r="E15" s="3">
        <f t="shared" ca="1" si="7"/>
        <v>1</v>
      </c>
      <c r="F15" s="3" t="str">
        <f t="shared" ca="1" si="8"/>
        <v/>
      </c>
      <c r="G15" s="3" t="str">
        <f t="shared" ca="1" si="9"/>
        <v>SHORT</v>
      </c>
      <c r="H15" s="3" t="str">
        <f t="shared" ca="1" si="23"/>
        <v>Short</v>
      </c>
      <c r="I15" s="3" t="str">
        <f t="shared" ca="1" si="10"/>
        <v/>
      </c>
      <c r="J15" s="3">
        <f t="shared" ca="1" si="11"/>
        <v>1</v>
      </c>
      <c r="K15" s="3" t="str">
        <f t="shared" ref="K15:K78" ca="1" si="24">IF(F15="Long",VLOOKUP(B15,INDIRECT("Sheet3!G2:I251"),2,FALSE),IF(F15="Short",VLOOKUP(B15,INDIRECT("Sheet3!G2:I251"),3,FALSE),IF(J15=1,"",K14)))</f>
        <v/>
      </c>
      <c r="L15" s="3">
        <f t="shared" ref="L15:L78" ca="1" si="25">IF(H15="Long", VLOOKUP(C15,INDIRECT("SIGNAL!G2:I251"),2,FALSE), IF(H15="Short", VLOOKUP(C15,INDIRECT("SIGNAL!G2:I251"),3,FALSE),IF(I15=1,"","")))</f>
        <v>822.7</v>
      </c>
      <c r="M15" s="3" t="str">
        <f t="shared" ref="M15:M78" ca="1" si="26">IF(F15="Long",VLOOKUP(B15,INDIRECT("Sheet3!G2:I251"),3,FALSE),IF(F15="Short",VLOOKUP(B15,INDIRECT("Sheet3!G2:I251"),2,FALSE),IF(J15=1,"",M14)))</f>
        <v/>
      </c>
      <c r="N15" s="3">
        <f ca="1">IF(H15="Long", VLOOKUP(B15,INDIRECT("SIGNAL!G2:I251"),3,FALSE), IF(H15="Short", VLOOKUP(B15,INDIRECT("SIGNAL!G2:I251"),2,FALSE),IF(I15=1,"","")))</f>
        <v>662.85</v>
      </c>
      <c r="O15" s="3">
        <f t="shared" ca="1" si="0"/>
        <v>619</v>
      </c>
      <c r="P15" s="3">
        <f t="shared" ca="1" si="1"/>
        <v>749</v>
      </c>
      <c r="Q15" s="3">
        <f t="shared" ca="1" si="16"/>
        <v>999337.6</v>
      </c>
      <c r="R15" s="3">
        <f t="shared" ca="1" si="17"/>
        <v>1005725.9500000001</v>
      </c>
      <c r="S15" s="3">
        <f t="shared" ca="1" si="18"/>
        <v>12305.449999999963</v>
      </c>
      <c r="T15" s="16">
        <f t="shared" ca="1" si="2"/>
        <v>1.2305449999999963E-2</v>
      </c>
      <c r="U15" s="3">
        <f t="shared" ca="1" si="19"/>
        <v>1002.531775</v>
      </c>
      <c r="V15" s="3">
        <f t="shared" ca="1" si="20"/>
        <v>11302.918224999963</v>
      </c>
      <c r="W15" s="16">
        <f t="shared" ca="1" si="3"/>
        <v>1.1302918224999963E-2</v>
      </c>
      <c r="X15" s="16">
        <f t="shared" ca="1" si="4"/>
        <v>0</v>
      </c>
      <c r="Y15" s="3">
        <f t="shared" ca="1" si="21"/>
        <v>1000000</v>
      </c>
      <c r="Z15" s="3">
        <f t="shared" ca="1" si="5"/>
        <v>1011302.9182249999</v>
      </c>
      <c r="AB15" s="32" t="s">
        <v>68</v>
      </c>
      <c r="AC15" s="27">
        <f ca="1">COUNTIF(W2:W251,"&gt;=0")</f>
        <v>138</v>
      </c>
    </row>
    <row r="16" spans="1:29 16367:16367" x14ac:dyDescent="0.3">
      <c r="A16" s="42">
        <f t="shared" si="22"/>
        <v>15</v>
      </c>
      <c r="B16" s="38">
        <v>41295</v>
      </c>
      <c r="C16" s="38">
        <v>41295</v>
      </c>
      <c r="D16" s="3" t="str">
        <f t="shared" ca="1" si="6"/>
        <v/>
      </c>
      <c r="E16" s="3" t="str">
        <f t="shared" ca="1" si="7"/>
        <v/>
      </c>
      <c r="F16" s="3" t="str">
        <f t="shared" ca="1" si="8"/>
        <v/>
      </c>
      <c r="G16" s="3" t="str">
        <f t="shared" ca="1" si="9"/>
        <v/>
      </c>
      <c r="H16" s="3" t="str">
        <f t="shared" ca="1" si="23"/>
        <v/>
      </c>
      <c r="I16" s="3" t="str">
        <f t="shared" ca="1" si="10"/>
        <v/>
      </c>
      <c r="J16" s="3" t="str">
        <f t="shared" ca="1" si="11"/>
        <v/>
      </c>
      <c r="K16" s="3" t="str">
        <f t="shared" ca="1" si="24"/>
        <v/>
      </c>
      <c r="L16" s="3" t="str">
        <f t="shared" ca="1" si="25"/>
        <v/>
      </c>
      <c r="M16" s="3" t="str">
        <f t="shared" ca="1" si="26"/>
        <v/>
      </c>
      <c r="N16" s="3" t="str">
        <f t="shared" ref="N16:N79" ca="1" si="27">IF(H16="Long", VLOOKUP(B16,INDIRECT("SIGNAL!G2:I251"),3,FALSE), IF(H16="Short", VLOOKUP(B16,INDIRECT("SIGNAL!G2:I251"),2,FALSE),IF(I16=1,"","")))</f>
        <v/>
      </c>
      <c r="O16" s="3">
        <f t="shared" ca="1" si="0"/>
        <v>0</v>
      </c>
      <c r="P16" s="3">
        <f t="shared" ca="1" si="1"/>
        <v>0</v>
      </c>
      <c r="Q16" s="3">
        <f t="shared" ca="1" si="16"/>
        <v>0</v>
      </c>
      <c r="R16" s="3">
        <f t="shared" ca="1" si="17"/>
        <v>0</v>
      </c>
      <c r="S16" s="3">
        <f t="shared" ca="1" si="18"/>
        <v>0</v>
      </c>
      <c r="T16" s="16">
        <f t="shared" ca="1" si="2"/>
        <v>0</v>
      </c>
      <c r="U16" s="3">
        <f t="shared" ca="1" si="19"/>
        <v>0</v>
      </c>
      <c r="V16" s="3">
        <f t="shared" ca="1" si="20"/>
        <v>0</v>
      </c>
      <c r="W16" s="16">
        <f t="shared" ca="1" si="3"/>
        <v>0</v>
      </c>
      <c r="X16" s="16">
        <f t="shared" ca="1" si="4"/>
        <v>0</v>
      </c>
      <c r="Y16" s="3">
        <f t="shared" ca="1" si="21"/>
        <v>1011302.9182249999</v>
      </c>
      <c r="Z16" s="3">
        <f t="shared" ca="1" si="5"/>
        <v>1011302.9182249999</v>
      </c>
      <c r="AB16" s="32" t="s">
        <v>69</v>
      </c>
      <c r="AC16" s="27">
        <f ca="1">AC14-AC15</f>
        <v>112</v>
      </c>
    </row>
    <row r="17" spans="1:29" x14ac:dyDescent="0.3">
      <c r="A17" s="42">
        <f t="shared" si="22"/>
        <v>16</v>
      </c>
      <c r="B17" s="38">
        <v>41296</v>
      </c>
      <c r="C17" s="38">
        <v>41296</v>
      </c>
      <c r="D17" s="3" t="str">
        <f t="shared" ca="1" si="6"/>
        <v/>
      </c>
      <c r="E17" s="3" t="str">
        <f t="shared" ca="1" si="7"/>
        <v/>
      </c>
      <c r="F17" s="3" t="str">
        <f t="shared" ca="1" si="8"/>
        <v/>
      </c>
      <c r="G17" s="3" t="str">
        <f t="shared" ca="1" si="9"/>
        <v/>
      </c>
      <c r="H17" s="3" t="str">
        <f t="shared" ca="1" si="23"/>
        <v/>
      </c>
      <c r="I17" s="3" t="str">
        <f t="shared" ca="1" si="10"/>
        <v/>
      </c>
      <c r="J17" s="3" t="str">
        <f t="shared" ca="1" si="11"/>
        <v/>
      </c>
      <c r="K17" s="3" t="str">
        <f t="shared" ca="1" si="24"/>
        <v/>
      </c>
      <c r="L17" s="3" t="str">
        <f t="shared" ca="1" si="25"/>
        <v/>
      </c>
      <c r="M17" s="3" t="str">
        <f t="shared" ca="1" si="26"/>
        <v/>
      </c>
      <c r="N17" s="3" t="str">
        <f t="shared" ca="1" si="27"/>
        <v/>
      </c>
      <c r="O17" s="3">
        <f t="shared" ca="1" si="0"/>
        <v>0</v>
      </c>
      <c r="P17" s="3">
        <f t="shared" ca="1" si="1"/>
        <v>0</v>
      </c>
      <c r="Q17" s="3">
        <f t="shared" ca="1" si="16"/>
        <v>0</v>
      </c>
      <c r="R17" s="3">
        <f t="shared" ca="1" si="17"/>
        <v>0</v>
      </c>
      <c r="S17" s="3">
        <f t="shared" ca="1" si="18"/>
        <v>0</v>
      </c>
      <c r="T17" s="16">
        <f t="shared" ca="1" si="2"/>
        <v>0</v>
      </c>
      <c r="U17" s="3">
        <f t="shared" ca="1" si="19"/>
        <v>0</v>
      </c>
      <c r="V17" s="3">
        <f t="shared" ca="1" si="20"/>
        <v>0</v>
      </c>
      <c r="W17" s="16">
        <f t="shared" ca="1" si="3"/>
        <v>0</v>
      </c>
      <c r="X17" s="16">
        <f t="shared" ca="1" si="4"/>
        <v>0</v>
      </c>
      <c r="Y17" s="3">
        <f t="shared" ca="1" si="21"/>
        <v>1011302.9182249999</v>
      </c>
      <c r="Z17" s="3">
        <f t="shared" ca="1" si="5"/>
        <v>1011302.9182249999</v>
      </c>
      <c r="AB17" s="32" t="s">
        <v>70</v>
      </c>
      <c r="AC17" s="33">
        <f ca="1">AC15/AC14</f>
        <v>0.55200000000000005</v>
      </c>
    </row>
    <row r="18" spans="1:29" x14ac:dyDescent="0.3">
      <c r="A18" s="42">
        <f t="shared" si="22"/>
        <v>17</v>
      </c>
      <c r="B18" s="38">
        <v>41297</v>
      </c>
      <c r="C18" s="38">
        <v>41297</v>
      </c>
      <c r="D18" s="3">
        <f t="shared" ca="1" si="6"/>
        <v>2</v>
      </c>
      <c r="E18" s="3" t="str">
        <f t="shared" ca="1" si="7"/>
        <v/>
      </c>
      <c r="F18" s="3" t="str">
        <f t="shared" ca="1" si="8"/>
        <v>LONG</v>
      </c>
      <c r="G18" s="3" t="str">
        <f t="shared" ca="1" si="9"/>
        <v/>
      </c>
      <c r="H18" s="3" t="str">
        <f t="shared" ca="1" si="23"/>
        <v/>
      </c>
      <c r="I18" s="3">
        <f t="shared" ca="1" si="10"/>
        <v>1</v>
      </c>
      <c r="J18" s="3" t="str">
        <f t="shared" ca="1" si="11"/>
        <v/>
      </c>
      <c r="K18" s="3">
        <f t="shared" ca="1" si="24"/>
        <v>656.6</v>
      </c>
      <c r="L18" s="3" t="str">
        <f t="shared" ca="1" si="25"/>
        <v/>
      </c>
      <c r="M18" s="3">
        <f t="shared" ca="1" si="26"/>
        <v>820.85</v>
      </c>
      <c r="N18" s="3" t="str">
        <f t="shared" ca="1" si="27"/>
        <v/>
      </c>
      <c r="O18" s="3">
        <f t="shared" ca="1" si="0"/>
        <v>0</v>
      </c>
      <c r="P18" s="3">
        <f t="shared" ca="1" si="1"/>
        <v>0</v>
      </c>
      <c r="Q18" s="3">
        <f t="shared" ca="1" si="16"/>
        <v>0</v>
      </c>
      <c r="R18" s="3">
        <f t="shared" ca="1" si="17"/>
        <v>0</v>
      </c>
      <c r="S18" s="3">
        <f t="shared" ca="1" si="18"/>
        <v>0</v>
      </c>
      <c r="T18" s="16">
        <f t="shared" ca="1" si="2"/>
        <v>0</v>
      </c>
      <c r="U18" s="3">
        <f t="shared" ca="1" si="19"/>
        <v>0</v>
      </c>
      <c r="V18" s="3">
        <f t="shared" ca="1" si="20"/>
        <v>0</v>
      </c>
      <c r="W18" s="16">
        <f t="shared" ca="1" si="3"/>
        <v>0</v>
      </c>
      <c r="X18" s="16">
        <f t="shared" ca="1" si="4"/>
        <v>0</v>
      </c>
      <c r="Y18" s="3">
        <f t="shared" ca="1" si="21"/>
        <v>1011302.9182249999</v>
      </c>
      <c r="Z18" s="3">
        <f t="shared" ca="1" si="5"/>
        <v>1011302.9182249999</v>
      </c>
      <c r="AB18" s="32" t="s">
        <v>71</v>
      </c>
      <c r="AC18" s="33">
        <f ca="1">AC16/AC14</f>
        <v>0.44800000000000001</v>
      </c>
    </row>
    <row r="19" spans="1:29" x14ac:dyDescent="0.3">
      <c r="A19" s="42">
        <f t="shared" si="22"/>
        <v>18</v>
      </c>
      <c r="B19" s="38">
        <v>41298</v>
      </c>
      <c r="C19" s="38">
        <v>41298</v>
      </c>
      <c r="D19" s="3" t="str">
        <f t="shared" ca="1" si="6"/>
        <v/>
      </c>
      <c r="E19" s="3">
        <f t="shared" ca="1" si="7"/>
        <v>2</v>
      </c>
      <c r="F19" s="3" t="str">
        <f t="shared" ca="1" si="8"/>
        <v/>
      </c>
      <c r="G19" s="3" t="str">
        <f t="shared" ca="1" si="9"/>
        <v>LONG</v>
      </c>
      <c r="H19" s="3" t="str">
        <f t="shared" ca="1" si="23"/>
        <v>Long</v>
      </c>
      <c r="I19" s="3" t="str">
        <f t="shared" ca="1" si="10"/>
        <v/>
      </c>
      <c r="J19" s="3">
        <f t="shared" ca="1" si="11"/>
        <v>1</v>
      </c>
      <c r="K19" s="3" t="str">
        <f t="shared" ca="1" si="24"/>
        <v/>
      </c>
      <c r="L19" s="3">
        <f t="shared" ca="1" si="25"/>
        <v>660.3</v>
      </c>
      <c r="M19" s="3" t="str">
        <f t="shared" ca="1" si="26"/>
        <v/>
      </c>
      <c r="N19" s="3">
        <f t="shared" ca="1" si="27"/>
        <v>807.65</v>
      </c>
      <c r="O19" s="3">
        <f t="shared" ca="1" si="0"/>
        <v>770</v>
      </c>
      <c r="P19" s="3">
        <f t="shared" ca="1" si="1"/>
        <v>616</v>
      </c>
      <c r="Q19" s="3">
        <f t="shared" ca="1" si="16"/>
        <v>1011225.6000000001</v>
      </c>
      <c r="R19" s="3">
        <f t="shared" ca="1" si="17"/>
        <v>1005943.3999999999</v>
      </c>
      <c r="S19" s="3">
        <f t="shared" ca="1" si="18"/>
        <v>10980.199999999975</v>
      </c>
      <c r="T19" s="16">
        <f t="shared" ca="1" si="2"/>
        <v>1.085747880493809E-2</v>
      </c>
      <c r="U19" s="3">
        <f t="shared" ca="1" si="19"/>
        <v>1008.5844999999999</v>
      </c>
      <c r="V19" s="3">
        <f t="shared" ca="1" si="20"/>
        <v>9971.6154999999744</v>
      </c>
      <c r="W19" s="16">
        <f t="shared" ca="1" si="3"/>
        <v>9.860166840516757E-3</v>
      </c>
      <c r="X19" s="16">
        <f t="shared" ca="1" si="4"/>
        <v>0</v>
      </c>
      <c r="Y19" s="3">
        <f t="shared" ca="1" si="21"/>
        <v>1011302.9182249999</v>
      </c>
      <c r="Z19" s="3">
        <f t="shared" ca="1" si="5"/>
        <v>1021274.5337249999</v>
      </c>
      <c r="AB19" s="32" t="s">
        <v>72</v>
      </c>
      <c r="AC19" s="33">
        <f ca="1">AVERAGEIF(W2:W251,"&gt;=0")</f>
        <v>2.4666457255040982E-3</v>
      </c>
    </row>
    <row r="20" spans="1:29" x14ac:dyDescent="0.3">
      <c r="A20" s="42">
        <f t="shared" si="22"/>
        <v>19</v>
      </c>
      <c r="B20" s="38">
        <v>41299</v>
      </c>
      <c r="C20" s="38">
        <v>41299</v>
      </c>
      <c r="D20" s="3">
        <f t="shared" ca="1" si="6"/>
        <v>3</v>
      </c>
      <c r="E20" s="3" t="str">
        <f t="shared" ca="1" si="7"/>
        <v/>
      </c>
      <c r="F20" s="3" t="str">
        <f t="shared" ca="1" si="8"/>
        <v>SHORT</v>
      </c>
      <c r="G20" s="3" t="str">
        <f t="shared" ca="1" si="9"/>
        <v/>
      </c>
      <c r="H20" s="3" t="str">
        <f t="shared" ca="1" si="23"/>
        <v/>
      </c>
      <c r="I20" s="3">
        <f t="shared" ca="1" si="10"/>
        <v>1</v>
      </c>
      <c r="J20" s="3" t="str">
        <f t="shared" ca="1" si="11"/>
        <v/>
      </c>
      <c r="K20" s="3">
        <f t="shared" ca="1" si="24"/>
        <v>805.85</v>
      </c>
      <c r="L20" s="3" t="str">
        <f t="shared" ca="1" si="25"/>
        <v/>
      </c>
      <c r="M20" s="3">
        <f t="shared" ca="1" si="26"/>
        <v>665.05</v>
      </c>
      <c r="N20" s="3" t="str">
        <f t="shared" ca="1" si="27"/>
        <v/>
      </c>
      <c r="O20" s="3">
        <f t="shared" ca="1" si="0"/>
        <v>0</v>
      </c>
      <c r="P20" s="3">
        <f t="shared" ca="1" si="1"/>
        <v>0</v>
      </c>
      <c r="Q20" s="3">
        <f t="shared" ca="1" si="16"/>
        <v>0</v>
      </c>
      <c r="R20" s="3">
        <f t="shared" ca="1" si="17"/>
        <v>0</v>
      </c>
      <c r="S20" s="3">
        <f t="shared" ca="1" si="18"/>
        <v>0</v>
      </c>
      <c r="T20" s="16">
        <f t="shared" ca="1" si="2"/>
        <v>0</v>
      </c>
      <c r="U20" s="3">
        <f t="shared" ca="1" si="19"/>
        <v>0</v>
      </c>
      <c r="V20" s="3">
        <f t="shared" ca="1" si="20"/>
        <v>0</v>
      </c>
      <c r="W20" s="16">
        <f t="shared" ca="1" si="3"/>
        <v>0</v>
      </c>
      <c r="X20" s="16">
        <f t="shared" ca="1" si="4"/>
        <v>0</v>
      </c>
      <c r="Y20" s="3">
        <f t="shared" ca="1" si="21"/>
        <v>1021274.5337249999</v>
      </c>
      <c r="Z20" s="3">
        <f t="shared" ca="1" si="5"/>
        <v>1021274.5337249999</v>
      </c>
      <c r="AB20" s="32" t="s">
        <v>73</v>
      </c>
      <c r="AC20" s="33">
        <f ca="1">AVERAGEIF(W2:W251,"&lt;0")</f>
        <v>-1.06661544899185E-2</v>
      </c>
    </row>
    <row r="21" spans="1:29" ht="15" thickBot="1" x14ac:dyDescent="0.35">
      <c r="A21" s="42">
        <f t="shared" si="22"/>
        <v>20</v>
      </c>
      <c r="B21" s="38">
        <v>41302</v>
      </c>
      <c r="C21" s="38">
        <v>41302</v>
      </c>
      <c r="D21" s="3" t="str">
        <f t="shared" ca="1" si="6"/>
        <v/>
      </c>
      <c r="E21" s="3" t="str">
        <f t="shared" ca="1" si="7"/>
        <v/>
      </c>
      <c r="F21" s="3" t="str">
        <f t="shared" ca="1" si="8"/>
        <v/>
      </c>
      <c r="G21" s="3" t="str">
        <f t="shared" ca="1" si="9"/>
        <v/>
      </c>
      <c r="H21" s="3" t="str">
        <f t="shared" ca="1" si="23"/>
        <v>Short</v>
      </c>
      <c r="I21" s="3" t="str">
        <f t="shared" ca="1" si="10"/>
        <v/>
      </c>
      <c r="J21" s="3" t="str">
        <f t="shared" ca="1" si="11"/>
        <v/>
      </c>
      <c r="K21" s="3">
        <f t="shared" ca="1" si="24"/>
        <v>805.85</v>
      </c>
      <c r="L21" s="3">
        <f t="shared" ca="1" si="25"/>
        <v>801.7</v>
      </c>
      <c r="M21" s="3">
        <f t="shared" ca="1" si="26"/>
        <v>665.05</v>
      </c>
      <c r="N21" s="3">
        <f t="shared" ca="1" si="27"/>
        <v>670.35</v>
      </c>
      <c r="O21" s="3">
        <f t="shared" ca="1" si="0"/>
        <v>633</v>
      </c>
      <c r="P21" s="3">
        <f t="shared" ca="1" si="1"/>
        <v>767</v>
      </c>
      <c r="Q21" s="3">
        <f t="shared" ca="1" si="16"/>
        <v>1020196.3999999999</v>
      </c>
      <c r="R21" s="3">
        <f t="shared" ca="1" si="17"/>
        <v>1021634.55</v>
      </c>
      <c r="S21" s="3">
        <f t="shared" ca="1" si="18"/>
        <v>-6692.0500000000375</v>
      </c>
      <c r="T21" s="16">
        <f t="shared" ca="1" si="2"/>
        <v>-6.5526455218573145E-3</v>
      </c>
      <c r="U21" s="3">
        <f t="shared" ca="1" si="19"/>
        <v>1020.915475</v>
      </c>
      <c r="V21" s="3">
        <f t="shared" ca="1" si="20"/>
        <v>-7712.9654750000373</v>
      </c>
      <c r="W21" s="16">
        <f t="shared" ca="1" si="3"/>
        <v>-7.5522939428125596E-3</v>
      </c>
      <c r="X21" s="16">
        <f t="shared" ca="1" si="4"/>
        <v>-7.552293942812649E-3</v>
      </c>
      <c r="Y21" s="3">
        <f t="shared" ca="1" si="21"/>
        <v>1021274.5337249999</v>
      </c>
      <c r="Z21" s="3">
        <f t="shared" ca="1" si="5"/>
        <v>1013561.5682499998</v>
      </c>
      <c r="AB21" s="28" t="s">
        <v>74</v>
      </c>
      <c r="AC21" s="34">
        <f ca="1">(AC17*AC19)+(AC18*AC20)</f>
        <v>-3.4168487710052264E-3</v>
      </c>
    </row>
    <row r="22" spans="1:29" ht="15" thickBot="1" x14ac:dyDescent="0.35">
      <c r="A22" s="42">
        <f t="shared" si="22"/>
        <v>21</v>
      </c>
      <c r="B22" s="38">
        <v>41303</v>
      </c>
      <c r="C22" s="38">
        <v>41303</v>
      </c>
      <c r="D22" s="3" t="str">
        <f t="shared" ca="1" si="6"/>
        <v/>
      </c>
      <c r="E22" s="3">
        <f t="shared" ca="1" si="7"/>
        <v>3</v>
      </c>
      <c r="F22" s="3" t="str">
        <f t="shared" ca="1" si="8"/>
        <v/>
      </c>
      <c r="G22" s="3" t="str">
        <f t="shared" ca="1" si="9"/>
        <v>SHORT</v>
      </c>
      <c r="H22" s="3" t="str">
        <f t="shared" ca="1" si="23"/>
        <v>Short</v>
      </c>
      <c r="I22" s="3" t="str">
        <f t="shared" ca="1" si="10"/>
        <v/>
      </c>
      <c r="J22" s="3">
        <f t="shared" ca="1" si="11"/>
        <v>1</v>
      </c>
      <c r="K22" s="3" t="str">
        <f t="shared" ca="1" si="24"/>
        <v/>
      </c>
      <c r="L22" s="3">
        <f t="shared" ca="1" si="25"/>
        <v>802.5</v>
      </c>
      <c r="M22" s="3" t="str">
        <f t="shared" ca="1" si="26"/>
        <v/>
      </c>
      <c r="N22" s="3">
        <f t="shared" ca="1" si="27"/>
        <v>652.45000000000005</v>
      </c>
      <c r="O22" s="3">
        <f t="shared" ca="1" si="0"/>
        <v>628</v>
      </c>
      <c r="P22" s="3">
        <f t="shared" ca="1" si="1"/>
        <v>762</v>
      </c>
      <c r="Q22" s="3">
        <f t="shared" ca="1" si="16"/>
        <v>1012841.8999999999</v>
      </c>
      <c r="R22" s="3">
        <f t="shared" ca="1" si="17"/>
        <v>1001136.9</v>
      </c>
      <c r="S22" s="3">
        <f t="shared" ca="1" si="18"/>
        <v>7497.3999999999178</v>
      </c>
      <c r="T22" s="16">
        <f t="shared" ca="1" si="2"/>
        <v>7.3970839412792816E-3</v>
      </c>
      <c r="U22" s="3">
        <f t="shared" ca="1" si="19"/>
        <v>1006.9893999999999</v>
      </c>
      <c r="V22" s="3">
        <f t="shared" ca="1" si="20"/>
        <v>6490.4105999999174</v>
      </c>
      <c r="W22" s="16">
        <f t="shared" ca="1" si="3"/>
        <v>6.4035681731758661E-3</v>
      </c>
      <c r="X22" s="16">
        <f t="shared" ca="1" si="4"/>
        <v>-1.1970873987633412E-3</v>
      </c>
      <c r="Y22" s="3">
        <f t="shared" ca="1" si="21"/>
        <v>1013561.5682499998</v>
      </c>
      <c r="Z22" s="3">
        <f t="shared" ca="1" si="5"/>
        <v>1020051.9788499997</v>
      </c>
    </row>
    <row r="23" spans="1:29" ht="16.8" thickBot="1" x14ac:dyDescent="0.5">
      <c r="A23" s="42">
        <f t="shared" si="22"/>
        <v>22</v>
      </c>
      <c r="B23" s="38">
        <v>41304</v>
      </c>
      <c r="C23" s="38">
        <v>41304</v>
      </c>
      <c r="D23" s="3" t="str">
        <f t="shared" ca="1" si="6"/>
        <v/>
      </c>
      <c r="E23" s="3" t="str">
        <f t="shared" ca="1" si="7"/>
        <v/>
      </c>
      <c r="F23" s="3" t="str">
        <f t="shared" ca="1" si="8"/>
        <v/>
      </c>
      <c r="G23" s="3" t="str">
        <f t="shared" ca="1" si="9"/>
        <v/>
      </c>
      <c r="H23" s="3" t="str">
        <f t="shared" ca="1" si="23"/>
        <v/>
      </c>
      <c r="I23" s="3" t="str">
        <f t="shared" ca="1" si="10"/>
        <v/>
      </c>
      <c r="J23" s="3" t="str">
        <f t="shared" ca="1" si="11"/>
        <v/>
      </c>
      <c r="K23" s="3" t="str">
        <f t="shared" ca="1" si="24"/>
        <v/>
      </c>
      <c r="L23" s="3" t="str">
        <f t="shared" ca="1" si="25"/>
        <v/>
      </c>
      <c r="M23" s="3" t="str">
        <f t="shared" ca="1" si="26"/>
        <v/>
      </c>
      <c r="N23" s="3" t="str">
        <f t="shared" ca="1" si="27"/>
        <v/>
      </c>
      <c r="O23" s="3">
        <f t="shared" ca="1" si="0"/>
        <v>0</v>
      </c>
      <c r="P23" s="3">
        <f t="shared" ca="1" si="1"/>
        <v>0</v>
      </c>
      <c r="Q23" s="3">
        <f t="shared" ca="1" si="16"/>
        <v>0</v>
      </c>
      <c r="R23" s="3">
        <f t="shared" ca="1" si="17"/>
        <v>0</v>
      </c>
      <c r="S23" s="3">
        <f t="shared" ca="1" si="18"/>
        <v>0</v>
      </c>
      <c r="T23" s="16">
        <f t="shared" ca="1" si="2"/>
        <v>0</v>
      </c>
      <c r="U23" s="3">
        <f t="shared" ca="1" si="19"/>
        <v>0</v>
      </c>
      <c r="V23" s="3">
        <f t="shared" ca="1" si="20"/>
        <v>0</v>
      </c>
      <c r="W23" s="16">
        <f t="shared" ca="1" si="3"/>
        <v>0</v>
      </c>
      <c r="X23" s="16">
        <f t="shared" ca="1" si="4"/>
        <v>-1.1970873987633412E-3</v>
      </c>
      <c r="Y23" s="3">
        <f t="shared" ca="1" si="21"/>
        <v>1020051.9788499997</v>
      </c>
      <c r="Z23" s="3">
        <f t="shared" ca="1" si="5"/>
        <v>1020051.9788499997</v>
      </c>
      <c r="AB23" s="30" t="s">
        <v>75</v>
      </c>
      <c r="AC23" s="31"/>
    </row>
    <row r="24" spans="1:29" ht="15" thickBot="1" x14ac:dyDescent="0.35">
      <c r="A24" s="42">
        <f t="shared" si="22"/>
        <v>23</v>
      </c>
      <c r="B24" s="38">
        <v>41305</v>
      </c>
      <c r="C24" s="38">
        <v>41305</v>
      </c>
      <c r="D24" s="3" t="str">
        <f t="shared" ca="1" si="6"/>
        <v/>
      </c>
      <c r="E24" s="3" t="str">
        <f t="shared" ca="1" si="7"/>
        <v/>
      </c>
      <c r="F24" s="3" t="str">
        <f t="shared" ca="1" si="8"/>
        <v/>
      </c>
      <c r="G24" s="3" t="str">
        <f t="shared" ca="1" si="9"/>
        <v/>
      </c>
      <c r="H24" s="3" t="str">
        <f t="shared" ca="1" si="23"/>
        <v/>
      </c>
      <c r="I24" s="3" t="str">
        <f t="shared" ca="1" si="10"/>
        <v/>
      </c>
      <c r="J24" s="3" t="str">
        <f t="shared" ca="1" si="11"/>
        <v/>
      </c>
      <c r="K24" s="3" t="str">
        <f t="shared" ca="1" si="24"/>
        <v/>
      </c>
      <c r="L24" s="3" t="str">
        <f t="shared" ca="1" si="25"/>
        <v/>
      </c>
      <c r="M24" s="3" t="str">
        <f t="shared" ca="1" si="26"/>
        <v/>
      </c>
      <c r="N24" s="3" t="str">
        <f t="shared" ca="1" si="27"/>
        <v/>
      </c>
      <c r="O24" s="3">
        <f t="shared" ca="1" si="0"/>
        <v>0</v>
      </c>
      <c r="P24" s="3">
        <f t="shared" ca="1" si="1"/>
        <v>0</v>
      </c>
      <c r="Q24" s="3">
        <f t="shared" ca="1" si="16"/>
        <v>0</v>
      </c>
      <c r="R24" s="3">
        <f t="shared" ca="1" si="17"/>
        <v>0</v>
      </c>
      <c r="S24" s="3">
        <f t="shared" ca="1" si="18"/>
        <v>0</v>
      </c>
      <c r="T24" s="16">
        <f t="shared" ca="1" si="2"/>
        <v>0</v>
      </c>
      <c r="U24" s="3">
        <f t="shared" ca="1" si="19"/>
        <v>0</v>
      </c>
      <c r="V24" s="3">
        <f t="shared" ca="1" si="20"/>
        <v>0</v>
      </c>
      <c r="W24" s="16">
        <f t="shared" ca="1" si="3"/>
        <v>0</v>
      </c>
      <c r="X24" s="16">
        <f t="shared" ca="1" si="4"/>
        <v>-1.1970873987633412E-3</v>
      </c>
      <c r="Y24" s="3">
        <f t="shared" ca="1" si="21"/>
        <v>1020051.9788499997</v>
      </c>
      <c r="Z24" s="3">
        <f t="shared" ca="1" si="5"/>
        <v>1020051.9788499997</v>
      </c>
      <c r="AB24" s="35" t="s">
        <v>76</v>
      </c>
      <c r="AC24" s="34">
        <f ca="1">MIN(X2:X251)</f>
        <v>-0.63947502280666835</v>
      </c>
    </row>
    <row r="25" spans="1:29" x14ac:dyDescent="0.3">
      <c r="A25" s="42">
        <f t="shared" si="22"/>
        <v>24</v>
      </c>
      <c r="B25" s="38">
        <v>41306</v>
      </c>
      <c r="C25" s="38">
        <v>41306</v>
      </c>
      <c r="D25" s="3" t="str">
        <f t="shared" ca="1" si="6"/>
        <v/>
      </c>
      <c r="E25" s="3" t="str">
        <f t="shared" ca="1" si="7"/>
        <v/>
      </c>
      <c r="F25" s="3" t="str">
        <f t="shared" ca="1" si="8"/>
        <v/>
      </c>
      <c r="G25" s="3" t="str">
        <f t="shared" ca="1" si="9"/>
        <v/>
      </c>
      <c r="H25" s="3" t="str">
        <f t="shared" ca="1" si="23"/>
        <v/>
      </c>
      <c r="I25" s="3" t="str">
        <f t="shared" ca="1" si="10"/>
        <v/>
      </c>
      <c r="J25" s="3" t="str">
        <f t="shared" ca="1" si="11"/>
        <v/>
      </c>
      <c r="K25" s="3" t="str">
        <f t="shared" ca="1" si="24"/>
        <v/>
      </c>
      <c r="L25" s="3" t="str">
        <f t="shared" ca="1" si="25"/>
        <v/>
      </c>
      <c r="M25" s="3" t="str">
        <f t="shared" ca="1" si="26"/>
        <v/>
      </c>
      <c r="N25" s="3" t="str">
        <f t="shared" ca="1" si="27"/>
        <v/>
      </c>
      <c r="O25" s="3">
        <f t="shared" ca="1" si="0"/>
        <v>0</v>
      </c>
      <c r="P25" s="3">
        <f t="shared" ca="1" si="1"/>
        <v>0</v>
      </c>
      <c r="Q25" s="3">
        <f t="shared" ca="1" si="16"/>
        <v>0</v>
      </c>
      <c r="R25" s="3">
        <f t="shared" ca="1" si="17"/>
        <v>0</v>
      </c>
      <c r="S25" s="3">
        <f t="shared" ca="1" si="18"/>
        <v>0</v>
      </c>
      <c r="T25" s="16">
        <f t="shared" ca="1" si="2"/>
        <v>0</v>
      </c>
      <c r="U25" s="3">
        <f t="shared" ca="1" si="19"/>
        <v>0</v>
      </c>
      <c r="V25" s="3">
        <f t="shared" ca="1" si="20"/>
        <v>0</v>
      </c>
      <c r="W25" s="16">
        <f t="shared" ca="1" si="3"/>
        <v>0</v>
      </c>
      <c r="X25" s="16">
        <f t="shared" ca="1" si="4"/>
        <v>-1.1970873987633412E-3</v>
      </c>
      <c r="Y25" s="3">
        <f t="shared" ca="1" si="21"/>
        <v>1020051.9788499997</v>
      </c>
      <c r="Z25" s="3">
        <f t="shared" ca="1" si="5"/>
        <v>1020051.9788499997</v>
      </c>
    </row>
    <row r="26" spans="1:29" ht="16.2" x14ac:dyDescent="0.45">
      <c r="A26" s="42">
        <f t="shared" si="22"/>
        <v>25</v>
      </c>
      <c r="B26" s="38">
        <v>41309</v>
      </c>
      <c r="C26" s="38">
        <v>41309</v>
      </c>
      <c r="D26" s="3" t="str">
        <f t="shared" ca="1" si="6"/>
        <v/>
      </c>
      <c r="E26" s="3" t="str">
        <f t="shared" ca="1" si="7"/>
        <v/>
      </c>
      <c r="F26" s="3" t="str">
        <f t="shared" ca="1" si="8"/>
        <v/>
      </c>
      <c r="G26" s="3" t="str">
        <f t="shared" ca="1" si="9"/>
        <v/>
      </c>
      <c r="H26" s="3" t="str">
        <f t="shared" ca="1" si="23"/>
        <v/>
      </c>
      <c r="I26" s="3" t="str">
        <f t="shared" ca="1" si="10"/>
        <v/>
      </c>
      <c r="J26" s="3" t="str">
        <f t="shared" ca="1" si="11"/>
        <v/>
      </c>
      <c r="K26" s="3" t="str">
        <f t="shared" ca="1" si="24"/>
        <v/>
      </c>
      <c r="L26" s="3" t="str">
        <f t="shared" ca="1" si="25"/>
        <v/>
      </c>
      <c r="M26" s="3" t="str">
        <f t="shared" ca="1" si="26"/>
        <v/>
      </c>
      <c r="N26" s="3" t="str">
        <f t="shared" ca="1" si="27"/>
        <v/>
      </c>
      <c r="O26" s="3">
        <f t="shared" ca="1" si="0"/>
        <v>0</v>
      </c>
      <c r="P26" s="3">
        <f t="shared" ca="1" si="1"/>
        <v>0</v>
      </c>
      <c r="Q26" s="3">
        <f t="shared" ca="1" si="16"/>
        <v>0</v>
      </c>
      <c r="R26" s="3">
        <f t="shared" ca="1" si="17"/>
        <v>0</v>
      </c>
      <c r="S26" s="3">
        <f t="shared" ca="1" si="18"/>
        <v>0</v>
      </c>
      <c r="T26" s="16">
        <f t="shared" ca="1" si="2"/>
        <v>0</v>
      </c>
      <c r="U26" s="3">
        <f t="shared" ca="1" si="19"/>
        <v>0</v>
      </c>
      <c r="V26" s="3">
        <f t="shared" ca="1" si="20"/>
        <v>0</v>
      </c>
      <c r="W26" s="16">
        <f t="shared" ca="1" si="3"/>
        <v>0</v>
      </c>
      <c r="X26" s="16">
        <f t="shared" ca="1" si="4"/>
        <v>-1.1970873987633412E-3</v>
      </c>
      <c r="Y26" s="3">
        <f t="shared" ca="1" si="21"/>
        <v>1020051.9788499997</v>
      </c>
      <c r="Z26" s="3">
        <f t="shared" ca="1" si="5"/>
        <v>1020051.9788499997</v>
      </c>
      <c r="AB26" s="44" t="s">
        <v>99</v>
      </c>
      <c r="AC26" s="45">
        <f ca="1">(Y2-(Y2*AC4))/STDEV(Z2:Z251)</f>
        <v>3.602475649797825</v>
      </c>
    </row>
    <row r="27" spans="1:29" x14ac:dyDescent="0.3">
      <c r="A27" s="42">
        <f t="shared" si="22"/>
        <v>26</v>
      </c>
      <c r="B27" s="38">
        <v>41310</v>
      </c>
      <c r="C27" s="38">
        <v>41310</v>
      </c>
      <c r="D27" s="3" t="str">
        <f t="shared" ca="1" si="6"/>
        <v/>
      </c>
      <c r="E27" s="3" t="str">
        <f t="shared" ca="1" si="7"/>
        <v/>
      </c>
      <c r="F27" s="3" t="str">
        <f t="shared" ca="1" si="8"/>
        <v/>
      </c>
      <c r="G27" s="3" t="str">
        <f t="shared" ca="1" si="9"/>
        <v/>
      </c>
      <c r="H27" s="3" t="str">
        <f t="shared" ca="1" si="23"/>
        <v/>
      </c>
      <c r="I27" s="3" t="str">
        <f t="shared" ca="1" si="10"/>
        <v/>
      </c>
      <c r="J27" s="3" t="str">
        <f t="shared" ca="1" si="11"/>
        <v/>
      </c>
      <c r="K27" s="3" t="str">
        <f t="shared" ca="1" si="24"/>
        <v/>
      </c>
      <c r="L27" s="3" t="str">
        <f t="shared" ca="1" si="25"/>
        <v/>
      </c>
      <c r="M27" s="3" t="str">
        <f t="shared" ca="1" si="26"/>
        <v/>
      </c>
      <c r="N27" s="3" t="str">
        <f t="shared" ca="1" si="27"/>
        <v/>
      </c>
      <c r="O27" s="3">
        <f t="shared" ca="1" si="0"/>
        <v>0</v>
      </c>
      <c r="P27" s="3">
        <f t="shared" ca="1" si="1"/>
        <v>0</v>
      </c>
      <c r="Q27" s="3">
        <f t="shared" ca="1" si="16"/>
        <v>0</v>
      </c>
      <c r="R27" s="3">
        <f t="shared" ca="1" si="17"/>
        <v>0</v>
      </c>
      <c r="S27" s="3">
        <f t="shared" ca="1" si="18"/>
        <v>0</v>
      </c>
      <c r="T27" s="16">
        <f t="shared" ca="1" si="2"/>
        <v>0</v>
      </c>
      <c r="U27" s="3">
        <f t="shared" ca="1" si="19"/>
        <v>0</v>
      </c>
      <c r="V27" s="3">
        <f t="shared" ca="1" si="20"/>
        <v>0</v>
      </c>
      <c r="W27" s="16">
        <f t="shared" ca="1" si="3"/>
        <v>0</v>
      </c>
      <c r="X27" s="16">
        <f t="shared" ca="1" si="4"/>
        <v>-1.1970873987633412E-3</v>
      </c>
      <c r="Y27" s="3">
        <f t="shared" ca="1" si="21"/>
        <v>1020051.9788499997</v>
      </c>
      <c r="Z27" s="3">
        <f t="shared" ca="1" si="5"/>
        <v>1020051.9788499997</v>
      </c>
    </row>
    <row r="28" spans="1:29" x14ac:dyDescent="0.3">
      <c r="A28" s="42">
        <f t="shared" si="22"/>
        <v>27</v>
      </c>
      <c r="B28" s="38">
        <v>41311</v>
      </c>
      <c r="C28" s="38">
        <v>41311</v>
      </c>
      <c r="D28" s="3">
        <f t="shared" ca="1" si="6"/>
        <v>4</v>
      </c>
      <c r="E28" s="3" t="str">
        <f t="shared" ca="1" si="7"/>
        <v/>
      </c>
      <c r="F28" s="3" t="str">
        <f t="shared" ca="1" si="8"/>
        <v>LONG</v>
      </c>
      <c r="G28" s="3" t="str">
        <f t="shared" ca="1" si="9"/>
        <v/>
      </c>
      <c r="H28" s="3" t="str">
        <f t="shared" ca="1" si="23"/>
        <v/>
      </c>
      <c r="I28" s="3">
        <f t="shared" ca="1" si="10"/>
        <v>1</v>
      </c>
      <c r="J28" s="3" t="str">
        <f t="shared" ca="1" si="11"/>
        <v/>
      </c>
      <c r="K28" s="3">
        <f t="shared" ca="1" si="24"/>
        <v>639.5</v>
      </c>
      <c r="L28" s="3" t="str">
        <f t="shared" ca="1" si="25"/>
        <v/>
      </c>
      <c r="M28" s="3">
        <f t="shared" ca="1" si="26"/>
        <v>807.75</v>
      </c>
      <c r="N28" s="3" t="str">
        <f t="shared" ca="1" si="27"/>
        <v/>
      </c>
      <c r="O28" s="3">
        <f t="shared" ca="1" si="0"/>
        <v>0</v>
      </c>
      <c r="P28" s="3">
        <f t="shared" ca="1" si="1"/>
        <v>0</v>
      </c>
      <c r="Q28" s="3">
        <f t="shared" ca="1" si="16"/>
        <v>0</v>
      </c>
      <c r="R28" s="3">
        <f t="shared" ca="1" si="17"/>
        <v>0</v>
      </c>
      <c r="S28" s="3">
        <f t="shared" ca="1" si="18"/>
        <v>0</v>
      </c>
      <c r="T28" s="16">
        <f t="shared" ca="1" si="2"/>
        <v>0</v>
      </c>
      <c r="U28" s="3">
        <f t="shared" ca="1" si="19"/>
        <v>0</v>
      </c>
      <c r="V28" s="3">
        <f t="shared" ca="1" si="20"/>
        <v>0</v>
      </c>
      <c r="W28" s="16">
        <f t="shared" ca="1" si="3"/>
        <v>0</v>
      </c>
      <c r="X28" s="16">
        <f t="shared" ca="1" si="4"/>
        <v>-1.1970873987633412E-3</v>
      </c>
      <c r="Y28" s="3">
        <f t="shared" ca="1" si="21"/>
        <v>1020051.9788499997</v>
      </c>
      <c r="Z28" s="3">
        <f t="shared" ca="1" si="5"/>
        <v>1020051.9788499997</v>
      </c>
    </row>
    <row r="29" spans="1:29" x14ac:dyDescent="0.3">
      <c r="A29" s="42">
        <f t="shared" si="22"/>
        <v>28</v>
      </c>
      <c r="B29" s="38">
        <v>41312</v>
      </c>
      <c r="C29" s="38">
        <v>41312</v>
      </c>
      <c r="D29" s="3" t="str">
        <f t="shared" ca="1" si="6"/>
        <v/>
      </c>
      <c r="E29" s="3" t="str">
        <f t="shared" ca="1" si="7"/>
        <v/>
      </c>
      <c r="F29" s="3" t="str">
        <f t="shared" ca="1" si="8"/>
        <v/>
      </c>
      <c r="G29" s="3" t="str">
        <f t="shared" ca="1" si="9"/>
        <v/>
      </c>
      <c r="H29" s="3" t="str">
        <f t="shared" ca="1" si="23"/>
        <v>Long</v>
      </c>
      <c r="I29" s="3" t="str">
        <f t="shared" ca="1" si="10"/>
        <v/>
      </c>
      <c r="J29" s="3" t="str">
        <f t="shared" ca="1" si="11"/>
        <v/>
      </c>
      <c r="K29" s="3">
        <f t="shared" ca="1" si="24"/>
        <v>639.5</v>
      </c>
      <c r="L29" s="3">
        <f t="shared" ca="1" si="25"/>
        <v>641.5</v>
      </c>
      <c r="M29" s="3">
        <f t="shared" ca="1" si="26"/>
        <v>807.75</v>
      </c>
      <c r="N29" s="3">
        <f t="shared" ca="1" si="27"/>
        <v>810.65</v>
      </c>
      <c r="O29" s="3">
        <f t="shared" ca="1" si="0"/>
        <v>797</v>
      </c>
      <c r="P29" s="3">
        <f t="shared" ca="1" si="1"/>
        <v>631</v>
      </c>
      <c r="Q29" s="3">
        <f t="shared" ca="1" si="16"/>
        <v>1019371.75</v>
      </c>
      <c r="R29" s="3">
        <f t="shared" ca="1" si="17"/>
        <v>1022795.6499999999</v>
      </c>
      <c r="S29" s="3">
        <f t="shared" ca="1" si="18"/>
        <v>-235.89999999998554</v>
      </c>
      <c r="T29" s="16">
        <f t="shared" ca="1" si="2"/>
        <v>-2.3126272473480983E-4</v>
      </c>
      <c r="U29" s="3">
        <f t="shared" ca="1" si="19"/>
        <v>1021.0836999999999</v>
      </c>
      <c r="V29" s="3">
        <f t="shared" ca="1" si="20"/>
        <v>-1256.9836999999854</v>
      </c>
      <c r="W29" s="16">
        <f t="shared" ca="1" si="3"/>
        <v>-1.2322741645157153E-3</v>
      </c>
      <c r="X29" s="16">
        <f t="shared" ca="1" si="4"/>
        <v>-2.427886423404968E-3</v>
      </c>
      <c r="Y29" s="3">
        <f t="shared" ca="1" si="21"/>
        <v>1020051.9788499997</v>
      </c>
      <c r="Z29" s="3">
        <f t="shared" ca="1" si="5"/>
        <v>1018794.9951499997</v>
      </c>
    </row>
    <row r="30" spans="1:29" x14ac:dyDescent="0.3">
      <c r="A30" s="42">
        <f t="shared" si="22"/>
        <v>29</v>
      </c>
      <c r="B30" s="38">
        <v>41313</v>
      </c>
      <c r="C30" s="38">
        <v>41313</v>
      </c>
      <c r="D30" s="3" t="str">
        <f t="shared" ca="1" si="6"/>
        <v/>
      </c>
      <c r="E30" s="3" t="str">
        <f t="shared" ca="1" si="7"/>
        <v/>
      </c>
      <c r="F30" s="3" t="str">
        <f t="shared" ca="1" si="8"/>
        <v/>
      </c>
      <c r="G30" s="3" t="str">
        <f t="shared" ca="1" si="9"/>
        <v/>
      </c>
      <c r="H30" s="3" t="str">
        <f t="shared" ca="1" si="23"/>
        <v>Long</v>
      </c>
      <c r="I30" s="3" t="str">
        <f t="shared" ca="1" si="10"/>
        <v/>
      </c>
      <c r="J30" s="3" t="str">
        <f t="shared" ca="1" si="11"/>
        <v/>
      </c>
      <c r="K30" s="3">
        <f t="shared" ca="1" si="24"/>
        <v>639.5</v>
      </c>
      <c r="L30" s="3">
        <f t="shared" ca="1" si="25"/>
        <v>650.04999999999995</v>
      </c>
      <c r="M30" s="3">
        <f t="shared" ca="1" si="26"/>
        <v>807.75</v>
      </c>
      <c r="N30" s="3">
        <f t="shared" ca="1" si="27"/>
        <v>808.8</v>
      </c>
      <c r="O30" s="3">
        <f t="shared" ca="1" si="0"/>
        <v>796</v>
      </c>
      <c r="P30" s="3">
        <f t="shared" ca="1" si="1"/>
        <v>630</v>
      </c>
      <c r="Q30" s="3">
        <f t="shared" ca="1" si="16"/>
        <v>1017924.5</v>
      </c>
      <c r="R30" s="3">
        <f t="shared" ca="1" si="17"/>
        <v>1026983.8</v>
      </c>
      <c r="S30" s="3">
        <f t="shared" ca="1" si="18"/>
        <v>7736.299999999992</v>
      </c>
      <c r="T30" s="16">
        <f t="shared" ca="1" si="2"/>
        <v>7.5935787246981488E-3</v>
      </c>
      <c r="U30" s="3">
        <f t="shared" ca="1" si="19"/>
        <v>1022.45415</v>
      </c>
      <c r="V30" s="3">
        <f t="shared" ca="1" si="20"/>
        <v>6713.8458499999924</v>
      </c>
      <c r="W30" s="16">
        <f t="shared" ca="1" si="3"/>
        <v>6.5899870748888948E-3</v>
      </c>
      <c r="X30" s="16">
        <f t="shared" ca="1" si="4"/>
        <v>0</v>
      </c>
      <c r="Y30" s="3">
        <f t="shared" ca="1" si="21"/>
        <v>1018794.9951499997</v>
      </c>
      <c r="Z30" s="3">
        <f t="shared" ca="1" si="5"/>
        <v>1025508.8409999998</v>
      </c>
    </row>
    <row r="31" spans="1:29" x14ac:dyDescent="0.3">
      <c r="A31" s="42">
        <f t="shared" si="22"/>
        <v>30</v>
      </c>
      <c r="B31" s="38">
        <v>41316</v>
      </c>
      <c r="C31" s="38">
        <v>41316</v>
      </c>
      <c r="D31" s="3" t="str">
        <f t="shared" ca="1" si="6"/>
        <v/>
      </c>
      <c r="E31" s="3">
        <f t="shared" ca="1" si="7"/>
        <v>4</v>
      </c>
      <c r="F31" s="3" t="str">
        <f t="shared" ca="1" si="8"/>
        <v/>
      </c>
      <c r="G31" s="3" t="str">
        <f t="shared" ca="1" si="9"/>
        <v>LONG</v>
      </c>
      <c r="H31" s="3" t="str">
        <f t="shared" ca="1" si="23"/>
        <v>Long</v>
      </c>
      <c r="I31" s="3" t="str">
        <f t="shared" ca="1" si="10"/>
        <v/>
      </c>
      <c r="J31" s="3">
        <f t="shared" ca="1" si="11"/>
        <v>1</v>
      </c>
      <c r="K31" s="3" t="str">
        <f t="shared" ca="1" si="24"/>
        <v/>
      </c>
      <c r="L31" s="3">
        <f t="shared" ca="1" si="25"/>
        <v>656.95</v>
      </c>
      <c r="M31" s="3" t="str">
        <f t="shared" ca="1" si="26"/>
        <v/>
      </c>
      <c r="N31" s="3">
        <f t="shared" ca="1" si="27"/>
        <v>800.2</v>
      </c>
      <c r="O31" s="3">
        <f t="shared" ca="1" si="0"/>
        <v>801</v>
      </c>
      <c r="P31" s="3">
        <f t="shared" ca="1" si="1"/>
        <v>634</v>
      </c>
      <c r="Q31" s="3">
        <f t="shared" ca="1" si="16"/>
        <v>1024353</v>
      </c>
      <c r="R31" s="3">
        <f t="shared" ca="1" si="17"/>
        <v>1033543.7500000001</v>
      </c>
      <c r="S31" s="3">
        <f t="shared" ca="1" si="18"/>
        <v>18764.150000000009</v>
      </c>
      <c r="T31" s="16">
        <f t="shared" ca="1" si="2"/>
        <v>1.829740441993909E-2</v>
      </c>
      <c r="U31" s="3">
        <f t="shared" ca="1" si="19"/>
        <v>1028.9483749999999</v>
      </c>
      <c r="V31" s="3">
        <f t="shared" ca="1" si="20"/>
        <v>17735.201625000009</v>
      </c>
      <c r="W31" s="16">
        <f t="shared" ca="1" si="3"/>
        <v>1.7294050442028332E-2</v>
      </c>
      <c r="X31" s="16">
        <f t="shared" ca="1" si="4"/>
        <v>0</v>
      </c>
      <c r="Y31" s="3">
        <f t="shared" ca="1" si="21"/>
        <v>1025508.8409999998</v>
      </c>
      <c r="Z31" s="3">
        <f t="shared" ca="1" si="5"/>
        <v>1043244.0426249998</v>
      </c>
    </row>
    <row r="32" spans="1:29" x14ac:dyDescent="0.3">
      <c r="A32" s="42">
        <f t="shared" si="22"/>
        <v>31</v>
      </c>
      <c r="B32" s="38">
        <v>41317</v>
      </c>
      <c r="C32" s="38">
        <v>41317</v>
      </c>
      <c r="D32" s="3">
        <f t="shared" ca="1" si="6"/>
        <v>5</v>
      </c>
      <c r="E32" s="3" t="str">
        <f t="shared" ca="1" si="7"/>
        <v/>
      </c>
      <c r="F32" s="3" t="str">
        <f t="shared" ca="1" si="8"/>
        <v>SHORT</v>
      </c>
      <c r="G32" s="3" t="str">
        <f t="shared" ca="1" si="9"/>
        <v/>
      </c>
      <c r="H32" s="3" t="str">
        <f t="shared" ca="1" si="23"/>
        <v/>
      </c>
      <c r="I32" s="3">
        <f t="shared" ca="1" si="10"/>
        <v>1</v>
      </c>
      <c r="J32" s="3" t="str">
        <f t="shared" ca="1" si="11"/>
        <v/>
      </c>
      <c r="K32" s="3">
        <f t="shared" ca="1" si="24"/>
        <v>800.4</v>
      </c>
      <c r="L32" s="3" t="str">
        <f t="shared" ca="1" si="25"/>
        <v/>
      </c>
      <c r="M32" s="3">
        <f t="shared" ca="1" si="26"/>
        <v>665.2</v>
      </c>
      <c r="N32" s="3" t="str">
        <f t="shared" ca="1" si="27"/>
        <v/>
      </c>
      <c r="O32" s="3">
        <f t="shared" ca="1" si="0"/>
        <v>0</v>
      </c>
      <c r="P32" s="3">
        <f t="shared" ca="1" si="1"/>
        <v>0</v>
      </c>
      <c r="Q32" s="3">
        <f t="shared" ca="1" si="16"/>
        <v>0</v>
      </c>
      <c r="R32" s="3">
        <f t="shared" ca="1" si="17"/>
        <v>0</v>
      </c>
      <c r="S32" s="3">
        <f t="shared" ca="1" si="18"/>
        <v>0</v>
      </c>
      <c r="T32" s="16">
        <f t="shared" ca="1" si="2"/>
        <v>0</v>
      </c>
      <c r="U32" s="3">
        <f t="shared" ca="1" si="19"/>
        <v>0</v>
      </c>
      <c r="V32" s="3">
        <f t="shared" ca="1" si="20"/>
        <v>0</v>
      </c>
      <c r="W32" s="16">
        <f t="shared" ca="1" si="3"/>
        <v>0</v>
      </c>
      <c r="X32" s="16">
        <f t="shared" ca="1" si="4"/>
        <v>0</v>
      </c>
      <c r="Y32" s="3">
        <f t="shared" ca="1" si="21"/>
        <v>1043244.0426249998</v>
      </c>
      <c r="Z32" s="3">
        <f t="shared" ca="1" si="5"/>
        <v>1043244.0426249998</v>
      </c>
    </row>
    <row r="33" spans="1:26" x14ac:dyDescent="0.3">
      <c r="A33" s="42">
        <f t="shared" si="22"/>
        <v>32</v>
      </c>
      <c r="B33" s="38">
        <v>41318</v>
      </c>
      <c r="C33" s="38">
        <v>41318</v>
      </c>
      <c r="D33" s="3" t="str">
        <f t="shared" ca="1" si="6"/>
        <v/>
      </c>
      <c r="E33" s="3" t="str">
        <f t="shared" ca="1" si="7"/>
        <v/>
      </c>
      <c r="F33" s="3" t="str">
        <f t="shared" ca="1" si="8"/>
        <v/>
      </c>
      <c r="G33" s="3" t="str">
        <f t="shared" ca="1" si="9"/>
        <v/>
      </c>
      <c r="H33" s="3" t="str">
        <f t="shared" ca="1" si="23"/>
        <v>Short</v>
      </c>
      <c r="I33" s="3" t="str">
        <f t="shared" ca="1" si="10"/>
        <v/>
      </c>
      <c r="J33" s="3" t="str">
        <f t="shared" ca="1" si="11"/>
        <v/>
      </c>
      <c r="K33" s="3">
        <f t="shared" ca="1" si="24"/>
        <v>800.4</v>
      </c>
      <c r="L33" s="3">
        <f t="shared" ca="1" si="25"/>
        <v>815</v>
      </c>
      <c r="M33" s="3">
        <f t="shared" ca="1" si="26"/>
        <v>665.2</v>
      </c>
      <c r="N33" s="3">
        <f t="shared" ca="1" si="27"/>
        <v>664.2</v>
      </c>
      <c r="O33" s="3">
        <f t="shared" ca="1" si="0"/>
        <v>651</v>
      </c>
      <c r="P33" s="3">
        <f t="shared" ca="1" si="1"/>
        <v>784</v>
      </c>
      <c r="Q33" s="3">
        <f t="shared" ca="1" si="16"/>
        <v>1042577.2</v>
      </c>
      <c r="R33" s="3">
        <f t="shared" ca="1" si="17"/>
        <v>1051297.8</v>
      </c>
      <c r="S33" s="3">
        <f t="shared" ca="1" si="18"/>
        <v>10288.600000000015</v>
      </c>
      <c r="T33" s="16">
        <f t="shared" ca="1" si="2"/>
        <v>9.8621219768597456E-3</v>
      </c>
      <c r="U33" s="3">
        <f t="shared" ca="1" si="19"/>
        <v>1046.9375</v>
      </c>
      <c r="V33" s="3">
        <f t="shared" ca="1" si="20"/>
        <v>9241.6625000000149</v>
      </c>
      <c r="W33" s="16">
        <f t="shared" ca="1" si="3"/>
        <v>8.8585816188762895E-3</v>
      </c>
      <c r="X33" s="16">
        <f t="shared" ca="1" si="4"/>
        <v>0</v>
      </c>
      <c r="Y33" s="3">
        <f t="shared" ca="1" si="21"/>
        <v>1043244.0426249998</v>
      </c>
      <c r="Z33" s="3">
        <f t="shared" ca="1" si="5"/>
        <v>1052485.7051249999</v>
      </c>
    </row>
    <row r="34" spans="1:26" x14ac:dyDescent="0.3">
      <c r="A34" s="42">
        <f t="shared" si="22"/>
        <v>33</v>
      </c>
      <c r="B34" s="38">
        <v>41319</v>
      </c>
      <c r="C34" s="38">
        <v>41319</v>
      </c>
      <c r="D34" s="3" t="str">
        <f t="shared" ca="1" si="6"/>
        <v/>
      </c>
      <c r="E34" s="3" t="str">
        <f t="shared" ca="1" si="7"/>
        <v/>
      </c>
      <c r="F34" s="3" t="str">
        <f t="shared" ca="1" si="8"/>
        <v/>
      </c>
      <c r="G34" s="3" t="str">
        <f t="shared" ca="1" si="9"/>
        <v/>
      </c>
      <c r="H34" s="3" t="str">
        <f t="shared" ca="1" si="23"/>
        <v>Short</v>
      </c>
      <c r="I34" s="3" t="str">
        <f t="shared" ca="1" si="10"/>
        <v/>
      </c>
      <c r="J34" s="3" t="str">
        <f t="shared" ca="1" si="11"/>
        <v/>
      </c>
      <c r="K34" s="3">
        <f t="shared" ca="1" si="24"/>
        <v>800.4</v>
      </c>
      <c r="L34" s="3">
        <f t="shared" ca="1" si="25"/>
        <v>816.2</v>
      </c>
      <c r="M34" s="3">
        <f t="shared" ca="1" si="26"/>
        <v>665.2</v>
      </c>
      <c r="N34" s="3">
        <f t="shared" ca="1" si="27"/>
        <v>674.8</v>
      </c>
      <c r="O34" s="3">
        <f t="shared" ca="1" si="0"/>
        <v>657</v>
      </c>
      <c r="P34" s="3">
        <f t="shared" ca="1" si="1"/>
        <v>791</v>
      </c>
      <c r="Q34" s="3">
        <f t="shared" ca="1" si="16"/>
        <v>1052036</v>
      </c>
      <c r="R34" s="3">
        <f t="shared" ca="1" si="17"/>
        <v>1070010.2</v>
      </c>
      <c r="S34" s="3">
        <f t="shared" ca="1" si="18"/>
        <v>2787.0000000001164</v>
      </c>
      <c r="T34" s="16">
        <f t="shared" ca="1" si="2"/>
        <v>2.6480169625383316E-3</v>
      </c>
      <c r="U34" s="3">
        <f t="shared" ca="1" si="19"/>
        <v>1061.0230999999999</v>
      </c>
      <c r="V34" s="3">
        <f t="shared" ca="1" si="20"/>
        <v>1725.9769000001165</v>
      </c>
      <c r="W34" s="16">
        <f t="shared" ca="1" si="3"/>
        <v>1.6399053132936648E-3</v>
      </c>
      <c r="X34" s="16">
        <f t="shared" ca="1" si="4"/>
        <v>0</v>
      </c>
      <c r="Y34" s="3">
        <f t="shared" ca="1" si="21"/>
        <v>1052485.7051249999</v>
      </c>
      <c r="Z34" s="3">
        <f t="shared" ca="1" si="5"/>
        <v>1054211.682025</v>
      </c>
    </row>
    <row r="35" spans="1:26" x14ac:dyDescent="0.3">
      <c r="A35" s="42">
        <f t="shared" si="22"/>
        <v>34</v>
      </c>
      <c r="B35" s="38">
        <v>41320</v>
      </c>
      <c r="C35" s="38">
        <v>41320</v>
      </c>
      <c r="D35" s="3" t="str">
        <f t="shared" ca="1" si="6"/>
        <v/>
      </c>
      <c r="E35" s="3" t="str">
        <f t="shared" ca="1" si="7"/>
        <v/>
      </c>
      <c r="F35" s="3" t="str">
        <f t="shared" ca="1" si="8"/>
        <v/>
      </c>
      <c r="G35" s="3" t="str">
        <f t="shared" ca="1" si="9"/>
        <v/>
      </c>
      <c r="H35" s="3" t="str">
        <f t="shared" ca="1" si="23"/>
        <v>Short</v>
      </c>
      <c r="I35" s="3" t="str">
        <f t="shared" ca="1" si="10"/>
        <v/>
      </c>
      <c r="J35" s="3" t="str">
        <f t="shared" ca="1" si="11"/>
        <v/>
      </c>
      <c r="K35" s="3">
        <f t="shared" ca="1" si="24"/>
        <v>800.4</v>
      </c>
      <c r="L35" s="3">
        <f t="shared" ca="1" si="25"/>
        <v>812.1</v>
      </c>
      <c r="M35" s="3">
        <f t="shared" ca="1" si="26"/>
        <v>665.2</v>
      </c>
      <c r="N35" s="3">
        <f t="shared" ca="1" si="27"/>
        <v>676.75</v>
      </c>
      <c r="O35" s="3">
        <f t="shared" ca="1" si="0"/>
        <v>658</v>
      </c>
      <c r="P35" s="3">
        <f t="shared" ca="1" si="1"/>
        <v>792</v>
      </c>
      <c r="Q35" s="3">
        <f t="shared" ca="1" si="16"/>
        <v>1053501.6000000001</v>
      </c>
      <c r="R35" s="3">
        <f t="shared" ca="1" si="17"/>
        <v>1070347.8</v>
      </c>
      <c r="S35" s="3">
        <f t="shared" ca="1" si="18"/>
        <v>-1448.9999999999345</v>
      </c>
      <c r="T35" s="16">
        <f t="shared" ca="1" si="2"/>
        <v>-1.3744867607771135E-3</v>
      </c>
      <c r="U35" s="3">
        <f t="shared" ca="1" si="19"/>
        <v>1061.9247</v>
      </c>
      <c r="V35" s="3">
        <f t="shared" ca="1" si="20"/>
        <v>-2510.9246999999345</v>
      </c>
      <c r="W35" s="16">
        <f t="shared" ca="1" si="3"/>
        <v>-2.3818031452438309E-3</v>
      </c>
      <c r="X35" s="16">
        <f t="shared" ca="1" si="4"/>
        <v>-2.3818031452437216E-3</v>
      </c>
      <c r="Y35" s="3">
        <f t="shared" ca="1" si="21"/>
        <v>1054211.682025</v>
      </c>
      <c r="Z35" s="3">
        <f t="shared" ca="1" si="5"/>
        <v>1051700.7573250001</v>
      </c>
    </row>
    <row r="36" spans="1:26" x14ac:dyDescent="0.3">
      <c r="A36" s="42">
        <f t="shared" si="22"/>
        <v>35</v>
      </c>
      <c r="B36" s="38">
        <v>41323</v>
      </c>
      <c r="C36" s="38">
        <v>41323</v>
      </c>
      <c r="D36" s="3" t="str">
        <f t="shared" ca="1" si="6"/>
        <v/>
      </c>
      <c r="E36" s="3" t="str">
        <f t="shared" ca="1" si="7"/>
        <v/>
      </c>
      <c r="F36" s="3" t="str">
        <f t="shared" ca="1" si="8"/>
        <v/>
      </c>
      <c r="G36" s="3" t="str">
        <f t="shared" ca="1" si="9"/>
        <v/>
      </c>
      <c r="H36" s="3" t="str">
        <f t="shared" ca="1" si="23"/>
        <v>Short</v>
      </c>
      <c r="I36" s="3" t="str">
        <f t="shared" ca="1" si="10"/>
        <v/>
      </c>
      <c r="J36" s="3" t="str">
        <f t="shared" ca="1" si="11"/>
        <v/>
      </c>
      <c r="K36" s="3">
        <f t="shared" ca="1" si="24"/>
        <v>800.4</v>
      </c>
      <c r="L36" s="3">
        <f t="shared" ca="1" si="25"/>
        <v>824.45</v>
      </c>
      <c r="M36" s="3">
        <f t="shared" ca="1" si="26"/>
        <v>665.2</v>
      </c>
      <c r="N36" s="3">
        <f t="shared" ca="1" si="27"/>
        <v>676</v>
      </c>
      <c r="O36" s="3">
        <f t="shared" ca="1" si="0"/>
        <v>656</v>
      </c>
      <c r="P36" s="3">
        <f t="shared" ca="1" si="1"/>
        <v>790</v>
      </c>
      <c r="Q36" s="3">
        <f t="shared" ca="1" si="16"/>
        <v>1050570.3999999999</v>
      </c>
      <c r="R36" s="3">
        <f t="shared" ca="1" si="17"/>
        <v>1074879.2000000002</v>
      </c>
      <c r="S36" s="3">
        <f t="shared" ca="1" si="18"/>
        <v>7244.8000000000811</v>
      </c>
      <c r="T36" s="16">
        <f t="shared" ca="1" si="2"/>
        <v>6.8886515004774008E-3</v>
      </c>
      <c r="U36" s="3">
        <f t="shared" ca="1" si="19"/>
        <v>1062.7248</v>
      </c>
      <c r="V36" s="3">
        <f t="shared" ca="1" si="20"/>
        <v>6182.0752000000812</v>
      </c>
      <c r="W36" s="16">
        <f t="shared" ca="1" si="3"/>
        <v>5.8781693908105418E-3</v>
      </c>
      <c r="X36" s="16">
        <f t="shared" ca="1" si="4"/>
        <v>0</v>
      </c>
      <c r="Y36" s="3">
        <f t="shared" ca="1" si="21"/>
        <v>1051700.7573250001</v>
      </c>
      <c r="Z36" s="3">
        <f t="shared" ca="1" si="5"/>
        <v>1057882.8325250002</v>
      </c>
    </row>
    <row r="37" spans="1:26" x14ac:dyDescent="0.3">
      <c r="A37" s="42">
        <f t="shared" si="22"/>
        <v>36</v>
      </c>
      <c r="B37" s="38">
        <v>41324</v>
      </c>
      <c r="C37" s="38">
        <v>41324</v>
      </c>
      <c r="D37" s="3" t="str">
        <f t="shared" ca="1" si="6"/>
        <v/>
      </c>
      <c r="E37" s="3" t="str">
        <f t="shared" ca="1" si="7"/>
        <v/>
      </c>
      <c r="F37" s="3" t="str">
        <f t="shared" ca="1" si="8"/>
        <v/>
      </c>
      <c r="G37" s="3" t="str">
        <f t="shared" ca="1" si="9"/>
        <v/>
      </c>
      <c r="H37" s="3" t="str">
        <f t="shared" ca="1" si="23"/>
        <v>Short</v>
      </c>
      <c r="I37" s="3" t="str">
        <f t="shared" ca="1" si="10"/>
        <v/>
      </c>
      <c r="J37" s="3" t="str">
        <f t="shared" ca="1" si="11"/>
        <v/>
      </c>
      <c r="K37" s="3">
        <f t="shared" ca="1" si="24"/>
        <v>800.4</v>
      </c>
      <c r="L37" s="3">
        <f t="shared" ca="1" si="25"/>
        <v>823.45</v>
      </c>
      <c r="M37" s="3">
        <f t="shared" ca="1" si="26"/>
        <v>665.2</v>
      </c>
      <c r="N37" s="3">
        <f t="shared" ca="1" si="27"/>
        <v>674.8</v>
      </c>
      <c r="O37" s="3">
        <f t="shared" ca="1" si="0"/>
        <v>660</v>
      </c>
      <c r="P37" s="3">
        <f t="shared" ca="1" si="1"/>
        <v>795</v>
      </c>
      <c r="Q37" s="3">
        <f t="shared" ca="1" si="16"/>
        <v>1057098</v>
      </c>
      <c r="R37" s="3">
        <f t="shared" ca="1" si="17"/>
        <v>1079943</v>
      </c>
      <c r="S37" s="3">
        <f t="shared" ca="1" si="18"/>
        <v>7581.0000000001182</v>
      </c>
      <c r="T37" s="16">
        <f t="shared" ca="1" si="2"/>
        <v>7.1662000430666424E-3</v>
      </c>
      <c r="U37" s="3">
        <f t="shared" ca="1" si="19"/>
        <v>1068.5205000000001</v>
      </c>
      <c r="V37" s="3">
        <f t="shared" ca="1" si="20"/>
        <v>6512.4795000001177</v>
      </c>
      <c r="W37" s="16">
        <f t="shared" ca="1" si="3"/>
        <v>6.1561444233439837E-3</v>
      </c>
      <c r="X37" s="16">
        <f t="shared" ca="1" si="4"/>
        <v>0</v>
      </c>
      <c r="Y37" s="3">
        <f t="shared" ca="1" si="21"/>
        <v>1057882.8325250002</v>
      </c>
      <c r="Z37" s="3">
        <f t="shared" ca="1" si="5"/>
        <v>1064395.3120250003</v>
      </c>
    </row>
    <row r="38" spans="1:26" x14ac:dyDescent="0.3">
      <c r="A38" s="42">
        <f t="shared" si="22"/>
        <v>37</v>
      </c>
      <c r="B38" s="38">
        <v>41325</v>
      </c>
      <c r="C38" s="38">
        <v>41325</v>
      </c>
      <c r="D38" s="3" t="str">
        <f t="shared" ca="1" si="6"/>
        <v/>
      </c>
      <c r="E38" s="3" t="str">
        <f t="shared" ca="1" si="7"/>
        <v/>
      </c>
      <c r="F38" s="3" t="str">
        <f t="shared" ca="1" si="8"/>
        <v/>
      </c>
      <c r="G38" s="3" t="str">
        <f t="shared" ca="1" si="9"/>
        <v/>
      </c>
      <c r="H38" s="3" t="str">
        <f t="shared" ca="1" si="23"/>
        <v>Short</v>
      </c>
      <c r="I38" s="3" t="str">
        <f t="shared" ca="1" si="10"/>
        <v/>
      </c>
      <c r="J38" s="3" t="str">
        <f t="shared" ca="1" si="11"/>
        <v/>
      </c>
      <c r="K38" s="3">
        <f t="shared" ca="1" si="24"/>
        <v>800.4</v>
      </c>
      <c r="L38" s="3">
        <f t="shared" ca="1" si="25"/>
        <v>819.6</v>
      </c>
      <c r="M38" s="3">
        <f t="shared" ca="1" si="26"/>
        <v>665.2</v>
      </c>
      <c r="N38" s="3">
        <f t="shared" ca="1" si="27"/>
        <v>676.95</v>
      </c>
      <c r="O38" s="3">
        <f t="shared" ca="1" si="0"/>
        <v>664</v>
      </c>
      <c r="P38" s="3">
        <f t="shared" ca="1" si="1"/>
        <v>800</v>
      </c>
      <c r="Q38" s="3">
        <f t="shared" ca="1" si="16"/>
        <v>1063625.6000000001</v>
      </c>
      <c r="R38" s="3">
        <f t="shared" ca="1" si="17"/>
        <v>1085774.3999999999</v>
      </c>
      <c r="S38" s="3">
        <f t="shared" ca="1" si="18"/>
        <v>3348.8000000000302</v>
      </c>
      <c r="T38" s="16">
        <f t="shared" ca="1" si="2"/>
        <v>3.1461995014136009E-3</v>
      </c>
      <c r="U38" s="3">
        <f t="shared" ca="1" si="19"/>
        <v>1074.7</v>
      </c>
      <c r="V38" s="3">
        <f t="shared" ca="1" si="20"/>
        <v>2274.1000000000304</v>
      </c>
      <c r="W38" s="16">
        <f t="shared" ca="1" si="3"/>
        <v>2.1365182412101951E-3</v>
      </c>
      <c r="X38" s="16">
        <f t="shared" ca="1" si="4"/>
        <v>0</v>
      </c>
      <c r="Y38" s="3">
        <f t="shared" ca="1" si="21"/>
        <v>1064395.3120250003</v>
      </c>
      <c r="Z38" s="3">
        <f t="shared" ca="1" si="5"/>
        <v>1066669.4120250004</v>
      </c>
    </row>
    <row r="39" spans="1:26" x14ac:dyDescent="0.3">
      <c r="A39" s="42">
        <f t="shared" si="22"/>
        <v>38</v>
      </c>
      <c r="B39" s="38">
        <v>41326</v>
      </c>
      <c r="C39" s="38">
        <v>41326</v>
      </c>
      <c r="D39" s="3" t="str">
        <f t="shared" ca="1" si="6"/>
        <v/>
      </c>
      <c r="E39" s="3">
        <f t="shared" ca="1" si="7"/>
        <v>5</v>
      </c>
      <c r="F39" s="3" t="str">
        <f t="shared" ca="1" si="8"/>
        <v/>
      </c>
      <c r="G39" s="3" t="str">
        <f t="shared" ca="1" si="9"/>
        <v>SHORT</v>
      </c>
      <c r="H39" s="3" t="str">
        <f t="shared" ca="1" si="23"/>
        <v>Short</v>
      </c>
      <c r="I39" s="3" t="str">
        <f t="shared" ca="1" si="10"/>
        <v/>
      </c>
      <c r="J39" s="3">
        <f t="shared" ca="1" si="11"/>
        <v>1</v>
      </c>
      <c r="K39" s="3" t="str">
        <f t="shared" ca="1" si="24"/>
        <v/>
      </c>
      <c r="L39" s="3">
        <f t="shared" ca="1" si="25"/>
        <v>815.05</v>
      </c>
      <c r="M39" s="3" t="str">
        <f t="shared" ca="1" si="26"/>
        <v/>
      </c>
      <c r="N39" s="3">
        <f t="shared" ca="1" si="27"/>
        <v>666.25</v>
      </c>
      <c r="O39" s="3">
        <f t="shared" ca="1" si="0"/>
        <v>666</v>
      </c>
      <c r="P39" s="3">
        <f t="shared" ca="1" si="1"/>
        <v>801</v>
      </c>
      <c r="Q39" s="3">
        <f t="shared" ca="1" si="16"/>
        <v>1065891.6000000001</v>
      </c>
      <c r="R39" s="3">
        <f t="shared" ca="1" si="17"/>
        <v>1076489.5499999998</v>
      </c>
      <c r="S39" s="3">
        <f t="shared" ca="1" si="18"/>
        <v>8915.8500000000222</v>
      </c>
      <c r="T39" s="16">
        <f t="shared" ca="1" si="2"/>
        <v>8.3585878618886028E-3</v>
      </c>
      <c r="U39" s="3">
        <f t="shared" ca="1" si="19"/>
        <v>1071.1905750000001</v>
      </c>
      <c r="V39" s="3">
        <f t="shared" ca="1" si="20"/>
        <v>7844.6594250000217</v>
      </c>
      <c r="W39" s="16">
        <f t="shared" ca="1" si="3"/>
        <v>7.3543492825086836E-3</v>
      </c>
      <c r="X39" s="16">
        <f t="shared" ca="1" si="4"/>
        <v>0</v>
      </c>
      <c r="Y39" s="3">
        <f t="shared" ca="1" si="21"/>
        <v>1066669.4120250004</v>
      </c>
      <c r="Z39" s="3">
        <f t="shared" ca="1" si="5"/>
        <v>1074514.0714500004</v>
      </c>
    </row>
    <row r="40" spans="1:26" x14ac:dyDescent="0.3">
      <c r="A40" s="42">
        <f t="shared" si="22"/>
        <v>39</v>
      </c>
      <c r="B40" s="38">
        <v>41327</v>
      </c>
      <c r="C40" s="38">
        <v>41327</v>
      </c>
      <c r="D40" s="3" t="str">
        <f t="shared" ca="1" si="6"/>
        <v/>
      </c>
      <c r="E40" s="3" t="str">
        <f t="shared" ca="1" si="7"/>
        <v/>
      </c>
      <c r="F40" s="3" t="str">
        <f t="shared" ca="1" si="8"/>
        <v/>
      </c>
      <c r="G40" s="3" t="str">
        <f t="shared" ca="1" si="9"/>
        <v/>
      </c>
      <c r="H40" s="3" t="str">
        <f t="shared" ca="1" si="23"/>
        <v/>
      </c>
      <c r="I40" s="3" t="str">
        <f t="shared" ca="1" si="10"/>
        <v/>
      </c>
      <c r="J40" s="3" t="str">
        <f t="shared" ca="1" si="11"/>
        <v/>
      </c>
      <c r="K40" s="3" t="str">
        <f t="shared" ca="1" si="24"/>
        <v/>
      </c>
      <c r="L40" s="3" t="str">
        <f t="shared" ca="1" si="25"/>
        <v/>
      </c>
      <c r="M40" s="3" t="str">
        <f t="shared" ca="1" si="26"/>
        <v/>
      </c>
      <c r="N40" s="3" t="str">
        <f t="shared" ca="1" si="27"/>
        <v/>
      </c>
      <c r="O40" s="3">
        <f t="shared" ca="1" si="0"/>
        <v>0</v>
      </c>
      <c r="P40" s="3">
        <f t="shared" ca="1" si="1"/>
        <v>0</v>
      </c>
      <c r="Q40" s="3">
        <f t="shared" ca="1" si="16"/>
        <v>0</v>
      </c>
      <c r="R40" s="3">
        <f t="shared" ca="1" si="17"/>
        <v>0</v>
      </c>
      <c r="S40" s="3">
        <f t="shared" ca="1" si="18"/>
        <v>0</v>
      </c>
      <c r="T40" s="16">
        <f t="shared" ca="1" si="2"/>
        <v>0</v>
      </c>
      <c r="U40" s="3">
        <f t="shared" ca="1" si="19"/>
        <v>0</v>
      </c>
      <c r="V40" s="3">
        <f t="shared" ca="1" si="20"/>
        <v>0</v>
      </c>
      <c r="W40" s="16">
        <f t="shared" ca="1" si="3"/>
        <v>0</v>
      </c>
      <c r="X40" s="16">
        <f t="shared" ca="1" si="4"/>
        <v>0</v>
      </c>
      <c r="Y40" s="3">
        <f t="shared" ca="1" si="21"/>
        <v>1074514.0714500004</v>
      </c>
      <c r="Z40" s="3">
        <f t="shared" ca="1" si="5"/>
        <v>1074514.0714500004</v>
      </c>
    </row>
    <row r="41" spans="1:26" x14ac:dyDescent="0.3">
      <c r="A41" s="42">
        <f t="shared" si="22"/>
        <v>40</v>
      </c>
      <c r="B41" s="38">
        <v>41330</v>
      </c>
      <c r="C41" s="38">
        <v>41330</v>
      </c>
      <c r="D41" s="3" t="str">
        <f t="shared" ca="1" si="6"/>
        <v/>
      </c>
      <c r="E41" s="3" t="str">
        <f t="shared" ca="1" si="7"/>
        <v/>
      </c>
      <c r="F41" s="3" t="str">
        <f t="shared" ca="1" si="8"/>
        <v/>
      </c>
      <c r="G41" s="3" t="str">
        <f t="shared" ca="1" si="9"/>
        <v/>
      </c>
      <c r="H41" s="3" t="str">
        <f t="shared" ca="1" si="23"/>
        <v/>
      </c>
      <c r="I41" s="3" t="str">
        <f t="shared" ca="1" si="10"/>
        <v/>
      </c>
      <c r="J41" s="3" t="str">
        <f t="shared" ca="1" si="11"/>
        <v/>
      </c>
      <c r="K41" s="3" t="str">
        <f t="shared" ca="1" si="24"/>
        <v/>
      </c>
      <c r="L41" s="3" t="str">
        <f t="shared" ca="1" si="25"/>
        <v/>
      </c>
      <c r="M41" s="3" t="str">
        <f t="shared" ca="1" si="26"/>
        <v/>
      </c>
      <c r="N41" s="3" t="str">
        <f t="shared" ca="1" si="27"/>
        <v/>
      </c>
      <c r="O41" s="3">
        <f t="shared" ca="1" si="0"/>
        <v>0</v>
      </c>
      <c r="P41" s="3">
        <f t="shared" ca="1" si="1"/>
        <v>0</v>
      </c>
      <c r="Q41" s="3">
        <f t="shared" ca="1" si="16"/>
        <v>0</v>
      </c>
      <c r="R41" s="3">
        <f t="shared" ca="1" si="17"/>
        <v>0</v>
      </c>
      <c r="S41" s="3">
        <f t="shared" ca="1" si="18"/>
        <v>0</v>
      </c>
      <c r="T41" s="16">
        <f t="shared" ca="1" si="2"/>
        <v>0</v>
      </c>
      <c r="U41" s="3">
        <f t="shared" ca="1" si="19"/>
        <v>0</v>
      </c>
      <c r="V41" s="3">
        <f t="shared" ca="1" si="20"/>
        <v>0</v>
      </c>
      <c r="W41" s="16">
        <f t="shared" ca="1" si="3"/>
        <v>0</v>
      </c>
      <c r="X41" s="16">
        <f t="shared" ca="1" si="4"/>
        <v>0</v>
      </c>
      <c r="Y41" s="3">
        <f t="shared" ca="1" si="21"/>
        <v>1074514.0714500004</v>
      </c>
      <c r="Z41" s="3">
        <f t="shared" ca="1" si="5"/>
        <v>1074514.0714500004</v>
      </c>
    </row>
    <row r="42" spans="1:26" x14ac:dyDescent="0.3">
      <c r="A42" s="42">
        <f t="shared" si="22"/>
        <v>41</v>
      </c>
      <c r="B42" s="38">
        <v>41331</v>
      </c>
      <c r="C42" s="38">
        <v>41331</v>
      </c>
      <c r="D42" s="3">
        <f t="shared" ca="1" si="6"/>
        <v>6</v>
      </c>
      <c r="E42" s="3" t="str">
        <f t="shared" ca="1" si="7"/>
        <v/>
      </c>
      <c r="F42" s="3" t="str">
        <f t="shared" ca="1" si="8"/>
        <v>SHORT</v>
      </c>
      <c r="G42" s="3" t="str">
        <f t="shared" ca="1" si="9"/>
        <v/>
      </c>
      <c r="H42" s="3" t="str">
        <f t="shared" ca="1" si="23"/>
        <v/>
      </c>
      <c r="I42" s="3">
        <f t="shared" ca="1" si="10"/>
        <v>1</v>
      </c>
      <c r="J42" s="3" t="str">
        <f t="shared" ca="1" si="11"/>
        <v/>
      </c>
      <c r="K42" s="3">
        <f t="shared" ca="1" si="24"/>
        <v>771.55</v>
      </c>
      <c r="L42" s="3" t="str">
        <f t="shared" ca="1" si="25"/>
        <v/>
      </c>
      <c r="M42" s="3">
        <f t="shared" ca="1" si="26"/>
        <v>651.25</v>
      </c>
      <c r="N42" s="3" t="str">
        <f t="shared" ca="1" si="27"/>
        <v/>
      </c>
      <c r="O42" s="3">
        <f t="shared" ca="1" si="0"/>
        <v>0</v>
      </c>
      <c r="P42" s="3">
        <f t="shared" ca="1" si="1"/>
        <v>0</v>
      </c>
      <c r="Q42" s="3">
        <f t="shared" ca="1" si="16"/>
        <v>0</v>
      </c>
      <c r="R42" s="3">
        <f t="shared" ca="1" si="17"/>
        <v>0</v>
      </c>
      <c r="S42" s="3">
        <f t="shared" ca="1" si="18"/>
        <v>0</v>
      </c>
      <c r="T42" s="16">
        <f t="shared" ca="1" si="2"/>
        <v>0</v>
      </c>
      <c r="U42" s="3">
        <f t="shared" ca="1" si="19"/>
        <v>0</v>
      </c>
      <c r="V42" s="3">
        <f t="shared" ca="1" si="20"/>
        <v>0</v>
      </c>
      <c r="W42" s="16">
        <f t="shared" ca="1" si="3"/>
        <v>0</v>
      </c>
      <c r="X42" s="16">
        <f t="shared" ca="1" si="4"/>
        <v>0</v>
      </c>
      <c r="Y42" s="3">
        <f t="shared" ca="1" si="21"/>
        <v>1074514.0714500004</v>
      </c>
      <c r="Z42" s="3">
        <f t="shared" ca="1" si="5"/>
        <v>1074514.0714500004</v>
      </c>
    </row>
    <row r="43" spans="1:26" x14ac:dyDescent="0.3">
      <c r="A43" s="42">
        <f t="shared" si="22"/>
        <v>42</v>
      </c>
      <c r="B43" s="38">
        <v>41332</v>
      </c>
      <c r="C43" s="38">
        <v>41332</v>
      </c>
      <c r="D43" s="3" t="str">
        <f t="shared" ca="1" si="6"/>
        <v/>
      </c>
      <c r="E43" s="3">
        <f t="shared" ca="1" si="7"/>
        <v>6</v>
      </c>
      <c r="F43" s="3" t="str">
        <f t="shared" ca="1" si="8"/>
        <v/>
      </c>
      <c r="G43" s="3" t="str">
        <f t="shared" ca="1" si="9"/>
        <v>SHORT</v>
      </c>
      <c r="H43" s="3" t="str">
        <f t="shared" ca="1" si="23"/>
        <v>Short</v>
      </c>
      <c r="I43" s="3" t="str">
        <f t="shared" ca="1" si="10"/>
        <v/>
      </c>
      <c r="J43" s="3">
        <f t="shared" ca="1" si="11"/>
        <v>1</v>
      </c>
      <c r="K43" s="3" t="str">
        <f t="shared" ca="1" si="24"/>
        <v/>
      </c>
      <c r="L43" s="3">
        <f t="shared" ca="1" si="25"/>
        <v>779.35</v>
      </c>
      <c r="M43" s="3" t="str">
        <f t="shared" ca="1" si="26"/>
        <v/>
      </c>
      <c r="N43" s="3">
        <f t="shared" ca="1" si="27"/>
        <v>642.75</v>
      </c>
      <c r="O43" s="3">
        <f t="shared" ca="1" si="0"/>
        <v>696</v>
      </c>
      <c r="P43" s="3">
        <f t="shared" ca="1" si="1"/>
        <v>824</v>
      </c>
      <c r="Q43" s="3">
        <f t="shared" ca="1" si="16"/>
        <v>1073628.7999999998</v>
      </c>
      <c r="R43" s="3">
        <f t="shared" ca="1" si="17"/>
        <v>1072053.6000000001</v>
      </c>
      <c r="S43" s="3">
        <f t="shared" ca="1" si="18"/>
        <v>12432.800000000047</v>
      </c>
      <c r="T43" s="16">
        <f t="shared" ca="1" si="2"/>
        <v>1.1570625578893197E-2</v>
      </c>
      <c r="U43" s="3">
        <f t="shared" ca="1" si="19"/>
        <v>1072.8411999999998</v>
      </c>
      <c r="V43" s="3">
        <f t="shared" ca="1" si="20"/>
        <v>11359.958800000048</v>
      </c>
      <c r="W43" s="16">
        <f t="shared" ca="1" si="3"/>
        <v>1.0572182442125098E-2</v>
      </c>
      <c r="X43" s="16">
        <f t="shared" ca="1" si="4"/>
        <v>0</v>
      </c>
      <c r="Y43" s="3">
        <f t="shared" ca="1" si="21"/>
        <v>1074514.0714500004</v>
      </c>
      <c r="Z43" s="3">
        <f t="shared" ca="1" si="5"/>
        <v>1085874.0302500005</v>
      </c>
    </row>
    <row r="44" spans="1:26" x14ac:dyDescent="0.3">
      <c r="A44" s="42">
        <f t="shared" si="22"/>
        <v>43</v>
      </c>
      <c r="B44" s="38">
        <v>41333</v>
      </c>
      <c r="C44" s="38">
        <v>41333</v>
      </c>
      <c r="D44" s="3" t="str">
        <f t="shared" ca="1" si="6"/>
        <v/>
      </c>
      <c r="E44" s="3" t="str">
        <f t="shared" ca="1" si="7"/>
        <v/>
      </c>
      <c r="F44" s="3" t="str">
        <f t="shared" ca="1" si="8"/>
        <v/>
      </c>
      <c r="G44" s="3" t="str">
        <f t="shared" ca="1" si="9"/>
        <v/>
      </c>
      <c r="H44" s="3" t="str">
        <f t="shared" ca="1" si="23"/>
        <v/>
      </c>
      <c r="I44" s="3" t="str">
        <f t="shared" ca="1" si="10"/>
        <v/>
      </c>
      <c r="J44" s="3" t="str">
        <f t="shared" ca="1" si="11"/>
        <v/>
      </c>
      <c r="K44" s="3" t="str">
        <f t="shared" ca="1" si="24"/>
        <v/>
      </c>
      <c r="L44" s="3" t="str">
        <f t="shared" ca="1" si="25"/>
        <v/>
      </c>
      <c r="M44" s="3" t="str">
        <f t="shared" ca="1" si="26"/>
        <v/>
      </c>
      <c r="N44" s="3" t="str">
        <f t="shared" ca="1" si="27"/>
        <v/>
      </c>
      <c r="O44" s="3">
        <f t="shared" ca="1" si="0"/>
        <v>0</v>
      </c>
      <c r="P44" s="3">
        <f t="shared" ca="1" si="1"/>
        <v>0</v>
      </c>
      <c r="Q44" s="3">
        <f t="shared" ca="1" si="16"/>
        <v>0</v>
      </c>
      <c r="R44" s="3">
        <f t="shared" ca="1" si="17"/>
        <v>0</v>
      </c>
      <c r="S44" s="3">
        <f t="shared" ca="1" si="18"/>
        <v>0</v>
      </c>
      <c r="T44" s="16">
        <f t="shared" ca="1" si="2"/>
        <v>0</v>
      </c>
      <c r="U44" s="3">
        <f t="shared" ca="1" si="19"/>
        <v>0</v>
      </c>
      <c r="V44" s="3">
        <f t="shared" ca="1" si="20"/>
        <v>0</v>
      </c>
      <c r="W44" s="16">
        <f t="shared" ca="1" si="3"/>
        <v>0</v>
      </c>
      <c r="X44" s="16">
        <f t="shared" ca="1" si="4"/>
        <v>0</v>
      </c>
      <c r="Y44" s="3">
        <f t="shared" ca="1" si="21"/>
        <v>1085874.0302500005</v>
      </c>
      <c r="Z44" s="3">
        <f t="shared" ca="1" si="5"/>
        <v>1085874.0302500005</v>
      </c>
    </row>
    <row r="45" spans="1:26" x14ac:dyDescent="0.3">
      <c r="A45" s="42">
        <f t="shared" si="22"/>
        <v>44</v>
      </c>
      <c r="B45" s="38">
        <v>41334</v>
      </c>
      <c r="C45" s="38">
        <v>41334</v>
      </c>
      <c r="D45" s="3">
        <f t="shared" ca="1" si="6"/>
        <v>7</v>
      </c>
      <c r="E45" s="3" t="str">
        <f t="shared" ca="1" si="7"/>
        <v/>
      </c>
      <c r="F45" s="3" t="str">
        <f t="shared" ca="1" si="8"/>
        <v>LONG</v>
      </c>
      <c r="G45" s="3" t="str">
        <f t="shared" ca="1" si="9"/>
        <v/>
      </c>
      <c r="H45" s="3" t="str">
        <f t="shared" ca="1" si="23"/>
        <v/>
      </c>
      <c r="I45" s="3">
        <f t="shared" ca="1" si="10"/>
        <v>1</v>
      </c>
      <c r="J45" s="3" t="str">
        <f t="shared" ca="1" si="11"/>
        <v/>
      </c>
      <c r="K45" s="3">
        <f t="shared" ca="1" si="24"/>
        <v>622.5</v>
      </c>
      <c r="L45" s="3" t="str">
        <f t="shared" ca="1" si="25"/>
        <v/>
      </c>
      <c r="M45" s="3">
        <f t="shared" ca="1" si="26"/>
        <v>777.5</v>
      </c>
      <c r="N45" s="3" t="str">
        <f t="shared" ca="1" si="27"/>
        <v/>
      </c>
      <c r="O45" s="3">
        <f t="shared" ca="1" si="0"/>
        <v>0</v>
      </c>
      <c r="P45" s="3">
        <f t="shared" ca="1" si="1"/>
        <v>0</v>
      </c>
      <c r="Q45" s="3">
        <f t="shared" ca="1" si="16"/>
        <v>0</v>
      </c>
      <c r="R45" s="3">
        <f t="shared" ca="1" si="17"/>
        <v>0</v>
      </c>
      <c r="S45" s="3">
        <f t="shared" ca="1" si="18"/>
        <v>0</v>
      </c>
      <c r="T45" s="16">
        <f t="shared" ca="1" si="2"/>
        <v>0</v>
      </c>
      <c r="U45" s="3">
        <f t="shared" ca="1" si="19"/>
        <v>0</v>
      </c>
      <c r="V45" s="3">
        <f t="shared" ca="1" si="20"/>
        <v>0</v>
      </c>
      <c r="W45" s="16">
        <f t="shared" ca="1" si="3"/>
        <v>0</v>
      </c>
      <c r="X45" s="16">
        <f t="shared" ca="1" si="4"/>
        <v>0</v>
      </c>
      <c r="Y45" s="3">
        <f t="shared" ca="1" si="21"/>
        <v>1085874.0302500005</v>
      </c>
      <c r="Z45" s="3">
        <f t="shared" ca="1" si="5"/>
        <v>1085874.0302500005</v>
      </c>
    </row>
    <row r="46" spans="1:26" x14ac:dyDescent="0.3">
      <c r="A46" s="42">
        <f t="shared" si="22"/>
        <v>45</v>
      </c>
      <c r="B46" s="38">
        <v>41337</v>
      </c>
      <c r="C46" s="38">
        <v>41337</v>
      </c>
      <c r="D46" s="3" t="str">
        <f t="shared" ca="1" si="6"/>
        <v/>
      </c>
      <c r="E46" s="3" t="str">
        <f t="shared" ca="1" si="7"/>
        <v/>
      </c>
      <c r="F46" s="3" t="str">
        <f t="shared" ca="1" si="8"/>
        <v/>
      </c>
      <c r="G46" s="3" t="str">
        <f t="shared" ca="1" si="9"/>
        <v/>
      </c>
      <c r="H46" s="3" t="str">
        <f t="shared" ca="1" si="23"/>
        <v>Long</v>
      </c>
      <c r="I46" s="3" t="str">
        <f t="shared" ca="1" si="10"/>
        <v/>
      </c>
      <c r="J46" s="3" t="str">
        <f t="shared" ca="1" si="11"/>
        <v/>
      </c>
      <c r="K46" s="3">
        <f t="shared" ca="1" si="24"/>
        <v>622.5</v>
      </c>
      <c r="L46" s="3">
        <f t="shared" ca="1" si="25"/>
        <v>627.65</v>
      </c>
      <c r="M46" s="3">
        <f t="shared" ca="1" si="26"/>
        <v>777.5</v>
      </c>
      <c r="N46" s="3">
        <f t="shared" ca="1" si="27"/>
        <v>773.8</v>
      </c>
      <c r="O46" s="3">
        <f t="shared" ca="1" si="0"/>
        <v>872</v>
      </c>
      <c r="P46" s="3">
        <f t="shared" ca="1" si="1"/>
        <v>698</v>
      </c>
      <c r="Q46" s="3">
        <f t="shared" ca="1" si="16"/>
        <v>1085515</v>
      </c>
      <c r="R46" s="3">
        <f t="shared" ca="1" si="17"/>
        <v>1087423.2</v>
      </c>
      <c r="S46" s="3">
        <f t="shared" ca="1" si="18"/>
        <v>7073.4000000000124</v>
      </c>
      <c r="T46" s="16">
        <f t="shared" ca="1" si="2"/>
        <v>6.5140152567895052E-3</v>
      </c>
      <c r="U46" s="3">
        <f t="shared" ca="1" si="19"/>
        <v>1086.4691</v>
      </c>
      <c r="V46" s="3">
        <f t="shared" ca="1" si="20"/>
        <v>5986.9309000000121</v>
      </c>
      <c r="W46" s="16">
        <f t="shared" ca="1" si="3"/>
        <v>5.5134672468607083E-3</v>
      </c>
      <c r="X46" s="16">
        <f t="shared" ca="1" si="4"/>
        <v>0</v>
      </c>
      <c r="Y46" s="3">
        <f t="shared" ca="1" si="21"/>
        <v>1085874.0302500005</v>
      </c>
      <c r="Z46" s="3">
        <f t="shared" ca="1" si="5"/>
        <v>1091860.9611500006</v>
      </c>
    </row>
    <row r="47" spans="1:26" x14ac:dyDescent="0.3">
      <c r="A47" s="42">
        <f t="shared" si="22"/>
        <v>46</v>
      </c>
      <c r="B47" s="38">
        <v>41338</v>
      </c>
      <c r="C47" s="38">
        <v>41338</v>
      </c>
      <c r="D47" s="3" t="str">
        <f t="shared" ca="1" si="6"/>
        <v/>
      </c>
      <c r="E47" s="3" t="str">
        <f t="shared" ca="1" si="7"/>
        <v/>
      </c>
      <c r="F47" s="3" t="str">
        <f t="shared" ca="1" si="8"/>
        <v/>
      </c>
      <c r="G47" s="3" t="str">
        <f t="shared" ca="1" si="9"/>
        <v/>
      </c>
      <c r="H47" s="3" t="str">
        <f t="shared" ca="1" si="23"/>
        <v>Long</v>
      </c>
      <c r="I47" s="3" t="str">
        <f t="shared" ca="1" si="10"/>
        <v/>
      </c>
      <c r="J47" s="3" t="str">
        <f t="shared" ca="1" si="11"/>
        <v/>
      </c>
      <c r="K47" s="3">
        <f t="shared" ca="1" si="24"/>
        <v>622.5</v>
      </c>
      <c r="L47" s="3">
        <f t="shared" ca="1" si="25"/>
        <v>632.95000000000005</v>
      </c>
      <c r="M47" s="3">
        <f t="shared" ca="1" si="26"/>
        <v>777.5</v>
      </c>
      <c r="N47" s="3">
        <f t="shared" ca="1" si="27"/>
        <v>773.1</v>
      </c>
      <c r="O47" s="3">
        <f t="shared" ca="1" si="0"/>
        <v>876</v>
      </c>
      <c r="P47" s="3">
        <f t="shared" ca="1" si="1"/>
        <v>702</v>
      </c>
      <c r="Q47" s="3">
        <f t="shared" ca="1" si="16"/>
        <v>1091115</v>
      </c>
      <c r="R47" s="3">
        <f t="shared" ca="1" si="17"/>
        <v>1097180.4000000001</v>
      </c>
      <c r="S47" s="3">
        <f t="shared" ca="1" si="18"/>
        <v>12243.000000000025</v>
      </c>
      <c r="T47" s="16">
        <f t="shared" ca="1" si="2"/>
        <v>1.1212966151940361E-2</v>
      </c>
      <c r="U47" s="3">
        <f t="shared" ca="1" si="19"/>
        <v>1094.1477</v>
      </c>
      <c r="V47" s="3">
        <f t="shared" ca="1" si="20"/>
        <v>11148.852300000026</v>
      </c>
      <c r="W47" s="16">
        <f t="shared" ca="1" si="3"/>
        <v>1.0210871802081391E-2</v>
      </c>
      <c r="X47" s="16">
        <f t="shared" ca="1" si="4"/>
        <v>0</v>
      </c>
      <c r="Y47" s="3">
        <f t="shared" ca="1" si="21"/>
        <v>1091860.9611500006</v>
      </c>
      <c r="Z47" s="3">
        <f t="shared" ca="1" si="5"/>
        <v>1103009.8134500005</v>
      </c>
    </row>
    <row r="48" spans="1:26" x14ac:dyDescent="0.3">
      <c r="A48" s="42">
        <f t="shared" si="22"/>
        <v>47</v>
      </c>
      <c r="B48" s="38">
        <v>41339</v>
      </c>
      <c r="C48" s="38">
        <v>41339</v>
      </c>
      <c r="D48" s="3" t="str">
        <f t="shared" ca="1" si="6"/>
        <v/>
      </c>
      <c r="E48" s="3" t="str">
        <f t="shared" ca="1" si="7"/>
        <v/>
      </c>
      <c r="F48" s="3" t="str">
        <f t="shared" ca="1" si="8"/>
        <v/>
      </c>
      <c r="G48" s="3" t="str">
        <f t="shared" ca="1" si="9"/>
        <v/>
      </c>
      <c r="H48" s="3" t="str">
        <f t="shared" ca="1" si="23"/>
        <v>Long</v>
      </c>
      <c r="I48" s="3" t="str">
        <f t="shared" ca="1" si="10"/>
        <v/>
      </c>
      <c r="J48" s="3" t="str">
        <f t="shared" ca="1" si="11"/>
        <v/>
      </c>
      <c r="K48" s="3">
        <f t="shared" ca="1" si="24"/>
        <v>622.5</v>
      </c>
      <c r="L48" s="3">
        <f t="shared" ca="1" si="25"/>
        <v>630.5</v>
      </c>
      <c r="M48" s="3">
        <f t="shared" ca="1" si="26"/>
        <v>777.5</v>
      </c>
      <c r="N48" s="3">
        <f t="shared" ca="1" si="27"/>
        <v>774.3</v>
      </c>
      <c r="O48" s="3">
        <f t="shared" ca="1" si="0"/>
        <v>885</v>
      </c>
      <c r="P48" s="3">
        <f t="shared" ca="1" si="1"/>
        <v>709</v>
      </c>
      <c r="Q48" s="3">
        <f t="shared" ca="1" si="16"/>
        <v>1102160</v>
      </c>
      <c r="R48" s="3">
        <f t="shared" ca="1" si="17"/>
        <v>1106971.2</v>
      </c>
      <c r="S48" s="3">
        <f t="shared" ca="1" si="18"/>
        <v>9348.800000000032</v>
      </c>
      <c r="T48" s="16">
        <f t="shared" ca="1" si="2"/>
        <v>8.4757178821091364E-3</v>
      </c>
      <c r="U48" s="3">
        <f t="shared" ca="1" si="19"/>
        <v>1104.5655999999999</v>
      </c>
      <c r="V48" s="3">
        <f t="shared" ca="1" si="20"/>
        <v>8244.2344000000321</v>
      </c>
      <c r="W48" s="16">
        <f t="shared" ca="1" si="3"/>
        <v>7.4743073900799374E-3</v>
      </c>
      <c r="X48" s="16">
        <f t="shared" ca="1" si="4"/>
        <v>0</v>
      </c>
      <c r="Y48" s="3">
        <f t="shared" ca="1" si="21"/>
        <v>1103009.8134500005</v>
      </c>
      <c r="Z48" s="3">
        <f t="shared" ca="1" si="5"/>
        <v>1111254.0478500004</v>
      </c>
    </row>
    <row r="49" spans="1:26" x14ac:dyDescent="0.3">
      <c r="A49" s="42">
        <f t="shared" si="22"/>
        <v>48</v>
      </c>
      <c r="B49" s="38">
        <v>41340</v>
      </c>
      <c r="C49" s="38">
        <v>41340</v>
      </c>
      <c r="D49" s="3" t="str">
        <f t="shared" ca="1" si="6"/>
        <v/>
      </c>
      <c r="E49" s="3">
        <f t="shared" ca="1" si="7"/>
        <v>7</v>
      </c>
      <c r="F49" s="3" t="str">
        <f t="shared" ca="1" si="8"/>
        <v/>
      </c>
      <c r="G49" s="3" t="str">
        <f t="shared" ca="1" si="9"/>
        <v>LONG</v>
      </c>
      <c r="H49" s="3" t="str">
        <f t="shared" ca="1" si="23"/>
        <v>Long</v>
      </c>
      <c r="I49" s="3" t="str">
        <f t="shared" ca="1" si="10"/>
        <v/>
      </c>
      <c r="J49" s="3">
        <f t="shared" ca="1" si="11"/>
        <v>1</v>
      </c>
      <c r="K49" s="3" t="str">
        <f t="shared" ca="1" si="24"/>
        <v/>
      </c>
      <c r="L49" s="3">
        <f t="shared" ca="1" si="25"/>
        <v>641.79999999999995</v>
      </c>
      <c r="M49" s="3" t="str">
        <f t="shared" ca="1" si="26"/>
        <v/>
      </c>
      <c r="N49" s="3">
        <f t="shared" ca="1" si="27"/>
        <v>782.05</v>
      </c>
      <c r="O49" s="3">
        <f t="shared" ca="1" si="0"/>
        <v>892</v>
      </c>
      <c r="P49" s="3">
        <f t="shared" ca="1" si="1"/>
        <v>714</v>
      </c>
      <c r="Q49" s="3">
        <f t="shared" ca="1" si="16"/>
        <v>1110405</v>
      </c>
      <c r="R49" s="3">
        <f t="shared" ca="1" si="17"/>
        <v>1130869.2999999998</v>
      </c>
      <c r="S49" s="3">
        <f t="shared" ca="1" si="18"/>
        <v>13966.899999999991</v>
      </c>
      <c r="T49" s="16">
        <f t="shared" ca="1" si="2"/>
        <v>1.256859313765602E-2</v>
      </c>
      <c r="U49" s="3">
        <f t="shared" ca="1" si="19"/>
        <v>1120.63715</v>
      </c>
      <c r="V49" s="3">
        <f t="shared" ca="1" si="20"/>
        <v>12846.26284999999</v>
      </c>
      <c r="W49" s="16">
        <f t="shared" ca="1" si="3"/>
        <v>1.1560149431945202E-2</v>
      </c>
      <c r="X49" s="16">
        <f t="shared" ca="1" si="4"/>
        <v>0</v>
      </c>
      <c r="Y49" s="3">
        <f t="shared" ca="1" si="21"/>
        <v>1111254.0478500004</v>
      </c>
      <c r="Z49" s="3">
        <f t="shared" ca="1" si="5"/>
        <v>1124100.3107000005</v>
      </c>
    </row>
    <row r="50" spans="1:26" x14ac:dyDescent="0.3">
      <c r="A50" s="42">
        <f t="shared" si="22"/>
        <v>49</v>
      </c>
      <c r="B50" s="38">
        <v>41341</v>
      </c>
      <c r="C50" s="38">
        <v>41341</v>
      </c>
      <c r="D50" s="3" t="str">
        <f t="shared" ca="1" si="6"/>
        <v/>
      </c>
      <c r="E50" s="3" t="str">
        <f t="shared" ca="1" si="7"/>
        <v/>
      </c>
      <c r="F50" s="3" t="str">
        <f t="shared" ca="1" si="8"/>
        <v/>
      </c>
      <c r="G50" s="3" t="str">
        <f t="shared" ca="1" si="9"/>
        <v/>
      </c>
      <c r="H50" s="3" t="str">
        <f t="shared" ca="1" si="23"/>
        <v/>
      </c>
      <c r="I50" s="3" t="str">
        <f t="shared" ca="1" si="10"/>
        <v/>
      </c>
      <c r="J50" s="3" t="str">
        <f t="shared" ca="1" si="11"/>
        <v/>
      </c>
      <c r="K50" s="3" t="str">
        <f t="shared" ca="1" si="24"/>
        <v/>
      </c>
      <c r="L50" s="3" t="str">
        <f t="shared" ca="1" si="25"/>
        <v/>
      </c>
      <c r="M50" s="3" t="str">
        <f t="shared" ca="1" si="26"/>
        <v/>
      </c>
      <c r="N50" s="3" t="str">
        <f t="shared" ca="1" si="27"/>
        <v/>
      </c>
      <c r="O50" s="3">
        <f t="shared" ca="1" si="0"/>
        <v>0</v>
      </c>
      <c r="P50" s="3">
        <f t="shared" ca="1" si="1"/>
        <v>0</v>
      </c>
      <c r="Q50" s="3">
        <f t="shared" ca="1" si="16"/>
        <v>0</v>
      </c>
      <c r="R50" s="3">
        <f t="shared" ca="1" si="17"/>
        <v>0</v>
      </c>
      <c r="S50" s="3">
        <f t="shared" ca="1" si="18"/>
        <v>0</v>
      </c>
      <c r="T50" s="16">
        <f t="shared" ca="1" si="2"/>
        <v>0</v>
      </c>
      <c r="U50" s="3">
        <f t="shared" ca="1" si="19"/>
        <v>0</v>
      </c>
      <c r="V50" s="3">
        <f t="shared" ca="1" si="20"/>
        <v>0</v>
      </c>
      <c r="W50" s="16">
        <f t="shared" ca="1" si="3"/>
        <v>0</v>
      </c>
      <c r="X50" s="16">
        <f t="shared" ca="1" si="4"/>
        <v>0</v>
      </c>
      <c r="Y50" s="3">
        <f t="shared" ca="1" si="21"/>
        <v>1124100.3107000005</v>
      </c>
      <c r="Z50" s="3">
        <f t="shared" ca="1" si="5"/>
        <v>1124100.3107000005</v>
      </c>
    </row>
    <row r="51" spans="1:26" x14ac:dyDescent="0.3">
      <c r="A51" s="42">
        <f t="shared" si="22"/>
        <v>50</v>
      </c>
      <c r="B51" s="38">
        <v>41344</v>
      </c>
      <c r="C51" s="38">
        <v>41344</v>
      </c>
      <c r="D51" s="3">
        <f t="shared" ca="1" si="6"/>
        <v>8</v>
      </c>
      <c r="E51" s="3" t="str">
        <f t="shared" ca="1" si="7"/>
        <v/>
      </c>
      <c r="F51" s="3" t="str">
        <f t="shared" ca="1" si="8"/>
        <v>LONG</v>
      </c>
      <c r="G51" s="3" t="str">
        <f t="shared" ca="1" si="9"/>
        <v/>
      </c>
      <c r="H51" s="3" t="str">
        <f t="shared" ca="1" si="23"/>
        <v/>
      </c>
      <c r="I51" s="3">
        <f t="shared" ca="1" si="10"/>
        <v>1</v>
      </c>
      <c r="J51" s="3" t="str">
        <f t="shared" ca="1" si="11"/>
        <v/>
      </c>
      <c r="K51" s="3">
        <f t="shared" ca="1" si="24"/>
        <v>655.25</v>
      </c>
      <c r="L51" s="3" t="str">
        <f t="shared" ca="1" si="25"/>
        <v/>
      </c>
      <c r="M51" s="3">
        <f t="shared" ca="1" si="26"/>
        <v>831.65</v>
      </c>
      <c r="N51" s="3" t="str">
        <f t="shared" ca="1" si="27"/>
        <v/>
      </c>
      <c r="O51" s="3">
        <f t="shared" ca="1" si="0"/>
        <v>0</v>
      </c>
      <c r="P51" s="3">
        <f t="shared" ca="1" si="1"/>
        <v>0</v>
      </c>
      <c r="Q51" s="3">
        <f t="shared" ca="1" si="16"/>
        <v>0</v>
      </c>
      <c r="R51" s="3">
        <f t="shared" ca="1" si="17"/>
        <v>0</v>
      </c>
      <c r="S51" s="3">
        <f t="shared" ca="1" si="18"/>
        <v>0</v>
      </c>
      <c r="T51" s="16">
        <f t="shared" ca="1" si="2"/>
        <v>0</v>
      </c>
      <c r="U51" s="3">
        <f t="shared" ca="1" si="19"/>
        <v>0</v>
      </c>
      <c r="V51" s="3">
        <f t="shared" ca="1" si="20"/>
        <v>0</v>
      </c>
      <c r="W51" s="16">
        <f t="shared" ca="1" si="3"/>
        <v>0</v>
      </c>
      <c r="X51" s="16">
        <f t="shared" ca="1" si="4"/>
        <v>0</v>
      </c>
      <c r="Y51" s="3">
        <f t="shared" ca="1" si="21"/>
        <v>1124100.3107000005</v>
      </c>
      <c r="Z51" s="3">
        <f t="shared" ca="1" si="5"/>
        <v>1124100.3107000005</v>
      </c>
    </row>
    <row r="52" spans="1:26" x14ac:dyDescent="0.3">
      <c r="A52" s="42">
        <f t="shared" si="22"/>
        <v>51</v>
      </c>
      <c r="B52" s="38">
        <v>41345</v>
      </c>
      <c r="C52" s="38">
        <v>41345</v>
      </c>
      <c r="D52" s="3" t="str">
        <f t="shared" ca="1" si="6"/>
        <v/>
      </c>
      <c r="E52" s="3" t="str">
        <f t="shared" ca="1" si="7"/>
        <v/>
      </c>
      <c r="F52" s="3" t="str">
        <f t="shared" ca="1" si="8"/>
        <v/>
      </c>
      <c r="G52" s="3" t="str">
        <f t="shared" ca="1" si="9"/>
        <v/>
      </c>
      <c r="H52" s="3" t="str">
        <f t="shared" ca="1" si="23"/>
        <v>Long</v>
      </c>
      <c r="I52" s="3" t="str">
        <f t="shared" ca="1" si="10"/>
        <v/>
      </c>
      <c r="J52" s="3" t="str">
        <f t="shared" ca="1" si="11"/>
        <v/>
      </c>
      <c r="K52" s="3">
        <f t="shared" ca="1" si="24"/>
        <v>655.25</v>
      </c>
      <c r="L52" s="3">
        <f t="shared" ca="1" si="25"/>
        <v>644</v>
      </c>
      <c r="M52" s="3">
        <f t="shared" ca="1" si="26"/>
        <v>831.65</v>
      </c>
      <c r="N52" s="3">
        <f t="shared" ca="1" si="27"/>
        <v>823.8</v>
      </c>
      <c r="O52" s="3">
        <f t="shared" ca="1" si="0"/>
        <v>857</v>
      </c>
      <c r="P52" s="3">
        <f t="shared" ca="1" si="1"/>
        <v>675</v>
      </c>
      <c r="Q52" s="3">
        <f t="shared" ca="1" si="16"/>
        <v>1122913</v>
      </c>
      <c r="R52" s="3">
        <f t="shared" ca="1" si="17"/>
        <v>1107973</v>
      </c>
      <c r="S52" s="3">
        <f t="shared" ca="1" si="18"/>
        <v>-4342.4999999999845</v>
      </c>
      <c r="T52" s="16">
        <f t="shared" ca="1" si="2"/>
        <v>-3.863089404624237E-3</v>
      </c>
      <c r="U52" s="3">
        <f t="shared" ca="1" si="19"/>
        <v>1115.443</v>
      </c>
      <c r="V52" s="3">
        <f t="shared" ca="1" si="20"/>
        <v>-5457.9429999999847</v>
      </c>
      <c r="W52" s="16">
        <f t="shared" ca="1" si="3"/>
        <v>-4.8553878582252245E-3</v>
      </c>
      <c r="X52" s="16">
        <f t="shared" ca="1" si="4"/>
        <v>-4.8553878582252574E-3</v>
      </c>
      <c r="Y52" s="3">
        <f t="shared" ca="1" si="21"/>
        <v>1124100.3107000005</v>
      </c>
      <c r="Z52" s="3">
        <f t="shared" ca="1" si="5"/>
        <v>1118642.3677000005</v>
      </c>
    </row>
    <row r="53" spans="1:26" x14ac:dyDescent="0.3">
      <c r="A53" s="42">
        <f t="shared" si="22"/>
        <v>52</v>
      </c>
      <c r="B53" s="38">
        <v>41346</v>
      </c>
      <c r="C53" s="38">
        <v>41346</v>
      </c>
      <c r="D53" s="3" t="str">
        <f t="shared" ca="1" si="6"/>
        <v/>
      </c>
      <c r="E53" s="3" t="str">
        <f t="shared" ca="1" si="7"/>
        <v/>
      </c>
      <c r="F53" s="3" t="str">
        <f t="shared" ca="1" si="8"/>
        <v/>
      </c>
      <c r="G53" s="3" t="str">
        <f t="shared" ca="1" si="9"/>
        <v/>
      </c>
      <c r="H53" s="3" t="str">
        <f t="shared" ca="1" si="23"/>
        <v>Long</v>
      </c>
      <c r="I53" s="3" t="str">
        <f t="shared" ca="1" si="10"/>
        <v/>
      </c>
      <c r="J53" s="3" t="str">
        <f t="shared" ca="1" si="11"/>
        <v/>
      </c>
      <c r="K53" s="3">
        <f t="shared" ca="1" si="24"/>
        <v>655.25</v>
      </c>
      <c r="L53" s="3">
        <f t="shared" ca="1" si="25"/>
        <v>634.9</v>
      </c>
      <c r="M53" s="3">
        <f t="shared" ca="1" si="26"/>
        <v>831.65</v>
      </c>
      <c r="N53" s="3">
        <f t="shared" ca="1" si="27"/>
        <v>809.2</v>
      </c>
      <c r="O53" s="3">
        <f t="shared" ca="1" si="0"/>
        <v>853</v>
      </c>
      <c r="P53" s="3">
        <f t="shared" ca="1" si="1"/>
        <v>672</v>
      </c>
      <c r="Q53" s="3">
        <f t="shared" ca="1" si="16"/>
        <v>1117797.0499999998</v>
      </c>
      <c r="R53" s="3">
        <f t="shared" ca="1" si="17"/>
        <v>1085352.1000000001</v>
      </c>
      <c r="S53" s="3">
        <f t="shared" ca="1" si="18"/>
        <v>-2272.1500000000669</v>
      </c>
      <c r="T53" s="16">
        <f t="shared" ca="1" si="2"/>
        <v>-2.0311674808739374E-3</v>
      </c>
      <c r="U53" s="3">
        <f t="shared" ca="1" si="19"/>
        <v>1101.5745750000001</v>
      </c>
      <c r="V53" s="3">
        <f t="shared" ca="1" si="20"/>
        <v>-3373.724575000067</v>
      </c>
      <c r="W53" s="16">
        <f t="shared" ca="1" si="3"/>
        <v>-3.0159098854235767E-3</v>
      </c>
      <c r="X53" s="16">
        <f t="shared" ca="1" si="4"/>
        <v>-7.8566543314096959E-3</v>
      </c>
      <c r="Y53" s="3">
        <f t="shared" ca="1" si="21"/>
        <v>1118642.3677000005</v>
      </c>
      <c r="Z53" s="3">
        <f t="shared" ca="1" si="5"/>
        <v>1115268.6431250004</v>
      </c>
    </row>
    <row r="54" spans="1:26" x14ac:dyDescent="0.3">
      <c r="A54" s="42">
        <f t="shared" si="22"/>
        <v>53</v>
      </c>
      <c r="B54" s="38">
        <v>41347</v>
      </c>
      <c r="C54" s="38">
        <v>41347</v>
      </c>
      <c r="D54" s="3" t="str">
        <f t="shared" ca="1" si="6"/>
        <v/>
      </c>
      <c r="E54" s="3" t="str">
        <f t="shared" ca="1" si="7"/>
        <v/>
      </c>
      <c r="F54" s="3" t="str">
        <f t="shared" ca="1" si="8"/>
        <v/>
      </c>
      <c r="G54" s="3" t="str">
        <f t="shared" ca="1" si="9"/>
        <v/>
      </c>
      <c r="H54" s="3" t="str">
        <f t="shared" ca="1" si="23"/>
        <v>Long</v>
      </c>
      <c r="I54" s="3" t="str">
        <f t="shared" ca="1" si="10"/>
        <v/>
      </c>
      <c r="J54" s="3" t="str">
        <f t="shared" ca="1" si="11"/>
        <v/>
      </c>
      <c r="K54" s="3">
        <f t="shared" ca="1" si="24"/>
        <v>655.25</v>
      </c>
      <c r="L54" s="3">
        <f t="shared" ca="1" si="25"/>
        <v>649.25</v>
      </c>
      <c r="M54" s="3">
        <f t="shared" ca="1" si="26"/>
        <v>831.65</v>
      </c>
      <c r="N54" s="3">
        <f t="shared" ca="1" si="27"/>
        <v>814.1</v>
      </c>
      <c r="O54" s="3">
        <f t="shared" ca="1" si="0"/>
        <v>851</v>
      </c>
      <c r="P54" s="3">
        <f t="shared" ca="1" si="1"/>
        <v>670</v>
      </c>
      <c r="Q54" s="3">
        <f t="shared" ca="1" si="16"/>
        <v>1114823.25</v>
      </c>
      <c r="R54" s="3">
        <f t="shared" ca="1" si="17"/>
        <v>1097958.75</v>
      </c>
      <c r="S54" s="3">
        <f t="shared" ca="1" si="18"/>
        <v>6652.4999999999691</v>
      </c>
      <c r="T54" s="16">
        <f t="shared" ca="1" si="2"/>
        <v>5.9649305492527425E-3</v>
      </c>
      <c r="U54" s="3">
        <f t="shared" ca="1" si="19"/>
        <v>1106.3910000000001</v>
      </c>
      <c r="V54" s="3">
        <f t="shared" ca="1" si="20"/>
        <v>5546.1089999999695</v>
      </c>
      <c r="W54" s="16">
        <f t="shared" ca="1" si="3"/>
        <v>4.9728906431545355E-3</v>
      </c>
      <c r="X54" s="16">
        <f t="shared" ca="1" si="4"/>
        <v>-2.9228339710662965E-3</v>
      </c>
      <c r="Y54" s="3">
        <f t="shared" ca="1" si="21"/>
        <v>1115268.6431250004</v>
      </c>
      <c r="Z54" s="3">
        <f t="shared" ca="1" si="5"/>
        <v>1120814.7521250003</v>
      </c>
    </row>
    <row r="55" spans="1:26" x14ac:dyDescent="0.3">
      <c r="A55" s="42">
        <f t="shared" si="22"/>
        <v>54</v>
      </c>
      <c r="B55" s="38">
        <v>41348</v>
      </c>
      <c r="C55" s="38">
        <v>41348</v>
      </c>
      <c r="D55" s="3" t="str">
        <f t="shared" ca="1" si="6"/>
        <v/>
      </c>
      <c r="E55" s="3" t="str">
        <f t="shared" ca="1" si="7"/>
        <v/>
      </c>
      <c r="F55" s="3" t="str">
        <f t="shared" ca="1" si="8"/>
        <v/>
      </c>
      <c r="G55" s="3" t="str">
        <f t="shared" ca="1" si="9"/>
        <v/>
      </c>
      <c r="H55" s="3" t="str">
        <f t="shared" ca="1" si="23"/>
        <v>Long</v>
      </c>
      <c r="I55" s="3" t="str">
        <f t="shared" ca="1" si="10"/>
        <v/>
      </c>
      <c r="J55" s="3" t="str">
        <f t="shared" ca="1" si="11"/>
        <v/>
      </c>
      <c r="K55" s="3">
        <f t="shared" ca="1" si="24"/>
        <v>655.25</v>
      </c>
      <c r="L55" s="3">
        <f t="shared" ca="1" si="25"/>
        <v>639.4</v>
      </c>
      <c r="M55" s="3">
        <f t="shared" ca="1" si="26"/>
        <v>831.65</v>
      </c>
      <c r="N55" s="3">
        <f t="shared" ca="1" si="27"/>
        <v>817.3</v>
      </c>
      <c r="O55" s="3">
        <f t="shared" ca="1" si="0"/>
        <v>855</v>
      </c>
      <c r="P55" s="3">
        <f t="shared" ca="1" si="1"/>
        <v>673</v>
      </c>
      <c r="Q55" s="3">
        <f t="shared" ca="1" si="16"/>
        <v>1119939.2</v>
      </c>
      <c r="R55" s="3">
        <f t="shared" ca="1" si="17"/>
        <v>1096729.8999999999</v>
      </c>
      <c r="S55" s="3">
        <f t="shared" ca="1" si="18"/>
        <v>-3894.2000000000044</v>
      </c>
      <c r="T55" s="16">
        <f t="shared" ca="1" si="2"/>
        <v>-3.4744367814724289E-3</v>
      </c>
      <c r="U55" s="3">
        <f t="shared" ca="1" si="19"/>
        <v>1108.33455</v>
      </c>
      <c r="V55" s="3">
        <f t="shared" ca="1" si="20"/>
        <v>-5002.5345500000039</v>
      </c>
      <c r="W55" s="16">
        <f t="shared" ca="1" si="3"/>
        <v>-4.4633018440518261E-3</v>
      </c>
      <c r="X55" s="16">
        <f t="shared" ca="1" si="4"/>
        <v>-7.3730903248652169E-3</v>
      </c>
      <c r="Y55" s="3">
        <f t="shared" ca="1" si="21"/>
        <v>1120814.7521250003</v>
      </c>
      <c r="Z55" s="3">
        <f t="shared" ca="1" si="5"/>
        <v>1115812.2175750004</v>
      </c>
    </row>
    <row r="56" spans="1:26" x14ac:dyDescent="0.3">
      <c r="A56" s="42">
        <f t="shared" si="22"/>
        <v>55</v>
      </c>
      <c r="B56" s="38">
        <v>41351</v>
      </c>
      <c r="C56" s="38">
        <v>41351</v>
      </c>
      <c r="D56" s="3" t="str">
        <f t="shared" ca="1" si="6"/>
        <v/>
      </c>
      <c r="E56" s="3" t="str">
        <f t="shared" ca="1" si="7"/>
        <v/>
      </c>
      <c r="F56" s="3" t="str">
        <f t="shared" ca="1" si="8"/>
        <v/>
      </c>
      <c r="G56" s="3" t="str">
        <f t="shared" ca="1" si="9"/>
        <v/>
      </c>
      <c r="H56" s="3" t="str">
        <f t="shared" ca="1" si="23"/>
        <v>Long</v>
      </c>
      <c r="I56" s="3" t="str">
        <f t="shared" ca="1" si="10"/>
        <v/>
      </c>
      <c r="J56" s="3" t="str">
        <f t="shared" ca="1" si="11"/>
        <v/>
      </c>
      <c r="K56" s="3">
        <f t="shared" ca="1" si="24"/>
        <v>655.25</v>
      </c>
      <c r="L56" s="3">
        <f t="shared" ca="1" si="25"/>
        <v>643.29999999999995</v>
      </c>
      <c r="M56" s="3">
        <f t="shared" ca="1" si="26"/>
        <v>831.65</v>
      </c>
      <c r="N56" s="3">
        <f t="shared" ca="1" si="27"/>
        <v>810.1</v>
      </c>
      <c r="O56" s="3">
        <f t="shared" ca="1" si="0"/>
        <v>851</v>
      </c>
      <c r="P56" s="3">
        <f t="shared" ca="1" si="1"/>
        <v>670</v>
      </c>
      <c r="Q56" s="3">
        <f t="shared" ca="1" si="16"/>
        <v>1114823.25</v>
      </c>
      <c r="R56" s="3">
        <f t="shared" ca="1" si="17"/>
        <v>1090215.2999999998</v>
      </c>
      <c r="S56" s="3">
        <f t="shared" ca="1" si="18"/>
        <v>4269.0499999999302</v>
      </c>
      <c r="T56" s="16">
        <f t="shared" ca="1" si="2"/>
        <v>3.8259573902837121E-3</v>
      </c>
      <c r="U56" s="3">
        <f t="shared" ca="1" si="19"/>
        <v>1102.5192749999999</v>
      </c>
      <c r="V56" s="3">
        <f t="shared" ca="1" si="20"/>
        <v>3166.5307249999305</v>
      </c>
      <c r="W56" s="16">
        <f t="shared" ca="1" si="3"/>
        <v>2.8378706337180695E-3</v>
      </c>
      <c r="X56" s="16">
        <f t="shared" ca="1" si="4"/>
        <v>-4.556143567659765E-3</v>
      </c>
      <c r="Y56" s="3">
        <f t="shared" ca="1" si="21"/>
        <v>1115812.2175750004</v>
      </c>
      <c r="Z56" s="3">
        <f t="shared" ca="1" si="5"/>
        <v>1118978.7483000003</v>
      </c>
    </row>
    <row r="57" spans="1:26" x14ac:dyDescent="0.3">
      <c r="A57" s="42">
        <f t="shared" si="22"/>
        <v>56</v>
      </c>
      <c r="B57" s="38">
        <v>41352</v>
      </c>
      <c r="C57" s="38">
        <v>41352</v>
      </c>
      <c r="D57" s="3" t="str">
        <f t="shared" ca="1" si="6"/>
        <v/>
      </c>
      <c r="E57" s="3">
        <f t="shared" ca="1" si="7"/>
        <v>8</v>
      </c>
      <c r="F57" s="3" t="str">
        <f t="shared" ca="1" si="8"/>
        <v/>
      </c>
      <c r="G57" s="3" t="str">
        <f t="shared" ca="1" si="9"/>
        <v>LONG</v>
      </c>
      <c r="H57" s="3" t="str">
        <f t="shared" ca="1" si="23"/>
        <v>Long</v>
      </c>
      <c r="I57" s="3" t="str">
        <f t="shared" ca="1" si="10"/>
        <v/>
      </c>
      <c r="J57" s="3">
        <f t="shared" ca="1" si="11"/>
        <v>1</v>
      </c>
      <c r="K57" s="3" t="str">
        <f t="shared" ca="1" si="24"/>
        <v/>
      </c>
      <c r="L57" s="3">
        <f t="shared" ca="1" si="25"/>
        <v>631.54999999999995</v>
      </c>
      <c r="M57" s="3" t="str">
        <f t="shared" ca="1" si="26"/>
        <v/>
      </c>
      <c r="N57" s="3">
        <f t="shared" ca="1" si="27"/>
        <v>784.55</v>
      </c>
      <c r="O57" s="3">
        <f t="shared" ca="1" si="0"/>
        <v>853</v>
      </c>
      <c r="P57" s="3">
        <f t="shared" ca="1" si="1"/>
        <v>672</v>
      </c>
      <c r="Q57" s="3">
        <f t="shared" ca="1" si="16"/>
        <v>1117797.0499999998</v>
      </c>
      <c r="R57" s="3">
        <f t="shared" ca="1" si="17"/>
        <v>1065929.75</v>
      </c>
      <c r="S57" s="3">
        <f t="shared" ca="1" si="18"/>
        <v>11435.099999999977</v>
      </c>
      <c r="T57" s="16">
        <f t="shared" ca="1" si="2"/>
        <v>1.021922893296469E-2</v>
      </c>
      <c r="U57" s="3">
        <f t="shared" ca="1" si="19"/>
        <v>1091.8634</v>
      </c>
      <c r="V57" s="3">
        <f t="shared" ca="1" si="20"/>
        <v>10343.236599999977</v>
      </c>
      <c r="W57" s="16">
        <f t="shared" ca="1" si="3"/>
        <v>9.2434611610934143E-3</v>
      </c>
      <c r="X57" s="16">
        <f t="shared" ca="1" si="4"/>
        <v>0</v>
      </c>
      <c r="Y57" s="3">
        <f t="shared" ca="1" si="21"/>
        <v>1118978.7483000003</v>
      </c>
      <c r="Z57" s="3">
        <f t="shared" ca="1" si="5"/>
        <v>1129321.9849000003</v>
      </c>
    </row>
    <row r="58" spans="1:26" x14ac:dyDescent="0.3">
      <c r="A58" s="42">
        <f t="shared" si="22"/>
        <v>57</v>
      </c>
      <c r="B58" s="38">
        <v>41353</v>
      </c>
      <c r="C58" s="38">
        <v>41353</v>
      </c>
      <c r="D58" s="3" t="str">
        <f t="shared" ca="1" si="6"/>
        <v/>
      </c>
      <c r="E58" s="3" t="str">
        <f t="shared" ca="1" si="7"/>
        <v/>
      </c>
      <c r="F58" s="3" t="str">
        <f t="shared" ca="1" si="8"/>
        <v/>
      </c>
      <c r="G58" s="3" t="str">
        <f t="shared" ca="1" si="9"/>
        <v/>
      </c>
      <c r="H58" s="3" t="str">
        <f t="shared" ca="1" si="23"/>
        <v/>
      </c>
      <c r="I58" s="3" t="str">
        <f t="shared" ca="1" si="10"/>
        <v/>
      </c>
      <c r="J58" s="3" t="str">
        <f t="shared" ca="1" si="11"/>
        <v/>
      </c>
      <c r="K58" s="3" t="str">
        <f t="shared" ca="1" si="24"/>
        <v/>
      </c>
      <c r="L58" s="3" t="str">
        <f t="shared" ca="1" si="25"/>
        <v/>
      </c>
      <c r="M58" s="3" t="str">
        <f t="shared" ca="1" si="26"/>
        <v/>
      </c>
      <c r="N58" s="3" t="str">
        <f t="shared" ca="1" si="27"/>
        <v/>
      </c>
      <c r="O58" s="3">
        <f t="shared" ca="1" si="0"/>
        <v>0</v>
      </c>
      <c r="P58" s="3">
        <f t="shared" ca="1" si="1"/>
        <v>0</v>
      </c>
      <c r="Q58" s="3">
        <f t="shared" ca="1" si="16"/>
        <v>0</v>
      </c>
      <c r="R58" s="3">
        <f t="shared" ca="1" si="17"/>
        <v>0</v>
      </c>
      <c r="S58" s="3">
        <f t="shared" ca="1" si="18"/>
        <v>0</v>
      </c>
      <c r="T58" s="16">
        <f t="shared" ca="1" si="2"/>
        <v>0</v>
      </c>
      <c r="U58" s="3">
        <f t="shared" ca="1" si="19"/>
        <v>0</v>
      </c>
      <c r="V58" s="3">
        <f t="shared" ca="1" si="20"/>
        <v>0</v>
      </c>
      <c r="W58" s="16">
        <f t="shared" ca="1" si="3"/>
        <v>0</v>
      </c>
      <c r="X58" s="16">
        <f t="shared" ca="1" si="4"/>
        <v>0</v>
      </c>
      <c r="Y58" s="3">
        <f t="shared" ca="1" si="21"/>
        <v>1129321.9849000003</v>
      </c>
      <c r="Z58" s="3">
        <f t="shared" ca="1" si="5"/>
        <v>1129321.9849000003</v>
      </c>
    </row>
    <row r="59" spans="1:26" x14ac:dyDescent="0.3">
      <c r="A59" s="42">
        <f t="shared" si="22"/>
        <v>58</v>
      </c>
      <c r="B59" s="38">
        <v>41354</v>
      </c>
      <c r="C59" s="38">
        <v>41354</v>
      </c>
      <c r="D59" s="3">
        <f t="shared" ca="1" si="6"/>
        <v>9</v>
      </c>
      <c r="E59" s="3" t="str">
        <f t="shared" ca="1" si="7"/>
        <v/>
      </c>
      <c r="F59" s="3" t="str">
        <f t="shared" ca="1" si="8"/>
        <v>LONG</v>
      </c>
      <c r="G59" s="3" t="str">
        <f t="shared" ca="1" si="9"/>
        <v/>
      </c>
      <c r="H59" s="3" t="str">
        <f t="shared" ca="1" si="23"/>
        <v/>
      </c>
      <c r="I59" s="3">
        <f t="shared" ca="1" si="10"/>
        <v>1</v>
      </c>
      <c r="J59" s="3" t="str">
        <f t="shared" ca="1" si="11"/>
        <v/>
      </c>
      <c r="K59" s="3">
        <f t="shared" ca="1" si="24"/>
        <v>607</v>
      </c>
      <c r="L59" s="3" t="str">
        <f t="shared" ca="1" si="25"/>
        <v/>
      </c>
      <c r="M59" s="3">
        <f t="shared" ca="1" si="26"/>
        <v>797.9</v>
      </c>
      <c r="N59" s="3" t="str">
        <f t="shared" ca="1" si="27"/>
        <v/>
      </c>
      <c r="O59" s="3">
        <f t="shared" ca="1" si="0"/>
        <v>0</v>
      </c>
      <c r="P59" s="3">
        <f t="shared" ca="1" si="1"/>
        <v>0</v>
      </c>
      <c r="Q59" s="3">
        <f t="shared" ca="1" si="16"/>
        <v>0</v>
      </c>
      <c r="R59" s="3">
        <f t="shared" ca="1" si="17"/>
        <v>0</v>
      </c>
      <c r="S59" s="3">
        <f t="shared" ca="1" si="18"/>
        <v>0</v>
      </c>
      <c r="T59" s="16">
        <f t="shared" ca="1" si="2"/>
        <v>0</v>
      </c>
      <c r="U59" s="3">
        <f t="shared" ca="1" si="19"/>
        <v>0</v>
      </c>
      <c r="V59" s="3">
        <f t="shared" ca="1" si="20"/>
        <v>0</v>
      </c>
      <c r="W59" s="16">
        <f t="shared" ca="1" si="3"/>
        <v>0</v>
      </c>
      <c r="X59" s="16">
        <f t="shared" ca="1" si="4"/>
        <v>0</v>
      </c>
      <c r="Y59" s="3">
        <f t="shared" ca="1" si="21"/>
        <v>1129321.9849000003</v>
      </c>
      <c r="Z59" s="3">
        <f t="shared" ca="1" si="5"/>
        <v>1129321.9849000003</v>
      </c>
    </row>
    <row r="60" spans="1:26" x14ac:dyDescent="0.3">
      <c r="A60" s="42">
        <f t="shared" si="22"/>
        <v>59</v>
      </c>
      <c r="B60" s="38">
        <v>41355</v>
      </c>
      <c r="C60" s="38">
        <v>41355</v>
      </c>
      <c r="D60" s="3" t="str">
        <f t="shared" ca="1" si="6"/>
        <v/>
      </c>
      <c r="E60" s="3" t="str">
        <f t="shared" ca="1" si="7"/>
        <v/>
      </c>
      <c r="F60" s="3" t="str">
        <f t="shared" ca="1" si="8"/>
        <v/>
      </c>
      <c r="G60" s="3" t="str">
        <f t="shared" ca="1" si="9"/>
        <v/>
      </c>
      <c r="H60" s="3" t="str">
        <f t="shared" ca="1" si="23"/>
        <v>Long</v>
      </c>
      <c r="I60" s="3" t="str">
        <f t="shared" ca="1" si="10"/>
        <v/>
      </c>
      <c r="J60" s="3" t="str">
        <f t="shared" ca="1" si="11"/>
        <v/>
      </c>
      <c r="K60" s="3">
        <f t="shared" ca="1" si="24"/>
        <v>607</v>
      </c>
      <c r="L60" s="3">
        <f t="shared" ca="1" si="25"/>
        <v>605.25</v>
      </c>
      <c r="M60" s="3">
        <f t="shared" ca="1" si="26"/>
        <v>797.9</v>
      </c>
      <c r="N60" s="3">
        <f t="shared" ca="1" si="27"/>
        <v>796.4</v>
      </c>
      <c r="O60" s="3">
        <f t="shared" ca="1" si="0"/>
        <v>930</v>
      </c>
      <c r="P60" s="3">
        <f t="shared" ca="1" si="1"/>
        <v>707</v>
      </c>
      <c r="Q60" s="3">
        <f t="shared" ca="1" si="16"/>
        <v>1128625.2999999998</v>
      </c>
      <c r="R60" s="3">
        <f t="shared" ca="1" si="17"/>
        <v>1125937.2999999998</v>
      </c>
      <c r="S60" s="3">
        <f t="shared" ca="1" si="18"/>
        <v>-567</v>
      </c>
      <c r="T60" s="16">
        <f t="shared" ca="1" si="2"/>
        <v>-5.0207116091006325E-4</v>
      </c>
      <c r="U60" s="3">
        <f t="shared" ca="1" si="19"/>
        <v>1127.2812999999999</v>
      </c>
      <c r="V60" s="3">
        <f t="shared" ca="1" si="20"/>
        <v>-1694.2812999999999</v>
      </c>
      <c r="W60" s="16">
        <f t="shared" ca="1" si="3"/>
        <v>-1.5002641608451693E-3</v>
      </c>
      <c r="X60" s="16">
        <f t="shared" ca="1" si="4"/>
        <v>-1.5002641608451439E-3</v>
      </c>
      <c r="Y60" s="3">
        <f t="shared" ca="1" si="21"/>
        <v>1129321.9849000003</v>
      </c>
      <c r="Z60" s="3">
        <f t="shared" ca="1" si="5"/>
        <v>1127627.7036000004</v>
      </c>
    </row>
    <row r="61" spans="1:26" x14ac:dyDescent="0.3">
      <c r="A61" s="42">
        <f t="shared" si="22"/>
        <v>60</v>
      </c>
      <c r="B61" s="38">
        <v>41358</v>
      </c>
      <c r="C61" s="38">
        <v>41358</v>
      </c>
      <c r="D61" s="3" t="str">
        <f t="shared" ca="1" si="6"/>
        <v/>
      </c>
      <c r="E61" s="3" t="str">
        <f t="shared" ca="1" si="7"/>
        <v/>
      </c>
      <c r="F61" s="3" t="str">
        <f t="shared" ca="1" si="8"/>
        <v/>
      </c>
      <c r="G61" s="3" t="str">
        <f t="shared" ca="1" si="9"/>
        <v/>
      </c>
      <c r="H61" s="3" t="str">
        <f t="shared" ca="1" si="23"/>
        <v>Long</v>
      </c>
      <c r="I61" s="3" t="str">
        <f t="shared" ca="1" si="10"/>
        <v/>
      </c>
      <c r="J61" s="3" t="str">
        <f t="shared" ca="1" si="11"/>
        <v/>
      </c>
      <c r="K61" s="3">
        <f t="shared" ca="1" si="24"/>
        <v>607</v>
      </c>
      <c r="L61" s="3">
        <f t="shared" ca="1" si="25"/>
        <v>609.4</v>
      </c>
      <c r="M61" s="3">
        <f t="shared" ca="1" si="26"/>
        <v>797.9</v>
      </c>
      <c r="N61" s="3">
        <f t="shared" ca="1" si="27"/>
        <v>806.2</v>
      </c>
      <c r="O61" s="3">
        <f t="shared" ca="1" si="0"/>
        <v>928</v>
      </c>
      <c r="P61" s="3">
        <f t="shared" ca="1" si="1"/>
        <v>706</v>
      </c>
      <c r="Q61" s="3">
        <f t="shared" ca="1" si="16"/>
        <v>1126613.3999999999</v>
      </c>
      <c r="R61" s="3">
        <f t="shared" ca="1" si="17"/>
        <v>1134700.3999999999</v>
      </c>
      <c r="S61" s="3">
        <f t="shared" ca="1" si="18"/>
        <v>-3632.6000000000695</v>
      </c>
      <c r="T61" s="16">
        <f t="shared" ca="1" si="2"/>
        <v>-3.2214533115875357E-3</v>
      </c>
      <c r="U61" s="3">
        <f t="shared" ca="1" si="19"/>
        <v>1130.6569</v>
      </c>
      <c r="V61" s="3">
        <f t="shared" ca="1" si="20"/>
        <v>-4763.2569000000694</v>
      </c>
      <c r="W61" s="16">
        <f t="shared" ca="1" si="3"/>
        <v>-4.2241396560169326E-3</v>
      </c>
      <c r="X61" s="16">
        <f t="shared" ca="1" si="4"/>
        <v>-5.7180664915257307E-3</v>
      </c>
      <c r="Y61" s="3">
        <f t="shared" ca="1" si="21"/>
        <v>1127627.7036000004</v>
      </c>
      <c r="Z61" s="3">
        <f t="shared" ca="1" si="5"/>
        <v>1122864.4467000002</v>
      </c>
    </row>
    <row r="62" spans="1:26" x14ac:dyDescent="0.3">
      <c r="A62" s="42">
        <f t="shared" si="22"/>
        <v>61</v>
      </c>
      <c r="B62" s="38">
        <v>41359</v>
      </c>
      <c r="C62" s="38">
        <v>41359</v>
      </c>
      <c r="D62" s="3" t="str">
        <f t="shared" ca="1" si="6"/>
        <v/>
      </c>
      <c r="E62" s="3" t="str">
        <f t="shared" ca="1" si="7"/>
        <v/>
      </c>
      <c r="F62" s="3" t="str">
        <f t="shared" ca="1" si="8"/>
        <v/>
      </c>
      <c r="G62" s="3" t="str">
        <f t="shared" ca="1" si="9"/>
        <v/>
      </c>
      <c r="H62" s="3" t="str">
        <f t="shared" ca="1" si="23"/>
        <v>Long</v>
      </c>
      <c r="I62" s="3" t="str">
        <f t="shared" ca="1" si="10"/>
        <v/>
      </c>
      <c r="J62" s="3" t="str">
        <f t="shared" ca="1" si="11"/>
        <v/>
      </c>
      <c r="K62" s="3">
        <f t="shared" ca="1" si="24"/>
        <v>607</v>
      </c>
      <c r="L62" s="3">
        <f t="shared" ca="1" si="25"/>
        <v>614.5</v>
      </c>
      <c r="M62" s="3">
        <f t="shared" ca="1" si="26"/>
        <v>797.9</v>
      </c>
      <c r="N62" s="3">
        <f t="shared" ca="1" si="27"/>
        <v>824.2</v>
      </c>
      <c r="O62" s="3">
        <f t="shared" ca="1" si="0"/>
        <v>924</v>
      </c>
      <c r="P62" s="3">
        <f t="shared" ca="1" si="1"/>
        <v>703</v>
      </c>
      <c r="Q62" s="3">
        <f t="shared" ca="1" si="16"/>
        <v>1121791.7</v>
      </c>
      <c r="R62" s="3">
        <f t="shared" ca="1" si="17"/>
        <v>1147210.6000000001</v>
      </c>
      <c r="S62" s="3">
        <f t="shared" ca="1" si="18"/>
        <v>-11558.900000000049</v>
      </c>
      <c r="T62" s="16">
        <f t="shared" ca="1" si="2"/>
        <v>-1.0294118790536684E-2</v>
      </c>
      <c r="U62" s="3">
        <f t="shared" ca="1" si="19"/>
        <v>1134.5011500000001</v>
      </c>
      <c r="V62" s="3">
        <f t="shared" ca="1" si="20"/>
        <v>-12693.401150000049</v>
      </c>
      <c r="W62" s="16">
        <f t="shared" ca="1" si="3"/>
        <v>-1.1304482199347248E-2</v>
      </c>
      <c r="X62" s="16">
        <f t="shared" ca="1" si="4"/>
        <v>-1.6957908910004926E-2</v>
      </c>
      <c r="Y62" s="3">
        <f t="shared" ca="1" si="21"/>
        <v>1122864.4467000002</v>
      </c>
      <c r="Z62" s="3">
        <f t="shared" ca="1" si="5"/>
        <v>1110171.0455500002</v>
      </c>
    </row>
    <row r="63" spans="1:26" x14ac:dyDescent="0.3">
      <c r="A63" s="42">
        <f t="shared" si="22"/>
        <v>62</v>
      </c>
      <c r="B63" s="38">
        <v>41361</v>
      </c>
      <c r="C63" s="38">
        <v>41361</v>
      </c>
      <c r="D63" s="3" t="str">
        <f t="shared" ca="1" si="6"/>
        <v/>
      </c>
      <c r="E63" s="3" t="str">
        <f t="shared" ca="1" si="7"/>
        <v/>
      </c>
      <c r="F63" s="3" t="str">
        <f t="shared" ca="1" si="8"/>
        <v/>
      </c>
      <c r="G63" s="3" t="str">
        <f t="shared" ca="1" si="9"/>
        <v/>
      </c>
      <c r="H63" s="3" t="str">
        <f t="shared" ca="1" si="23"/>
        <v>Long</v>
      </c>
      <c r="I63" s="3" t="str">
        <f t="shared" ca="1" si="10"/>
        <v/>
      </c>
      <c r="J63" s="3" t="str">
        <f t="shared" ca="1" si="11"/>
        <v/>
      </c>
      <c r="K63" s="3">
        <f t="shared" ca="1" si="24"/>
        <v>607</v>
      </c>
      <c r="L63" s="3">
        <f t="shared" ca="1" si="25"/>
        <v>625.35</v>
      </c>
      <c r="M63" s="3">
        <f t="shared" ca="1" si="26"/>
        <v>797.9</v>
      </c>
      <c r="N63" s="3">
        <f t="shared" ca="1" si="27"/>
        <v>826.25</v>
      </c>
      <c r="O63" s="3">
        <f t="shared" ca="1" si="0"/>
        <v>914</v>
      </c>
      <c r="P63" s="3">
        <f t="shared" ca="1" si="1"/>
        <v>695</v>
      </c>
      <c r="Q63" s="3">
        <f t="shared" ca="1" si="16"/>
        <v>1109338.5</v>
      </c>
      <c r="R63" s="3">
        <f t="shared" ca="1" si="17"/>
        <v>1145813.6499999999</v>
      </c>
      <c r="S63" s="3">
        <f t="shared" ca="1" si="18"/>
        <v>-2931.3499999999949</v>
      </c>
      <c r="T63" s="16">
        <f t="shared" ca="1" si="2"/>
        <v>-2.6404489756330723E-3</v>
      </c>
      <c r="U63" s="3">
        <f t="shared" ca="1" si="19"/>
        <v>1127.5760749999999</v>
      </c>
      <c r="V63" s="3">
        <f t="shared" ca="1" si="20"/>
        <v>-4058.9260749999949</v>
      </c>
      <c r="W63" s="16">
        <f t="shared" ca="1" si="3"/>
        <v>-3.6561267664741918E-3</v>
      </c>
      <c r="X63" s="16">
        <f t="shared" ca="1" si="4"/>
        <v>-2.0552035411809833E-2</v>
      </c>
      <c r="Y63" s="3">
        <f t="shared" ca="1" si="21"/>
        <v>1110171.0455500002</v>
      </c>
      <c r="Z63" s="3">
        <f t="shared" ca="1" si="5"/>
        <v>1106112.1194750001</v>
      </c>
    </row>
    <row r="64" spans="1:26" x14ac:dyDescent="0.3">
      <c r="A64" s="42">
        <f t="shared" si="22"/>
        <v>63</v>
      </c>
      <c r="B64" s="38">
        <v>41365</v>
      </c>
      <c r="C64" s="38">
        <v>41365</v>
      </c>
      <c r="D64" s="3" t="str">
        <f t="shared" ca="1" si="6"/>
        <v/>
      </c>
      <c r="E64" s="3" t="str">
        <f t="shared" ca="1" si="7"/>
        <v/>
      </c>
      <c r="F64" s="3" t="str">
        <f t="shared" ca="1" si="8"/>
        <v/>
      </c>
      <c r="G64" s="3" t="str">
        <f t="shared" ca="1" si="9"/>
        <v/>
      </c>
      <c r="H64" s="3" t="str">
        <f t="shared" ca="1" si="23"/>
        <v>Long</v>
      </c>
      <c r="I64" s="3" t="str">
        <f t="shared" ca="1" si="10"/>
        <v/>
      </c>
      <c r="J64" s="3" t="str">
        <f t="shared" ca="1" si="11"/>
        <v/>
      </c>
      <c r="K64" s="3">
        <f t="shared" ca="1" si="24"/>
        <v>607</v>
      </c>
      <c r="L64" s="3">
        <f t="shared" ca="1" si="25"/>
        <v>623.85</v>
      </c>
      <c r="M64" s="3">
        <f t="shared" ca="1" si="26"/>
        <v>797.9</v>
      </c>
      <c r="N64" s="3">
        <f t="shared" ca="1" si="27"/>
        <v>825.2</v>
      </c>
      <c r="O64" s="3">
        <f t="shared" ca="1" si="0"/>
        <v>911</v>
      </c>
      <c r="P64" s="3">
        <f t="shared" ca="1" si="1"/>
        <v>693</v>
      </c>
      <c r="Q64" s="3">
        <f t="shared" ca="1" si="16"/>
        <v>1105921.7</v>
      </c>
      <c r="R64" s="3">
        <f t="shared" ca="1" si="17"/>
        <v>1140190.95</v>
      </c>
      <c r="S64" s="3">
        <f t="shared" ca="1" si="18"/>
        <v>-3568.5500000000284</v>
      </c>
      <c r="T64" s="16">
        <f t="shared" ca="1" si="2"/>
        <v>-3.226210017203128E-3</v>
      </c>
      <c r="U64" s="3">
        <f t="shared" ca="1" si="19"/>
        <v>1123.056325</v>
      </c>
      <c r="V64" s="3">
        <f t="shared" ca="1" si="20"/>
        <v>-4691.6063250000279</v>
      </c>
      <c r="W64" s="16">
        <f t="shared" ca="1" si="3"/>
        <v>-4.2415287224470792E-3</v>
      </c>
      <c r="X64" s="16">
        <f t="shared" ca="1" si="4"/>
        <v>-2.4706392085752982E-2</v>
      </c>
      <c r="Y64" s="3">
        <f t="shared" ca="1" si="21"/>
        <v>1106112.1194750001</v>
      </c>
      <c r="Z64" s="3">
        <f t="shared" ca="1" si="5"/>
        <v>1101420.51315</v>
      </c>
    </row>
    <row r="65" spans="1:26" x14ac:dyDescent="0.3">
      <c r="A65" s="42">
        <f t="shared" si="22"/>
        <v>64</v>
      </c>
      <c r="B65" s="38">
        <v>41366</v>
      </c>
      <c r="C65" s="38">
        <v>41366</v>
      </c>
      <c r="D65" s="3" t="str">
        <f t="shared" ca="1" si="6"/>
        <v/>
      </c>
      <c r="E65" s="3">
        <f t="shared" ca="1" si="7"/>
        <v>9</v>
      </c>
      <c r="F65" s="3" t="str">
        <f t="shared" ca="1" si="8"/>
        <v/>
      </c>
      <c r="G65" s="3" t="str">
        <f t="shared" ca="1" si="9"/>
        <v>LONG</v>
      </c>
      <c r="H65" s="3" t="str">
        <f t="shared" ca="1" si="23"/>
        <v>Long</v>
      </c>
      <c r="I65" s="3" t="str">
        <f t="shared" ca="1" si="10"/>
        <v/>
      </c>
      <c r="J65" s="3">
        <f t="shared" ca="1" si="11"/>
        <v>1</v>
      </c>
      <c r="K65" s="3" t="str">
        <f t="shared" ca="1" si="24"/>
        <v/>
      </c>
      <c r="L65" s="3">
        <f t="shared" ca="1" si="25"/>
        <v>629.9</v>
      </c>
      <c r="M65" s="3" t="str">
        <f t="shared" ca="1" si="26"/>
        <v/>
      </c>
      <c r="N65" s="3">
        <f t="shared" ca="1" si="27"/>
        <v>817.25</v>
      </c>
      <c r="O65" s="3">
        <f t="shared" ca="1" si="0"/>
        <v>907</v>
      </c>
      <c r="P65" s="3">
        <f t="shared" ca="1" si="1"/>
        <v>690</v>
      </c>
      <c r="Q65" s="3">
        <f t="shared" ca="1" si="16"/>
        <v>1101100</v>
      </c>
      <c r="R65" s="3">
        <f t="shared" ca="1" si="17"/>
        <v>1135221.7999999998</v>
      </c>
      <c r="S65" s="3">
        <f t="shared" ca="1" si="18"/>
        <v>7418.7999999999647</v>
      </c>
      <c r="T65" s="16">
        <f t="shared" ca="1" si="2"/>
        <v>6.7356653625259061E-3</v>
      </c>
      <c r="U65" s="3">
        <f t="shared" ca="1" si="19"/>
        <v>1118.1608999999999</v>
      </c>
      <c r="V65" s="3">
        <f t="shared" ca="1" si="20"/>
        <v>6300.6390999999649</v>
      </c>
      <c r="W65" s="16">
        <f t="shared" ca="1" si="3"/>
        <v>5.7204664565221287E-3</v>
      </c>
      <c r="X65" s="16">
        <f t="shared" ca="1" si="4"/>
        <v>-1.9127257716419099E-2</v>
      </c>
      <c r="Y65" s="3">
        <f t="shared" ca="1" si="21"/>
        <v>1101420.51315</v>
      </c>
      <c r="Z65" s="3">
        <f t="shared" ca="1" si="5"/>
        <v>1107721.15225</v>
      </c>
    </row>
    <row r="66" spans="1:26" x14ac:dyDescent="0.3">
      <c r="A66" s="42">
        <f t="shared" si="22"/>
        <v>65</v>
      </c>
      <c r="B66" s="38">
        <v>41367</v>
      </c>
      <c r="C66" s="38">
        <v>41367</v>
      </c>
      <c r="D66" s="3" t="str">
        <f t="shared" ca="1" si="6"/>
        <v/>
      </c>
      <c r="E66" s="3" t="str">
        <f t="shared" ca="1" si="7"/>
        <v/>
      </c>
      <c r="F66" s="3" t="str">
        <f t="shared" ca="1" si="8"/>
        <v/>
      </c>
      <c r="G66" s="3" t="str">
        <f t="shared" ca="1" si="9"/>
        <v/>
      </c>
      <c r="H66" s="3" t="str">
        <f t="shared" ca="1" si="23"/>
        <v/>
      </c>
      <c r="I66" s="3" t="str">
        <f t="shared" ca="1" si="10"/>
        <v/>
      </c>
      <c r="J66" s="3" t="str">
        <f t="shared" ca="1" si="11"/>
        <v/>
      </c>
      <c r="K66" s="3" t="str">
        <f t="shared" ca="1" si="24"/>
        <v/>
      </c>
      <c r="L66" s="3" t="str">
        <f t="shared" ca="1" si="25"/>
        <v/>
      </c>
      <c r="M66" s="3" t="str">
        <f t="shared" ca="1" si="26"/>
        <v/>
      </c>
      <c r="N66" s="3" t="str">
        <f t="shared" ca="1" si="27"/>
        <v/>
      </c>
      <c r="O66" s="3">
        <f t="shared" ref="O66:O129" ca="1" si="28">IFERROR(ROUNDDOWN((Y66/2)/K65,0),0)</f>
        <v>0</v>
      </c>
      <c r="P66" s="3">
        <f t="shared" ref="P66:P129" ca="1" si="29">IFERROR(ROUNDDOWN((Y66/2)/M65,0),0)</f>
        <v>0</v>
      </c>
      <c r="Q66" s="3">
        <f t="shared" ca="1" si="16"/>
        <v>0</v>
      </c>
      <c r="R66" s="3">
        <f t="shared" ca="1" si="17"/>
        <v>0</v>
      </c>
      <c r="S66" s="3">
        <f t="shared" ca="1" si="18"/>
        <v>0</v>
      </c>
      <c r="T66" s="16">
        <f t="shared" ref="T66:T129" ca="1" si="30">IFERROR(S66/Y66,0)</f>
        <v>0</v>
      </c>
      <c r="U66" s="3">
        <f t="shared" ca="1" si="19"/>
        <v>0</v>
      </c>
      <c r="V66" s="3">
        <f t="shared" ca="1" si="20"/>
        <v>0</v>
      </c>
      <c r="W66" s="16">
        <f t="shared" ref="W66:W129" ca="1" si="31">V66/Y66</f>
        <v>0</v>
      </c>
      <c r="X66" s="16">
        <f t="shared" ref="X66:X129" ca="1" si="32">IFERROR((Z66/MAX(OFFSET(Z66,0,0,-A66,1)))-1,"")</f>
        <v>-1.9127257716419099E-2</v>
      </c>
      <c r="Y66" s="3">
        <f t="shared" ca="1" si="21"/>
        <v>1107721.15225</v>
      </c>
      <c r="Z66" s="3">
        <f t="shared" ref="Z66:Z129" ca="1" si="33">Y66+V66</f>
        <v>1107721.15225</v>
      </c>
    </row>
    <row r="67" spans="1:26" x14ac:dyDescent="0.3">
      <c r="A67" s="42">
        <f t="shared" si="22"/>
        <v>66</v>
      </c>
      <c r="B67" s="38">
        <v>41368</v>
      </c>
      <c r="C67" s="38">
        <v>41368</v>
      </c>
      <c r="D67" s="3" t="str">
        <f t="shared" ref="D67:D130" ca="1" si="34">VLOOKUP(B67, INDIRECT("Sheet3!G2:AK251"), 28, FALSE)</f>
        <v/>
      </c>
      <c r="E67" s="3" t="str">
        <f t="shared" ref="E67:E130" ca="1" si="35">VLOOKUP(B67, INDIRECT("Sheet3!G2:AK251"), 29, FALSE)</f>
        <v/>
      </c>
      <c r="F67" s="3" t="str">
        <f t="shared" ref="F67:F130" ca="1" si="36">VLOOKUP(B67, INDIRECT("Sheet3!G2:AM251"), 32, FALSE)</f>
        <v/>
      </c>
      <c r="G67" s="3" t="str">
        <f t="shared" ref="G67:G130" ca="1" si="37">VLOOKUP(B67, INDIRECT("Sheet3!G2:AM251"), 33, FALSE)</f>
        <v/>
      </c>
      <c r="H67" s="3" t="str">
        <f t="shared" ca="1" si="23"/>
        <v/>
      </c>
      <c r="I67" s="3" t="str">
        <f t="shared" ref="I67:I130" ca="1" si="38">IF(D67&lt;&gt;"",1,"")</f>
        <v/>
      </c>
      <c r="J67" s="3" t="str">
        <f t="shared" ref="J67:J130" ca="1" si="39">IF(E67&lt;&gt;"",1,"")</f>
        <v/>
      </c>
      <c r="K67" s="3" t="str">
        <f t="shared" ca="1" si="24"/>
        <v/>
      </c>
      <c r="L67" s="3" t="str">
        <f t="shared" ca="1" si="25"/>
        <v/>
      </c>
      <c r="M67" s="3" t="str">
        <f t="shared" ca="1" si="26"/>
        <v/>
      </c>
      <c r="N67" s="3" t="str">
        <f t="shared" ca="1" si="27"/>
        <v/>
      </c>
      <c r="O67" s="3">
        <f t="shared" ca="1" si="28"/>
        <v>0</v>
      </c>
      <c r="P67" s="3">
        <f t="shared" ca="1" si="29"/>
        <v>0</v>
      </c>
      <c r="Q67" s="3">
        <f t="shared" ref="Q67:Q130" ca="1" si="40">IFERROR((K66*O67)+(M66*P67),0)</f>
        <v>0</v>
      </c>
      <c r="R67" s="3">
        <f t="shared" ref="R67:R130" ca="1" si="41">IFERROR((L67*O67)+(N67*P67),0)</f>
        <v>0</v>
      </c>
      <c r="S67" s="3">
        <f t="shared" ref="S67:S130" ca="1" si="42">IFERROR((((L67-K66)*O67)+((M66-N67)*P67)),0)</f>
        <v>0</v>
      </c>
      <c r="T67" s="16">
        <f t="shared" ca="1" si="30"/>
        <v>0</v>
      </c>
      <c r="U67" s="3">
        <f t="shared" ref="U67:U130" ca="1" si="43">IFERROR(Q67*$AC$3+(R67*$AC$3),0)</f>
        <v>0</v>
      </c>
      <c r="V67" s="3">
        <f t="shared" ref="V67:V130" ca="1" si="44">IFERROR(S67-U67,0)</f>
        <v>0</v>
      </c>
      <c r="W67" s="16">
        <f t="shared" ca="1" si="31"/>
        <v>0</v>
      </c>
      <c r="X67" s="16">
        <f t="shared" ca="1" si="32"/>
        <v>-1.9127257716419099E-2</v>
      </c>
      <c r="Y67" s="3">
        <f t="shared" ref="Y67:Y130" ca="1" si="45">Z66</f>
        <v>1107721.15225</v>
      </c>
      <c r="Z67" s="3">
        <f t="shared" ca="1" si="33"/>
        <v>1107721.15225</v>
      </c>
    </row>
    <row r="68" spans="1:26" x14ac:dyDescent="0.3">
      <c r="A68" s="42">
        <f t="shared" ref="A68:A131" si="46">A67+1</f>
        <v>67</v>
      </c>
      <c r="B68" s="38">
        <v>41369</v>
      </c>
      <c r="C68" s="38">
        <v>41369</v>
      </c>
      <c r="D68" s="3">
        <f t="shared" ca="1" si="34"/>
        <v>10</v>
      </c>
      <c r="E68" s="3" t="str">
        <f t="shared" ca="1" si="35"/>
        <v/>
      </c>
      <c r="F68" s="3" t="str">
        <f t="shared" ca="1" si="36"/>
        <v>SHORT</v>
      </c>
      <c r="G68" s="3" t="str">
        <f t="shared" ca="1" si="37"/>
        <v/>
      </c>
      <c r="H68" s="3" t="str">
        <f t="shared" ref="H68:H131" ca="1" si="47">IF(F67="Long", "Long", IF(F67="Short", "Short", IF(G67="Long", "", IF(G67="Short", "", H67))))</f>
        <v/>
      </c>
      <c r="I68" s="3">
        <f t="shared" ca="1" si="38"/>
        <v>1</v>
      </c>
      <c r="J68" s="3" t="str">
        <f t="shared" ca="1" si="39"/>
        <v/>
      </c>
      <c r="K68" s="3">
        <f t="shared" ca="1" si="24"/>
        <v>770.8</v>
      </c>
      <c r="L68" s="3" t="str">
        <f t="shared" ca="1" si="25"/>
        <v/>
      </c>
      <c r="M68" s="3">
        <f t="shared" ca="1" si="26"/>
        <v>620.95000000000005</v>
      </c>
      <c r="N68" s="3" t="str">
        <f t="shared" ca="1" si="27"/>
        <v/>
      </c>
      <c r="O68" s="3">
        <f t="shared" ca="1" si="28"/>
        <v>0</v>
      </c>
      <c r="P68" s="3">
        <f t="shared" ca="1" si="29"/>
        <v>0</v>
      </c>
      <c r="Q68" s="3">
        <f t="shared" ca="1" si="40"/>
        <v>0</v>
      </c>
      <c r="R68" s="3">
        <f t="shared" ca="1" si="41"/>
        <v>0</v>
      </c>
      <c r="S68" s="3">
        <f t="shared" ca="1" si="42"/>
        <v>0</v>
      </c>
      <c r="T68" s="16">
        <f t="shared" ca="1" si="30"/>
        <v>0</v>
      </c>
      <c r="U68" s="3">
        <f t="shared" ca="1" si="43"/>
        <v>0</v>
      </c>
      <c r="V68" s="3">
        <f t="shared" ca="1" si="44"/>
        <v>0</v>
      </c>
      <c r="W68" s="16">
        <f t="shared" ca="1" si="31"/>
        <v>0</v>
      </c>
      <c r="X68" s="16">
        <f t="shared" ca="1" si="32"/>
        <v>-1.9127257716419099E-2</v>
      </c>
      <c r="Y68" s="3">
        <f t="shared" ca="1" si="45"/>
        <v>1107721.15225</v>
      </c>
      <c r="Z68" s="3">
        <f t="shared" ca="1" si="33"/>
        <v>1107721.15225</v>
      </c>
    </row>
    <row r="69" spans="1:26" x14ac:dyDescent="0.3">
      <c r="A69" s="42">
        <f t="shared" si="46"/>
        <v>68</v>
      </c>
      <c r="B69" s="38">
        <v>41372</v>
      </c>
      <c r="C69" s="38">
        <v>41372</v>
      </c>
      <c r="D69" s="3" t="str">
        <f t="shared" ca="1" si="34"/>
        <v/>
      </c>
      <c r="E69" s="3" t="str">
        <f t="shared" ca="1" si="35"/>
        <v/>
      </c>
      <c r="F69" s="3" t="str">
        <f t="shared" ca="1" si="36"/>
        <v/>
      </c>
      <c r="G69" s="3" t="str">
        <f t="shared" ca="1" si="37"/>
        <v/>
      </c>
      <c r="H69" s="3" t="str">
        <f t="shared" ca="1" si="47"/>
        <v>Short</v>
      </c>
      <c r="I69" s="3" t="str">
        <f t="shared" ca="1" si="38"/>
        <v/>
      </c>
      <c r="J69" s="3" t="str">
        <f t="shared" ca="1" si="39"/>
        <v/>
      </c>
      <c r="K69" s="3">
        <f t="shared" ca="1" si="24"/>
        <v>770.8</v>
      </c>
      <c r="L69" s="3">
        <f t="shared" ca="1" si="25"/>
        <v>758.2</v>
      </c>
      <c r="M69" s="3">
        <f t="shared" ca="1" si="26"/>
        <v>620.95000000000005</v>
      </c>
      <c r="N69" s="3">
        <f t="shared" ca="1" si="27"/>
        <v>624.45000000000005</v>
      </c>
      <c r="O69" s="3">
        <f t="shared" ca="1" si="28"/>
        <v>718</v>
      </c>
      <c r="P69" s="3">
        <f t="shared" ca="1" si="29"/>
        <v>891</v>
      </c>
      <c r="Q69" s="3">
        <f t="shared" ca="1" si="40"/>
        <v>1106700.8500000001</v>
      </c>
      <c r="R69" s="3">
        <f t="shared" ca="1" si="41"/>
        <v>1100772.55</v>
      </c>
      <c r="S69" s="3">
        <f t="shared" ca="1" si="42"/>
        <v>-12165.299999999934</v>
      </c>
      <c r="T69" s="16">
        <f t="shared" ca="1" si="30"/>
        <v>-1.0982276519040745E-2</v>
      </c>
      <c r="U69" s="3">
        <f t="shared" ca="1" si="43"/>
        <v>1103.7367000000002</v>
      </c>
      <c r="V69" s="3">
        <f t="shared" ca="1" si="44"/>
        <v>-13269.036699999933</v>
      </c>
      <c r="W69" s="16">
        <f t="shared" ca="1" si="31"/>
        <v>-1.1978679537759033E-2</v>
      </c>
      <c r="X69" s="16">
        <f t="shared" ca="1" si="32"/>
        <v>-3.0876817963556902E-2</v>
      </c>
      <c r="Y69" s="3">
        <f t="shared" ca="1" si="45"/>
        <v>1107721.15225</v>
      </c>
      <c r="Z69" s="3">
        <f t="shared" ca="1" si="33"/>
        <v>1094452.1155500002</v>
      </c>
    </row>
    <row r="70" spans="1:26" x14ac:dyDescent="0.3">
      <c r="A70" s="42">
        <f t="shared" si="46"/>
        <v>69</v>
      </c>
      <c r="B70" s="38">
        <v>41373</v>
      </c>
      <c r="C70" s="38">
        <v>41373</v>
      </c>
      <c r="D70" s="3" t="str">
        <f t="shared" ca="1" si="34"/>
        <v/>
      </c>
      <c r="E70" s="3" t="str">
        <f t="shared" ca="1" si="35"/>
        <v/>
      </c>
      <c r="F70" s="3" t="str">
        <f t="shared" ca="1" si="36"/>
        <v/>
      </c>
      <c r="G70" s="3" t="str">
        <f t="shared" ca="1" si="37"/>
        <v/>
      </c>
      <c r="H70" s="3" t="str">
        <f t="shared" ca="1" si="47"/>
        <v>Short</v>
      </c>
      <c r="I70" s="3" t="str">
        <f t="shared" ca="1" si="38"/>
        <v/>
      </c>
      <c r="J70" s="3" t="str">
        <f t="shared" ca="1" si="39"/>
        <v/>
      </c>
      <c r="K70" s="3">
        <f t="shared" ca="1" si="24"/>
        <v>770.8</v>
      </c>
      <c r="L70" s="3">
        <f t="shared" ca="1" si="25"/>
        <v>752.95</v>
      </c>
      <c r="M70" s="3">
        <f t="shared" ca="1" si="26"/>
        <v>620.95000000000005</v>
      </c>
      <c r="N70" s="3">
        <f t="shared" ca="1" si="27"/>
        <v>620.6</v>
      </c>
      <c r="O70" s="3">
        <f t="shared" ca="1" si="28"/>
        <v>709</v>
      </c>
      <c r="P70" s="3">
        <f t="shared" ca="1" si="29"/>
        <v>881</v>
      </c>
      <c r="Q70" s="3">
        <f t="shared" ca="1" si="40"/>
        <v>1093554.1499999999</v>
      </c>
      <c r="R70" s="3">
        <f t="shared" ca="1" si="41"/>
        <v>1080590.1499999999</v>
      </c>
      <c r="S70" s="3">
        <f t="shared" ca="1" si="42"/>
        <v>-12347.299999999916</v>
      </c>
      <c r="T70" s="16">
        <f t="shared" ca="1" si="30"/>
        <v>-1.1281717879265067E-2</v>
      </c>
      <c r="U70" s="3">
        <f t="shared" ca="1" si="43"/>
        <v>1087.07215</v>
      </c>
      <c r="V70" s="3">
        <f t="shared" ca="1" si="44"/>
        <v>-13434.372149999916</v>
      </c>
      <c r="W70" s="16">
        <f t="shared" ca="1" si="31"/>
        <v>-1.227497481079716E-2</v>
      </c>
      <c r="X70" s="16">
        <f t="shared" ca="1" si="32"/>
        <v>-4.2772780611613825E-2</v>
      </c>
      <c r="Y70" s="3">
        <f t="shared" ca="1" si="45"/>
        <v>1094452.1155500002</v>
      </c>
      <c r="Z70" s="3">
        <f t="shared" ca="1" si="33"/>
        <v>1081017.7434000003</v>
      </c>
    </row>
    <row r="71" spans="1:26" x14ac:dyDescent="0.3">
      <c r="A71" s="42">
        <f t="shared" si="46"/>
        <v>70</v>
      </c>
      <c r="B71" s="38">
        <v>41374</v>
      </c>
      <c r="C71" s="38">
        <v>41374</v>
      </c>
      <c r="D71" s="3" t="str">
        <f t="shared" ca="1" si="34"/>
        <v/>
      </c>
      <c r="E71" s="3" t="str">
        <f t="shared" ca="1" si="35"/>
        <v/>
      </c>
      <c r="F71" s="3" t="str">
        <f t="shared" ca="1" si="36"/>
        <v/>
      </c>
      <c r="G71" s="3" t="str">
        <f t="shared" ca="1" si="37"/>
        <v/>
      </c>
      <c r="H71" s="3" t="str">
        <f t="shared" ca="1" si="47"/>
        <v>Short</v>
      </c>
      <c r="I71" s="3" t="str">
        <f t="shared" ca="1" si="38"/>
        <v/>
      </c>
      <c r="J71" s="3" t="str">
        <f t="shared" ca="1" si="39"/>
        <v/>
      </c>
      <c r="K71" s="3">
        <f t="shared" ca="1" si="24"/>
        <v>770.8</v>
      </c>
      <c r="L71" s="3">
        <f t="shared" ca="1" si="25"/>
        <v>783.15</v>
      </c>
      <c r="M71" s="3">
        <f t="shared" ca="1" si="26"/>
        <v>620.95000000000005</v>
      </c>
      <c r="N71" s="3">
        <f t="shared" ca="1" si="27"/>
        <v>632</v>
      </c>
      <c r="O71" s="3">
        <f t="shared" ca="1" si="28"/>
        <v>701</v>
      </c>
      <c r="P71" s="3">
        <f t="shared" ca="1" si="29"/>
        <v>870</v>
      </c>
      <c r="Q71" s="3">
        <f t="shared" ca="1" si="40"/>
        <v>1080557.2999999998</v>
      </c>
      <c r="R71" s="3">
        <f t="shared" ca="1" si="41"/>
        <v>1098828.1499999999</v>
      </c>
      <c r="S71" s="3">
        <f t="shared" ca="1" si="42"/>
        <v>-956.14999999994325</v>
      </c>
      <c r="T71" s="16">
        <f t="shared" ca="1" si="30"/>
        <v>-8.8449056996296391E-4</v>
      </c>
      <c r="U71" s="3">
        <f t="shared" ca="1" si="43"/>
        <v>1089.6927249999999</v>
      </c>
      <c r="V71" s="3">
        <f t="shared" ca="1" si="44"/>
        <v>-2045.8427249999431</v>
      </c>
      <c r="W71" s="16">
        <f t="shared" ca="1" si="31"/>
        <v>-1.8925153980964182E-3</v>
      </c>
      <c r="X71" s="16">
        <f t="shared" ca="1" si="32"/>
        <v>-4.4584347863783291E-2</v>
      </c>
      <c r="Y71" s="3">
        <f t="shared" ca="1" si="45"/>
        <v>1081017.7434000003</v>
      </c>
      <c r="Z71" s="3">
        <f t="shared" ca="1" si="33"/>
        <v>1078971.9006750004</v>
      </c>
    </row>
    <row r="72" spans="1:26" x14ac:dyDescent="0.3">
      <c r="A72" s="42">
        <f t="shared" si="46"/>
        <v>71</v>
      </c>
      <c r="B72" s="38">
        <v>41375</v>
      </c>
      <c r="C72" s="38">
        <v>41375</v>
      </c>
      <c r="D72" s="3" t="str">
        <f t="shared" ca="1" si="34"/>
        <v/>
      </c>
      <c r="E72" s="3" t="str">
        <f t="shared" ca="1" si="35"/>
        <v/>
      </c>
      <c r="F72" s="3" t="str">
        <f t="shared" ca="1" si="36"/>
        <v/>
      </c>
      <c r="G72" s="3" t="str">
        <f t="shared" ca="1" si="37"/>
        <v/>
      </c>
      <c r="H72" s="3" t="str">
        <f t="shared" ca="1" si="47"/>
        <v>Short</v>
      </c>
      <c r="I72" s="3" t="str">
        <f t="shared" ca="1" si="38"/>
        <v/>
      </c>
      <c r="J72" s="3" t="str">
        <f t="shared" ca="1" si="39"/>
        <v/>
      </c>
      <c r="K72" s="3">
        <f t="shared" ca="1" si="24"/>
        <v>770.8</v>
      </c>
      <c r="L72" s="3">
        <f t="shared" ca="1" si="25"/>
        <v>763.6</v>
      </c>
      <c r="M72" s="3">
        <f t="shared" ca="1" si="26"/>
        <v>620.95000000000005</v>
      </c>
      <c r="N72" s="3">
        <f t="shared" ca="1" si="27"/>
        <v>639.25</v>
      </c>
      <c r="O72" s="3">
        <f t="shared" ca="1" si="28"/>
        <v>699</v>
      </c>
      <c r="P72" s="3">
        <f t="shared" ca="1" si="29"/>
        <v>868</v>
      </c>
      <c r="Q72" s="3">
        <f t="shared" ca="1" si="40"/>
        <v>1077773.8</v>
      </c>
      <c r="R72" s="3">
        <f t="shared" ca="1" si="41"/>
        <v>1088625.3999999999</v>
      </c>
      <c r="S72" s="3">
        <f t="shared" ca="1" si="42"/>
        <v>-20917.199999999913</v>
      </c>
      <c r="T72" s="16">
        <f t="shared" ca="1" si="30"/>
        <v>-1.938623238187593E-2</v>
      </c>
      <c r="U72" s="3">
        <f t="shared" ca="1" si="43"/>
        <v>1083.1995999999999</v>
      </c>
      <c r="V72" s="3">
        <f t="shared" ca="1" si="44"/>
        <v>-22000.399599999913</v>
      </c>
      <c r="W72" s="16">
        <f t="shared" ca="1" si="31"/>
        <v>-2.0390150648257433E-2</v>
      </c>
      <c r="X72" s="16">
        <f t="shared" ca="1" si="32"/>
        <v>-6.4065416942543862E-2</v>
      </c>
      <c r="Y72" s="3">
        <f t="shared" ca="1" si="45"/>
        <v>1078971.9006750004</v>
      </c>
      <c r="Z72" s="3">
        <f t="shared" ca="1" si="33"/>
        <v>1056971.5010750005</v>
      </c>
    </row>
    <row r="73" spans="1:26" x14ac:dyDescent="0.3">
      <c r="A73" s="42">
        <f t="shared" si="46"/>
        <v>72</v>
      </c>
      <c r="B73" s="38">
        <v>41376</v>
      </c>
      <c r="C73" s="38">
        <v>41376</v>
      </c>
      <c r="D73" s="3" t="str">
        <f t="shared" ca="1" si="34"/>
        <v/>
      </c>
      <c r="E73" s="3" t="str">
        <f t="shared" ca="1" si="35"/>
        <v/>
      </c>
      <c r="F73" s="3" t="str">
        <f t="shared" ca="1" si="36"/>
        <v/>
      </c>
      <c r="G73" s="3" t="str">
        <f t="shared" ca="1" si="37"/>
        <v/>
      </c>
      <c r="H73" s="3" t="str">
        <f t="shared" ca="1" si="47"/>
        <v>Short</v>
      </c>
      <c r="I73" s="3" t="str">
        <f t="shared" ca="1" si="38"/>
        <v/>
      </c>
      <c r="J73" s="3" t="str">
        <f t="shared" ca="1" si="39"/>
        <v/>
      </c>
      <c r="K73" s="3">
        <f t="shared" ca="1" si="24"/>
        <v>770.8</v>
      </c>
      <c r="L73" s="3">
        <f t="shared" ca="1" si="25"/>
        <v>764.8</v>
      </c>
      <c r="M73" s="3">
        <f t="shared" ca="1" si="26"/>
        <v>620.95000000000005</v>
      </c>
      <c r="N73" s="3">
        <f t="shared" ca="1" si="27"/>
        <v>643.70000000000005</v>
      </c>
      <c r="O73" s="3">
        <f t="shared" ca="1" si="28"/>
        <v>685</v>
      </c>
      <c r="P73" s="3">
        <f t="shared" ca="1" si="29"/>
        <v>851</v>
      </c>
      <c r="Q73" s="3">
        <f t="shared" ca="1" si="40"/>
        <v>1056426.4500000002</v>
      </c>
      <c r="R73" s="3">
        <f t="shared" ca="1" si="41"/>
        <v>1071676.7</v>
      </c>
      <c r="S73" s="3">
        <f t="shared" ca="1" si="42"/>
        <v>-23470.25</v>
      </c>
      <c r="T73" s="16">
        <f t="shared" ca="1" si="30"/>
        <v>-2.2205187156067511E-2</v>
      </c>
      <c r="U73" s="3">
        <f t="shared" ca="1" si="43"/>
        <v>1064.051575</v>
      </c>
      <c r="V73" s="3">
        <f t="shared" ca="1" si="44"/>
        <v>-24534.301575000001</v>
      </c>
      <c r="W73" s="16">
        <f t="shared" ca="1" si="31"/>
        <v>-2.3211885609070077E-2</v>
      </c>
      <c r="X73" s="16">
        <f t="shared" ca="1" si="32"/>
        <v>-8.5790223422046341E-2</v>
      </c>
      <c r="Y73" s="3">
        <f t="shared" ca="1" si="45"/>
        <v>1056971.5010750005</v>
      </c>
      <c r="Z73" s="3">
        <f t="shared" ca="1" si="33"/>
        <v>1032437.1995000005</v>
      </c>
    </row>
    <row r="74" spans="1:26" x14ac:dyDescent="0.3">
      <c r="A74" s="42">
        <f t="shared" si="46"/>
        <v>73</v>
      </c>
      <c r="B74" s="38">
        <v>41379</v>
      </c>
      <c r="C74" s="38">
        <v>41379</v>
      </c>
      <c r="D74" s="3" t="str">
        <f t="shared" ca="1" si="34"/>
        <v/>
      </c>
      <c r="E74" s="3" t="str">
        <f t="shared" ca="1" si="35"/>
        <v/>
      </c>
      <c r="F74" s="3" t="str">
        <f t="shared" ca="1" si="36"/>
        <v/>
      </c>
      <c r="G74" s="3" t="str">
        <f t="shared" ca="1" si="37"/>
        <v/>
      </c>
      <c r="H74" s="3" t="str">
        <f t="shared" ca="1" si="47"/>
        <v>Short</v>
      </c>
      <c r="I74" s="3" t="str">
        <f t="shared" ca="1" si="38"/>
        <v/>
      </c>
      <c r="J74" s="3" t="str">
        <f t="shared" ca="1" si="39"/>
        <v/>
      </c>
      <c r="K74" s="3">
        <f t="shared" ca="1" si="24"/>
        <v>770.8</v>
      </c>
      <c r="L74" s="3">
        <f t="shared" ca="1" si="25"/>
        <v>774.9</v>
      </c>
      <c r="M74" s="3">
        <f t="shared" ca="1" si="26"/>
        <v>620.95000000000005</v>
      </c>
      <c r="N74" s="3">
        <f t="shared" ca="1" si="27"/>
        <v>641.54999999999995</v>
      </c>
      <c r="O74" s="3">
        <f t="shared" ca="1" si="28"/>
        <v>669</v>
      </c>
      <c r="P74" s="3">
        <f t="shared" ca="1" si="29"/>
        <v>831</v>
      </c>
      <c r="Q74" s="3">
        <f t="shared" ca="1" si="40"/>
        <v>1031674.6499999999</v>
      </c>
      <c r="R74" s="3">
        <f t="shared" ca="1" si="41"/>
        <v>1051536.1499999999</v>
      </c>
      <c r="S74" s="3">
        <f t="shared" ca="1" si="42"/>
        <v>-14375.69999999991</v>
      </c>
      <c r="T74" s="16">
        <f t="shared" ca="1" si="30"/>
        <v>-1.3924043038125637E-2</v>
      </c>
      <c r="U74" s="3">
        <f t="shared" ca="1" si="43"/>
        <v>1041.6053999999999</v>
      </c>
      <c r="V74" s="3">
        <f t="shared" ca="1" si="44"/>
        <v>-15417.30539999991</v>
      </c>
      <c r="W74" s="16">
        <f t="shared" ca="1" si="31"/>
        <v>-1.4932923191324726E-2</v>
      </c>
      <c r="X74" s="16">
        <f t="shared" ca="1" si="32"/>
        <v>-9.9442047796443056E-2</v>
      </c>
      <c r="Y74" s="3">
        <f t="shared" ca="1" si="45"/>
        <v>1032437.1995000005</v>
      </c>
      <c r="Z74" s="3">
        <f t="shared" ca="1" si="33"/>
        <v>1017019.8941000005</v>
      </c>
    </row>
    <row r="75" spans="1:26" x14ac:dyDescent="0.3">
      <c r="A75" s="42">
        <f t="shared" si="46"/>
        <v>74</v>
      </c>
      <c r="B75" s="38">
        <v>41380</v>
      </c>
      <c r="C75" s="38">
        <v>41380</v>
      </c>
      <c r="D75" s="3" t="str">
        <f t="shared" ca="1" si="34"/>
        <v/>
      </c>
      <c r="E75" s="3" t="str">
        <f t="shared" ca="1" si="35"/>
        <v/>
      </c>
      <c r="F75" s="3" t="str">
        <f t="shared" ca="1" si="36"/>
        <v/>
      </c>
      <c r="G75" s="3" t="str">
        <f t="shared" ca="1" si="37"/>
        <v/>
      </c>
      <c r="H75" s="3" t="str">
        <f t="shared" ca="1" si="47"/>
        <v>Short</v>
      </c>
      <c r="I75" s="3" t="str">
        <f t="shared" ca="1" si="38"/>
        <v/>
      </c>
      <c r="J75" s="3" t="str">
        <f t="shared" ca="1" si="39"/>
        <v/>
      </c>
      <c r="K75" s="3">
        <f t="shared" ca="1" si="24"/>
        <v>770.8</v>
      </c>
      <c r="L75" s="3">
        <f t="shared" ca="1" si="25"/>
        <v>803.7</v>
      </c>
      <c r="M75" s="3">
        <f t="shared" ca="1" si="26"/>
        <v>620.95000000000005</v>
      </c>
      <c r="N75" s="3">
        <f t="shared" ca="1" si="27"/>
        <v>663.35</v>
      </c>
      <c r="O75" s="3">
        <f t="shared" ca="1" si="28"/>
        <v>659</v>
      </c>
      <c r="P75" s="3">
        <f t="shared" ca="1" si="29"/>
        <v>818</v>
      </c>
      <c r="Q75" s="3">
        <f t="shared" ca="1" si="40"/>
        <v>1015894.3</v>
      </c>
      <c r="R75" s="3">
        <f t="shared" ca="1" si="41"/>
        <v>1072258.6000000001</v>
      </c>
      <c r="S75" s="3">
        <f t="shared" ca="1" si="42"/>
        <v>-13002.099999999922</v>
      </c>
      <c r="T75" s="16">
        <f t="shared" ca="1" si="30"/>
        <v>-1.2784509010520364E-2</v>
      </c>
      <c r="U75" s="3">
        <f t="shared" ca="1" si="43"/>
        <v>1044.07645</v>
      </c>
      <c r="V75" s="3">
        <f t="shared" ca="1" si="44"/>
        <v>-14046.176449999923</v>
      </c>
      <c r="W75" s="16">
        <f t="shared" ca="1" si="31"/>
        <v>-1.3811112773196946E-2</v>
      </c>
      <c r="X75" s="16">
        <f t="shared" ca="1" si="32"/>
        <v>-0.11187975523312566</v>
      </c>
      <c r="Y75" s="3">
        <f t="shared" ca="1" si="45"/>
        <v>1017019.8941000005</v>
      </c>
      <c r="Z75" s="3">
        <f t="shared" ca="1" si="33"/>
        <v>1002973.7176500006</v>
      </c>
    </row>
    <row r="76" spans="1:26" x14ac:dyDescent="0.3">
      <c r="A76" s="42">
        <f t="shared" si="46"/>
        <v>75</v>
      </c>
      <c r="B76" s="38">
        <v>41381</v>
      </c>
      <c r="C76" s="38">
        <v>41381</v>
      </c>
      <c r="D76" s="3" t="str">
        <f t="shared" ca="1" si="34"/>
        <v/>
      </c>
      <c r="E76" s="3" t="str">
        <f t="shared" ca="1" si="35"/>
        <v/>
      </c>
      <c r="F76" s="3" t="str">
        <f t="shared" ca="1" si="36"/>
        <v/>
      </c>
      <c r="G76" s="3" t="str">
        <f t="shared" ca="1" si="37"/>
        <v/>
      </c>
      <c r="H76" s="3" t="str">
        <f t="shared" ca="1" si="47"/>
        <v>Short</v>
      </c>
      <c r="I76" s="3" t="str">
        <f t="shared" ca="1" si="38"/>
        <v/>
      </c>
      <c r="J76" s="3" t="str">
        <f t="shared" ca="1" si="39"/>
        <v/>
      </c>
      <c r="K76" s="3">
        <f t="shared" ca="1" si="24"/>
        <v>770.8</v>
      </c>
      <c r="L76" s="3">
        <f t="shared" ca="1" si="25"/>
        <v>790.4</v>
      </c>
      <c r="M76" s="3">
        <f t="shared" ca="1" si="26"/>
        <v>620.95000000000005</v>
      </c>
      <c r="N76" s="3">
        <f t="shared" ca="1" si="27"/>
        <v>660.1</v>
      </c>
      <c r="O76" s="3">
        <f t="shared" ca="1" si="28"/>
        <v>650</v>
      </c>
      <c r="P76" s="3">
        <f t="shared" ca="1" si="29"/>
        <v>807</v>
      </c>
      <c r="Q76" s="3">
        <f t="shared" ca="1" si="40"/>
        <v>1002126.6499999999</v>
      </c>
      <c r="R76" s="3">
        <f t="shared" ca="1" si="41"/>
        <v>1046460.7000000001</v>
      </c>
      <c r="S76" s="3">
        <f t="shared" ca="1" si="42"/>
        <v>-18854.049999999967</v>
      </c>
      <c r="T76" s="16">
        <f t="shared" ca="1" si="30"/>
        <v>-1.8798149610715232E-2</v>
      </c>
      <c r="U76" s="3">
        <f t="shared" ca="1" si="43"/>
        <v>1024.2936749999999</v>
      </c>
      <c r="V76" s="3">
        <f t="shared" ca="1" si="44"/>
        <v>-19878.343674999967</v>
      </c>
      <c r="W76" s="16">
        <f t="shared" ca="1" si="31"/>
        <v>-1.9819406356505094E-2</v>
      </c>
      <c r="X76" s="16">
        <f t="shared" ca="1" si="32"/>
        <v>-0.12948177125759919</v>
      </c>
      <c r="Y76" s="3">
        <f t="shared" ca="1" si="45"/>
        <v>1002973.7176500006</v>
      </c>
      <c r="Z76" s="3">
        <f t="shared" ca="1" si="33"/>
        <v>983095.37397500058</v>
      </c>
    </row>
    <row r="77" spans="1:26" x14ac:dyDescent="0.3">
      <c r="A77" s="42">
        <f t="shared" si="46"/>
        <v>76</v>
      </c>
      <c r="B77" s="38">
        <v>41382</v>
      </c>
      <c r="C77" s="38">
        <v>41382</v>
      </c>
      <c r="D77" s="3" t="str">
        <f t="shared" ca="1" si="34"/>
        <v/>
      </c>
      <c r="E77" s="3">
        <f t="shared" ca="1" si="35"/>
        <v>10</v>
      </c>
      <c r="F77" s="3" t="str">
        <f t="shared" ca="1" si="36"/>
        <v/>
      </c>
      <c r="G77" s="3" t="str">
        <f t="shared" ca="1" si="37"/>
        <v>SHORT</v>
      </c>
      <c r="H77" s="3" t="str">
        <f t="shared" ca="1" si="47"/>
        <v>Short</v>
      </c>
      <c r="I77" s="3" t="str">
        <f t="shared" ca="1" si="38"/>
        <v/>
      </c>
      <c r="J77" s="3">
        <f t="shared" ca="1" si="39"/>
        <v>1</v>
      </c>
      <c r="K77" s="3" t="str">
        <f t="shared" ca="1" si="24"/>
        <v/>
      </c>
      <c r="L77" s="3">
        <f t="shared" ca="1" si="25"/>
        <v>818.25</v>
      </c>
      <c r="M77" s="3" t="str">
        <f t="shared" ca="1" si="26"/>
        <v/>
      </c>
      <c r="N77" s="3">
        <f t="shared" ca="1" si="27"/>
        <v>673.6</v>
      </c>
      <c r="O77" s="3">
        <f t="shared" ca="1" si="28"/>
        <v>637</v>
      </c>
      <c r="P77" s="3">
        <f t="shared" ca="1" si="29"/>
        <v>791</v>
      </c>
      <c r="Q77" s="3">
        <f t="shared" ca="1" si="40"/>
        <v>982171.05</v>
      </c>
      <c r="R77" s="3">
        <f t="shared" ca="1" si="41"/>
        <v>1054042.8500000001</v>
      </c>
      <c r="S77" s="3">
        <f t="shared" ca="1" si="42"/>
        <v>-11420.499999999949</v>
      </c>
      <c r="T77" s="16">
        <f t="shared" ca="1" si="30"/>
        <v>-1.1616878994987891E-2</v>
      </c>
      <c r="U77" s="3">
        <f t="shared" ca="1" si="43"/>
        <v>1018.1069500000001</v>
      </c>
      <c r="V77" s="3">
        <f t="shared" ca="1" si="44"/>
        <v>-12438.606949999948</v>
      </c>
      <c r="W77" s="16">
        <f t="shared" ca="1" si="31"/>
        <v>-1.2652492605784811E-2</v>
      </c>
      <c r="X77" s="16">
        <f t="shared" ca="1" si="32"/>
        <v>-0.14049599670996327</v>
      </c>
      <c r="Y77" s="3">
        <f t="shared" ca="1" si="45"/>
        <v>983095.37397500058</v>
      </c>
      <c r="Z77" s="3">
        <f t="shared" ca="1" si="33"/>
        <v>970656.76702500065</v>
      </c>
    </row>
    <row r="78" spans="1:26" x14ac:dyDescent="0.3">
      <c r="A78" s="42">
        <f t="shared" si="46"/>
        <v>77</v>
      </c>
      <c r="B78" s="38">
        <v>41386</v>
      </c>
      <c r="C78" s="38">
        <v>41386</v>
      </c>
      <c r="D78" s="3" t="str">
        <f t="shared" ca="1" si="34"/>
        <v/>
      </c>
      <c r="E78" s="3" t="str">
        <f t="shared" ca="1" si="35"/>
        <v/>
      </c>
      <c r="F78" s="3" t="str">
        <f t="shared" ca="1" si="36"/>
        <v/>
      </c>
      <c r="G78" s="3" t="str">
        <f t="shared" ca="1" si="37"/>
        <v/>
      </c>
      <c r="H78" s="3" t="str">
        <f t="shared" ca="1" si="47"/>
        <v/>
      </c>
      <c r="I78" s="3" t="str">
        <f t="shared" ca="1" si="38"/>
        <v/>
      </c>
      <c r="J78" s="3" t="str">
        <f t="shared" ca="1" si="39"/>
        <v/>
      </c>
      <c r="K78" s="3" t="str">
        <f t="shared" ca="1" si="24"/>
        <v/>
      </c>
      <c r="L78" s="3" t="str">
        <f t="shared" ca="1" si="25"/>
        <v/>
      </c>
      <c r="M78" s="3" t="str">
        <f t="shared" ca="1" si="26"/>
        <v/>
      </c>
      <c r="N78" s="3" t="str">
        <f t="shared" ca="1" si="27"/>
        <v/>
      </c>
      <c r="O78" s="3">
        <f t="shared" ca="1" si="28"/>
        <v>0</v>
      </c>
      <c r="P78" s="3">
        <f t="shared" ca="1" si="29"/>
        <v>0</v>
      </c>
      <c r="Q78" s="3">
        <f t="shared" ca="1" si="40"/>
        <v>0</v>
      </c>
      <c r="R78" s="3">
        <f t="shared" ca="1" si="41"/>
        <v>0</v>
      </c>
      <c r="S78" s="3">
        <f t="shared" ca="1" si="42"/>
        <v>0</v>
      </c>
      <c r="T78" s="16">
        <f t="shared" ca="1" si="30"/>
        <v>0</v>
      </c>
      <c r="U78" s="3">
        <f t="shared" ca="1" si="43"/>
        <v>0</v>
      </c>
      <c r="V78" s="3">
        <f t="shared" ca="1" si="44"/>
        <v>0</v>
      </c>
      <c r="W78" s="16">
        <f t="shared" ca="1" si="31"/>
        <v>0</v>
      </c>
      <c r="X78" s="16">
        <f t="shared" ca="1" si="32"/>
        <v>-0.14049599670996327</v>
      </c>
      <c r="Y78" s="3">
        <f t="shared" ca="1" si="45"/>
        <v>970656.76702500065</v>
      </c>
      <c r="Z78" s="3">
        <f t="shared" ca="1" si="33"/>
        <v>970656.76702500065</v>
      </c>
    </row>
    <row r="79" spans="1:26" x14ac:dyDescent="0.3">
      <c r="A79" s="42">
        <f t="shared" si="46"/>
        <v>78</v>
      </c>
      <c r="B79" s="38">
        <v>41387</v>
      </c>
      <c r="C79" s="38">
        <v>41387</v>
      </c>
      <c r="D79" s="3" t="str">
        <f t="shared" ca="1" si="34"/>
        <v/>
      </c>
      <c r="E79" s="3" t="str">
        <f t="shared" ca="1" si="35"/>
        <v/>
      </c>
      <c r="F79" s="3" t="str">
        <f t="shared" ca="1" si="36"/>
        <v/>
      </c>
      <c r="G79" s="3" t="str">
        <f t="shared" ca="1" si="37"/>
        <v/>
      </c>
      <c r="H79" s="3" t="str">
        <f t="shared" ca="1" si="47"/>
        <v/>
      </c>
      <c r="I79" s="3" t="str">
        <f t="shared" ca="1" si="38"/>
        <v/>
      </c>
      <c r="J79" s="3" t="str">
        <f t="shared" ca="1" si="39"/>
        <v/>
      </c>
      <c r="K79" s="3" t="str">
        <f t="shared" ref="K79:K142" ca="1" si="48">IF(F79="Long",VLOOKUP(B79,INDIRECT("Sheet3!G2:I251"),2,FALSE),IF(F79="Short",VLOOKUP(B79,INDIRECT("Sheet3!G2:I251"),3,FALSE),IF(J79=1,"",K78)))</f>
        <v/>
      </c>
      <c r="L79" s="3" t="str">
        <f t="shared" ref="L79:L142" ca="1" si="49">IF(H79="Long", VLOOKUP(C79,INDIRECT("SIGNAL!G2:I251"),2,FALSE), IF(H79="Short", VLOOKUP(C79,INDIRECT("SIGNAL!G2:I251"),3,FALSE),IF(I79=1,"","")))</f>
        <v/>
      </c>
      <c r="M79" s="3" t="str">
        <f t="shared" ref="M79:M142" ca="1" si="50">IF(F79="Long",VLOOKUP(B79,INDIRECT("Sheet3!G2:I251"),3,FALSE),IF(F79="Short",VLOOKUP(B79,INDIRECT("Sheet3!G2:I251"),2,FALSE),IF(J79=1,"",M78)))</f>
        <v/>
      </c>
      <c r="N79" s="3" t="str">
        <f t="shared" ca="1" si="27"/>
        <v/>
      </c>
      <c r="O79" s="3">
        <f t="shared" ca="1" si="28"/>
        <v>0</v>
      </c>
      <c r="P79" s="3">
        <f t="shared" ca="1" si="29"/>
        <v>0</v>
      </c>
      <c r="Q79" s="3">
        <f t="shared" ca="1" si="40"/>
        <v>0</v>
      </c>
      <c r="R79" s="3">
        <f t="shared" ca="1" si="41"/>
        <v>0</v>
      </c>
      <c r="S79" s="3">
        <f t="shared" ca="1" si="42"/>
        <v>0</v>
      </c>
      <c r="T79" s="16">
        <f t="shared" ca="1" si="30"/>
        <v>0</v>
      </c>
      <c r="U79" s="3">
        <f t="shared" ca="1" si="43"/>
        <v>0</v>
      </c>
      <c r="V79" s="3">
        <f t="shared" ca="1" si="44"/>
        <v>0</v>
      </c>
      <c r="W79" s="16">
        <f t="shared" ca="1" si="31"/>
        <v>0</v>
      </c>
      <c r="X79" s="16">
        <f t="shared" ca="1" si="32"/>
        <v>-0.14049599670996327</v>
      </c>
      <c r="Y79" s="3">
        <f t="shared" ca="1" si="45"/>
        <v>970656.76702500065</v>
      </c>
      <c r="Z79" s="3">
        <f t="shared" ca="1" si="33"/>
        <v>970656.76702500065</v>
      </c>
    </row>
    <row r="80" spans="1:26" x14ac:dyDescent="0.3">
      <c r="A80" s="42">
        <f t="shared" si="46"/>
        <v>79</v>
      </c>
      <c r="B80" s="38">
        <v>41389</v>
      </c>
      <c r="C80" s="38">
        <v>41389</v>
      </c>
      <c r="D80" s="3">
        <f t="shared" ca="1" si="34"/>
        <v>11</v>
      </c>
      <c r="E80" s="3" t="str">
        <f t="shared" ca="1" si="35"/>
        <v/>
      </c>
      <c r="F80" s="3" t="str">
        <f t="shared" ca="1" si="36"/>
        <v>LONG</v>
      </c>
      <c r="G80" s="3" t="str">
        <f t="shared" ca="1" si="37"/>
        <v/>
      </c>
      <c r="H80" s="3" t="str">
        <f t="shared" ca="1" si="47"/>
        <v/>
      </c>
      <c r="I80" s="3">
        <f t="shared" ca="1" si="38"/>
        <v>1</v>
      </c>
      <c r="J80" s="3" t="str">
        <f t="shared" ca="1" si="39"/>
        <v/>
      </c>
      <c r="K80" s="3">
        <f t="shared" ca="1" si="48"/>
        <v>689.55</v>
      </c>
      <c r="L80" s="3" t="str">
        <f t="shared" ca="1" si="49"/>
        <v/>
      </c>
      <c r="M80" s="3">
        <f t="shared" ca="1" si="50"/>
        <v>862.75</v>
      </c>
      <c r="N80" s="3" t="str">
        <f t="shared" ref="N80:N143" ca="1" si="51">IF(H80="Long", VLOOKUP(B80,INDIRECT("SIGNAL!G2:I251"),3,FALSE), IF(H80="Short", VLOOKUP(B80,INDIRECT("SIGNAL!G2:I251"),2,FALSE),IF(I80=1,"","")))</f>
        <v/>
      </c>
      <c r="O80" s="3">
        <f t="shared" ca="1" si="28"/>
        <v>0</v>
      </c>
      <c r="P80" s="3">
        <f t="shared" ca="1" si="29"/>
        <v>0</v>
      </c>
      <c r="Q80" s="3">
        <f t="shared" ca="1" si="40"/>
        <v>0</v>
      </c>
      <c r="R80" s="3">
        <f t="shared" ca="1" si="41"/>
        <v>0</v>
      </c>
      <c r="S80" s="3">
        <f t="shared" ca="1" si="42"/>
        <v>0</v>
      </c>
      <c r="T80" s="16">
        <f t="shared" ca="1" si="30"/>
        <v>0</v>
      </c>
      <c r="U80" s="3">
        <f t="shared" ca="1" si="43"/>
        <v>0</v>
      </c>
      <c r="V80" s="3">
        <f t="shared" ca="1" si="44"/>
        <v>0</v>
      </c>
      <c r="W80" s="16">
        <f t="shared" ca="1" si="31"/>
        <v>0</v>
      </c>
      <c r="X80" s="16">
        <f t="shared" ca="1" si="32"/>
        <v>-0.14049599670996327</v>
      </c>
      <c r="Y80" s="3">
        <f t="shared" ca="1" si="45"/>
        <v>970656.76702500065</v>
      </c>
      <c r="Z80" s="3">
        <f t="shared" ca="1" si="33"/>
        <v>970656.76702500065</v>
      </c>
    </row>
    <row r="81" spans="1:26" x14ac:dyDescent="0.3">
      <c r="A81" s="42">
        <f t="shared" si="46"/>
        <v>80</v>
      </c>
      <c r="B81" s="38">
        <v>41390</v>
      </c>
      <c r="C81" s="38">
        <v>41390</v>
      </c>
      <c r="D81" s="3" t="str">
        <f t="shared" ca="1" si="34"/>
        <v/>
      </c>
      <c r="E81" s="3" t="str">
        <f t="shared" ca="1" si="35"/>
        <v/>
      </c>
      <c r="F81" s="3" t="str">
        <f t="shared" ca="1" si="36"/>
        <v/>
      </c>
      <c r="G81" s="3" t="str">
        <f t="shared" ca="1" si="37"/>
        <v/>
      </c>
      <c r="H81" s="3" t="str">
        <f t="shared" ca="1" si="47"/>
        <v>Long</v>
      </c>
      <c r="I81" s="3" t="str">
        <f t="shared" ca="1" si="38"/>
        <v/>
      </c>
      <c r="J81" s="3" t="str">
        <f t="shared" ca="1" si="39"/>
        <v/>
      </c>
      <c r="K81" s="3">
        <f t="shared" ca="1" si="48"/>
        <v>689.55</v>
      </c>
      <c r="L81" s="3">
        <f t="shared" ca="1" si="49"/>
        <v>689.1</v>
      </c>
      <c r="M81" s="3">
        <f t="shared" ca="1" si="50"/>
        <v>862.75</v>
      </c>
      <c r="N81" s="3">
        <f t="shared" ca="1" si="51"/>
        <v>872.6</v>
      </c>
      <c r="O81" s="3">
        <f t="shared" ca="1" si="28"/>
        <v>703</v>
      </c>
      <c r="P81" s="3">
        <f t="shared" ca="1" si="29"/>
        <v>562</v>
      </c>
      <c r="Q81" s="3">
        <f t="shared" ca="1" si="40"/>
        <v>969619.14999999991</v>
      </c>
      <c r="R81" s="3">
        <f t="shared" ca="1" si="41"/>
        <v>974838.5</v>
      </c>
      <c r="S81" s="3">
        <f t="shared" ca="1" si="42"/>
        <v>-5852.0499999999647</v>
      </c>
      <c r="T81" s="16">
        <f t="shared" ca="1" si="30"/>
        <v>-6.0289591530238995E-3</v>
      </c>
      <c r="U81" s="3">
        <f t="shared" ca="1" si="43"/>
        <v>972.22882499999992</v>
      </c>
      <c r="V81" s="3">
        <f t="shared" ca="1" si="44"/>
        <v>-6824.2788249999649</v>
      </c>
      <c r="W81" s="16">
        <f t="shared" ca="1" si="31"/>
        <v>-7.0305787347631973E-3</v>
      </c>
      <c r="X81" s="16">
        <f t="shared" ca="1" si="32"/>
        <v>-0.146538807277938</v>
      </c>
      <c r="Y81" s="3">
        <f t="shared" ca="1" si="45"/>
        <v>970656.76702500065</v>
      </c>
      <c r="Z81" s="3">
        <f t="shared" ca="1" si="33"/>
        <v>963832.48820000072</v>
      </c>
    </row>
    <row r="82" spans="1:26" x14ac:dyDescent="0.3">
      <c r="A82" s="42">
        <f t="shared" si="46"/>
        <v>81</v>
      </c>
      <c r="B82" s="38">
        <v>41393</v>
      </c>
      <c r="C82" s="38">
        <v>41393</v>
      </c>
      <c r="D82" s="3" t="str">
        <f t="shared" ca="1" si="34"/>
        <v/>
      </c>
      <c r="E82" s="3" t="str">
        <f t="shared" ca="1" si="35"/>
        <v/>
      </c>
      <c r="F82" s="3" t="str">
        <f t="shared" ca="1" si="36"/>
        <v/>
      </c>
      <c r="G82" s="3" t="str">
        <f t="shared" ca="1" si="37"/>
        <v/>
      </c>
      <c r="H82" s="3" t="str">
        <f t="shared" ca="1" si="47"/>
        <v>Long</v>
      </c>
      <c r="I82" s="3" t="str">
        <f t="shared" ca="1" si="38"/>
        <v/>
      </c>
      <c r="J82" s="3" t="str">
        <f t="shared" ca="1" si="39"/>
        <v/>
      </c>
      <c r="K82" s="3">
        <f t="shared" ca="1" si="48"/>
        <v>689.55</v>
      </c>
      <c r="L82" s="3">
        <f t="shared" ca="1" si="49"/>
        <v>695.15</v>
      </c>
      <c r="M82" s="3">
        <f t="shared" ca="1" si="50"/>
        <v>862.75</v>
      </c>
      <c r="N82" s="3">
        <f t="shared" ca="1" si="51"/>
        <v>864.2</v>
      </c>
      <c r="O82" s="3">
        <f t="shared" ca="1" si="28"/>
        <v>698</v>
      </c>
      <c r="P82" s="3">
        <f t="shared" ca="1" si="29"/>
        <v>558</v>
      </c>
      <c r="Q82" s="3">
        <f t="shared" ca="1" si="40"/>
        <v>962720.39999999991</v>
      </c>
      <c r="R82" s="3">
        <f t="shared" ca="1" si="41"/>
        <v>967438.3</v>
      </c>
      <c r="S82" s="3">
        <f t="shared" ca="1" si="42"/>
        <v>3099.6999999999903</v>
      </c>
      <c r="T82" s="16">
        <f t="shared" ca="1" si="30"/>
        <v>3.2160152702351997E-3</v>
      </c>
      <c r="U82" s="3">
        <f t="shared" ca="1" si="43"/>
        <v>965.07934999999998</v>
      </c>
      <c r="V82" s="3">
        <f t="shared" ca="1" si="44"/>
        <v>2134.6206499999903</v>
      </c>
      <c r="W82" s="16">
        <f t="shared" ca="1" si="31"/>
        <v>2.2147216203372514E-3</v>
      </c>
      <c r="X82" s="16">
        <f t="shared" ca="1" si="32"/>
        <v>-0.14464862832229763</v>
      </c>
      <c r="Y82" s="3">
        <f t="shared" ca="1" si="45"/>
        <v>963832.48820000072</v>
      </c>
      <c r="Z82" s="3">
        <f t="shared" ca="1" si="33"/>
        <v>965967.10885000066</v>
      </c>
    </row>
    <row r="83" spans="1:26" x14ac:dyDescent="0.3">
      <c r="A83" s="42">
        <f t="shared" si="46"/>
        <v>82</v>
      </c>
      <c r="B83" s="38">
        <v>41394</v>
      </c>
      <c r="C83" s="38">
        <v>41394</v>
      </c>
      <c r="D83" s="3" t="str">
        <f t="shared" ca="1" si="34"/>
        <v/>
      </c>
      <c r="E83" s="3" t="str">
        <f t="shared" ca="1" si="35"/>
        <v/>
      </c>
      <c r="F83" s="3" t="str">
        <f t="shared" ca="1" si="36"/>
        <v/>
      </c>
      <c r="G83" s="3" t="str">
        <f t="shared" ca="1" si="37"/>
        <v/>
      </c>
      <c r="H83" s="3" t="str">
        <f t="shared" ca="1" si="47"/>
        <v>Long</v>
      </c>
      <c r="I83" s="3" t="str">
        <f t="shared" ca="1" si="38"/>
        <v/>
      </c>
      <c r="J83" s="3" t="str">
        <f t="shared" ca="1" si="39"/>
        <v/>
      </c>
      <c r="K83" s="3">
        <f t="shared" ca="1" si="48"/>
        <v>689.55</v>
      </c>
      <c r="L83" s="3">
        <f t="shared" ca="1" si="49"/>
        <v>682.3</v>
      </c>
      <c r="M83" s="3">
        <f t="shared" ca="1" si="50"/>
        <v>862.75</v>
      </c>
      <c r="N83" s="3">
        <f t="shared" ca="1" si="51"/>
        <v>847.6</v>
      </c>
      <c r="O83" s="3">
        <f t="shared" ca="1" si="28"/>
        <v>700</v>
      </c>
      <c r="P83" s="3">
        <f t="shared" ca="1" si="29"/>
        <v>559</v>
      </c>
      <c r="Q83" s="3">
        <f t="shared" ca="1" si="40"/>
        <v>964962.25</v>
      </c>
      <c r="R83" s="3">
        <f t="shared" ca="1" si="41"/>
        <v>951418.39999999991</v>
      </c>
      <c r="S83" s="3">
        <f t="shared" ca="1" si="42"/>
        <v>3393.8499999999876</v>
      </c>
      <c r="T83" s="16">
        <f t="shared" ca="1" si="30"/>
        <v>3.5134219052659261E-3</v>
      </c>
      <c r="U83" s="3">
        <f t="shared" ca="1" si="43"/>
        <v>958.19032500000003</v>
      </c>
      <c r="V83" s="3">
        <f t="shared" ca="1" si="44"/>
        <v>2435.6596749999876</v>
      </c>
      <c r="W83" s="16">
        <f t="shared" ca="1" si="31"/>
        <v>2.5214726802651483E-3</v>
      </c>
      <c r="X83" s="16">
        <f t="shared" ca="1" si="32"/>
        <v>-0.14249188320658501</v>
      </c>
      <c r="Y83" s="3">
        <f t="shared" ca="1" si="45"/>
        <v>965967.10885000066</v>
      </c>
      <c r="Z83" s="3">
        <f t="shared" ca="1" si="33"/>
        <v>968402.76852500066</v>
      </c>
    </row>
    <row r="84" spans="1:26" x14ac:dyDescent="0.3">
      <c r="A84" s="42">
        <f t="shared" si="46"/>
        <v>83</v>
      </c>
      <c r="B84" s="38">
        <v>41396</v>
      </c>
      <c r="C84" s="38">
        <v>41396</v>
      </c>
      <c r="D84" s="3" t="str">
        <f t="shared" ca="1" si="34"/>
        <v/>
      </c>
      <c r="E84" s="3" t="str">
        <f t="shared" ca="1" si="35"/>
        <v/>
      </c>
      <c r="F84" s="3" t="str">
        <f t="shared" ca="1" si="36"/>
        <v/>
      </c>
      <c r="G84" s="3" t="str">
        <f t="shared" ca="1" si="37"/>
        <v/>
      </c>
      <c r="H84" s="3" t="str">
        <f t="shared" ca="1" si="47"/>
        <v>Long</v>
      </c>
      <c r="I84" s="3" t="str">
        <f t="shared" ca="1" si="38"/>
        <v/>
      </c>
      <c r="J84" s="3" t="str">
        <f t="shared" ca="1" si="39"/>
        <v/>
      </c>
      <c r="K84" s="3">
        <f t="shared" ca="1" si="48"/>
        <v>689.55</v>
      </c>
      <c r="L84" s="3">
        <f t="shared" ca="1" si="49"/>
        <v>692.5</v>
      </c>
      <c r="M84" s="3">
        <f t="shared" ca="1" si="50"/>
        <v>862.75</v>
      </c>
      <c r="N84" s="3">
        <f t="shared" ca="1" si="51"/>
        <v>863.45</v>
      </c>
      <c r="O84" s="3">
        <f t="shared" ca="1" si="28"/>
        <v>702</v>
      </c>
      <c r="P84" s="3">
        <f t="shared" ca="1" si="29"/>
        <v>561</v>
      </c>
      <c r="Q84" s="3">
        <f t="shared" ca="1" si="40"/>
        <v>968066.85</v>
      </c>
      <c r="R84" s="3">
        <f t="shared" ca="1" si="41"/>
        <v>970530.45</v>
      </c>
      <c r="S84" s="3">
        <f t="shared" ca="1" si="42"/>
        <v>1678.2000000000064</v>
      </c>
      <c r="T84" s="16">
        <f t="shared" ca="1" si="30"/>
        <v>1.7329566318321419E-3</v>
      </c>
      <c r="U84" s="3">
        <f t="shared" ca="1" si="43"/>
        <v>969.29864999999995</v>
      </c>
      <c r="V84" s="3">
        <f t="shared" ca="1" si="44"/>
        <v>708.90135000000646</v>
      </c>
      <c r="W84" s="16">
        <f t="shared" ca="1" si="31"/>
        <v>7.3203151936435758E-4</v>
      </c>
      <c r="X84" s="16">
        <f t="shared" ca="1" si="32"/>
        <v>-0.14186416023698145</v>
      </c>
      <c r="Y84" s="3">
        <f t="shared" ca="1" si="45"/>
        <v>968402.76852500066</v>
      </c>
      <c r="Z84" s="3">
        <f t="shared" ca="1" si="33"/>
        <v>969111.66987500072</v>
      </c>
    </row>
    <row r="85" spans="1:26" x14ac:dyDescent="0.3">
      <c r="A85" s="42">
        <f t="shared" si="46"/>
        <v>84</v>
      </c>
      <c r="B85" s="38">
        <v>41397</v>
      </c>
      <c r="C85" s="38">
        <v>41397</v>
      </c>
      <c r="D85" s="3" t="str">
        <f t="shared" ca="1" si="34"/>
        <v/>
      </c>
      <c r="E85" s="3" t="str">
        <f t="shared" ca="1" si="35"/>
        <v/>
      </c>
      <c r="F85" s="3" t="str">
        <f t="shared" ca="1" si="36"/>
        <v/>
      </c>
      <c r="G85" s="3" t="str">
        <f t="shared" ca="1" si="37"/>
        <v/>
      </c>
      <c r="H85" s="3" t="str">
        <f t="shared" ca="1" si="47"/>
        <v>Long</v>
      </c>
      <c r="I85" s="3" t="str">
        <f t="shared" ca="1" si="38"/>
        <v/>
      </c>
      <c r="J85" s="3" t="str">
        <f t="shared" ca="1" si="39"/>
        <v/>
      </c>
      <c r="K85" s="3">
        <f t="shared" ca="1" si="48"/>
        <v>689.55</v>
      </c>
      <c r="L85" s="3">
        <f t="shared" ca="1" si="49"/>
        <v>680.95</v>
      </c>
      <c r="M85" s="3">
        <f t="shared" ca="1" si="50"/>
        <v>862.75</v>
      </c>
      <c r="N85" s="3">
        <f t="shared" ca="1" si="51"/>
        <v>854.9</v>
      </c>
      <c r="O85" s="3">
        <f t="shared" ca="1" si="28"/>
        <v>702</v>
      </c>
      <c r="P85" s="3">
        <f t="shared" ca="1" si="29"/>
        <v>561</v>
      </c>
      <c r="Q85" s="3">
        <f t="shared" ca="1" si="40"/>
        <v>968066.85</v>
      </c>
      <c r="R85" s="3">
        <f t="shared" ca="1" si="41"/>
        <v>957625.8</v>
      </c>
      <c r="S85" s="3">
        <f t="shared" ca="1" si="42"/>
        <v>-1633.3499999999231</v>
      </c>
      <c r="T85" s="16">
        <f t="shared" ca="1" si="30"/>
        <v>-1.685409484554652E-3</v>
      </c>
      <c r="U85" s="3">
        <f t="shared" ca="1" si="43"/>
        <v>962.84632499999998</v>
      </c>
      <c r="V85" s="3">
        <f t="shared" ca="1" si="44"/>
        <v>-2596.196324999923</v>
      </c>
      <c r="W85" s="16">
        <f t="shared" ca="1" si="31"/>
        <v>-2.6789444454164806E-3</v>
      </c>
      <c r="X85" s="16">
        <f t="shared" ca="1" si="32"/>
        <v>-0.14416305847832733</v>
      </c>
      <c r="Y85" s="3">
        <f t="shared" ca="1" si="45"/>
        <v>969111.66987500072</v>
      </c>
      <c r="Z85" s="3">
        <f t="shared" ca="1" si="33"/>
        <v>966515.47355000081</v>
      </c>
    </row>
    <row r="86" spans="1:26" x14ac:dyDescent="0.3">
      <c r="A86" s="42">
        <f t="shared" si="46"/>
        <v>85</v>
      </c>
      <c r="B86" s="38">
        <v>41400</v>
      </c>
      <c r="C86" s="38">
        <v>41400</v>
      </c>
      <c r="D86" s="3" t="str">
        <f t="shared" ca="1" si="34"/>
        <v/>
      </c>
      <c r="E86" s="3" t="str">
        <f t="shared" ca="1" si="35"/>
        <v/>
      </c>
      <c r="F86" s="3" t="str">
        <f t="shared" ca="1" si="36"/>
        <v/>
      </c>
      <c r="G86" s="3" t="str">
        <f t="shared" ca="1" si="37"/>
        <v/>
      </c>
      <c r="H86" s="3" t="str">
        <f t="shared" ca="1" si="47"/>
        <v>Long</v>
      </c>
      <c r="I86" s="3" t="str">
        <f t="shared" ca="1" si="38"/>
        <v/>
      </c>
      <c r="J86" s="3" t="str">
        <f t="shared" ca="1" si="39"/>
        <v/>
      </c>
      <c r="K86" s="3">
        <f t="shared" ca="1" si="48"/>
        <v>689.55</v>
      </c>
      <c r="L86" s="3">
        <f t="shared" ca="1" si="49"/>
        <v>675.5</v>
      </c>
      <c r="M86" s="3">
        <f t="shared" ca="1" si="50"/>
        <v>862.75</v>
      </c>
      <c r="N86" s="3">
        <f t="shared" ca="1" si="51"/>
        <v>852.65</v>
      </c>
      <c r="O86" s="3">
        <f t="shared" ca="1" si="28"/>
        <v>700</v>
      </c>
      <c r="P86" s="3">
        <f t="shared" ca="1" si="29"/>
        <v>560</v>
      </c>
      <c r="Q86" s="3">
        <f t="shared" ca="1" si="40"/>
        <v>965825</v>
      </c>
      <c r="R86" s="3">
        <f t="shared" ca="1" si="41"/>
        <v>950334</v>
      </c>
      <c r="S86" s="3">
        <f t="shared" ca="1" si="42"/>
        <v>-4178.9999999999545</v>
      </c>
      <c r="T86" s="16">
        <f t="shared" ca="1" si="30"/>
        <v>-4.3237797162734839E-3</v>
      </c>
      <c r="U86" s="3">
        <f t="shared" ca="1" si="43"/>
        <v>958.07950000000005</v>
      </c>
      <c r="V86" s="3">
        <f t="shared" ca="1" si="44"/>
        <v>-5137.0794999999544</v>
      </c>
      <c r="W86" s="16">
        <f t="shared" ca="1" si="31"/>
        <v>-5.3150514819297378E-3</v>
      </c>
      <c r="X86" s="16">
        <f t="shared" ca="1" si="32"/>
        <v>-0.14871187588265233</v>
      </c>
      <c r="Y86" s="3">
        <f t="shared" ca="1" si="45"/>
        <v>966515.47355000081</v>
      </c>
      <c r="Z86" s="3">
        <f t="shared" ca="1" si="33"/>
        <v>961378.39405000082</v>
      </c>
    </row>
    <row r="87" spans="1:26" x14ac:dyDescent="0.3">
      <c r="A87" s="42">
        <f t="shared" si="46"/>
        <v>86</v>
      </c>
      <c r="B87" s="38">
        <v>41401</v>
      </c>
      <c r="C87" s="38">
        <v>41401</v>
      </c>
      <c r="D87" s="3" t="str">
        <f t="shared" ca="1" si="34"/>
        <v/>
      </c>
      <c r="E87" s="3">
        <f t="shared" ca="1" si="35"/>
        <v>11</v>
      </c>
      <c r="F87" s="3" t="str">
        <f t="shared" ca="1" si="36"/>
        <v/>
      </c>
      <c r="G87" s="3" t="str">
        <f t="shared" ca="1" si="37"/>
        <v>LONG</v>
      </c>
      <c r="H87" s="3" t="str">
        <f t="shared" ca="1" si="47"/>
        <v>Long</v>
      </c>
      <c r="I87" s="3" t="str">
        <f t="shared" ca="1" si="38"/>
        <v/>
      </c>
      <c r="J87" s="3">
        <f t="shared" ca="1" si="39"/>
        <v>1</v>
      </c>
      <c r="K87" s="3" t="str">
        <f t="shared" ca="1" si="48"/>
        <v/>
      </c>
      <c r="L87" s="3">
        <f t="shared" ca="1" si="49"/>
        <v>688.05</v>
      </c>
      <c r="M87" s="3" t="str">
        <f t="shared" ca="1" si="50"/>
        <v/>
      </c>
      <c r="N87" s="3">
        <f t="shared" ca="1" si="51"/>
        <v>853.75</v>
      </c>
      <c r="O87" s="3">
        <f t="shared" ca="1" si="28"/>
        <v>697</v>
      </c>
      <c r="P87" s="3">
        <f t="shared" ca="1" si="29"/>
        <v>557</v>
      </c>
      <c r="Q87" s="3">
        <f t="shared" ca="1" si="40"/>
        <v>961168.1</v>
      </c>
      <c r="R87" s="3">
        <f t="shared" ca="1" si="41"/>
        <v>955109.6</v>
      </c>
      <c r="S87" s="3">
        <f t="shared" ca="1" si="42"/>
        <v>3967.5</v>
      </c>
      <c r="T87" s="16">
        <f t="shared" ca="1" si="30"/>
        <v>4.1268870036553496E-3</v>
      </c>
      <c r="U87" s="3">
        <f t="shared" ca="1" si="43"/>
        <v>958.13885000000005</v>
      </c>
      <c r="V87" s="3">
        <f t="shared" ca="1" si="44"/>
        <v>3009.3611499999997</v>
      </c>
      <c r="W87" s="16">
        <f t="shared" ca="1" si="31"/>
        <v>3.1302566904197393E-3</v>
      </c>
      <c r="X87" s="16">
        <f t="shared" ca="1" si="32"/>
        <v>-0.14604712553665922</v>
      </c>
      <c r="Y87" s="3">
        <f t="shared" ca="1" si="45"/>
        <v>961378.39405000082</v>
      </c>
      <c r="Z87" s="3">
        <f t="shared" ca="1" si="33"/>
        <v>964387.75520000083</v>
      </c>
    </row>
    <row r="88" spans="1:26" x14ac:dyDescent="0.3">
      <c r="A88" s="42">
        <f t="shared" si="46"/>
        <v>87</v>
      </c>
      <c r="B88" s="38">
        <v>41402</v>
      </c>
      <c r="C88" s="38">
        <v>41402</v>
      </c>
      <c r="D88" s="3">
        <f t="shared" ca="1" si="34"/>
        <v>12</v>
      </c>
      <c r="E88" s="3" t="str">
        <f t="shared" ca="1" si="35"/>
        <v/>
      </c>
      <c r="F88" s="3" t="str">
        <f t="shared" ca="1" si="36"/>
        <v>LONG</v>
      </c>
      <c r="G88" s="3" t="str">
        <f t="shared" ca="1" si="37"/>
        <v/>
      </c>
      <c r="H88" s="3" t="str">
        <f t="shared" ca="1" si="47"/>
        <v/>
      </c>
      <c r="I88" s="3">
        <f t="shared" ca="1" si="38"/>
        <v>1</v>
      </c>
      <c r="J88" s="3" t="str">
        <f t="shared" ca="1" si="39"/>
        <v/>
      </c>
      <c r="K88" s="3">
        <f t="shared" ca="1" si="48"/>
        <v>697.15</v>
      </c>
      <c r="L88" s="3" t="str">
        <f t="shared" ca="1" si="49"/>
        <v/>
      </c>
      <c r="M88" s="3">
        <f t="shared" ca="1" si="50"/>
        <v>885</v>
      </c>
      <c r="N88" s="3" t="str">
        <f t="shared" ca="1" si="51"/>
        <v/>
      </c>
      <c r="O88" s="3">
        <f t="shared" ca="1" si="28"/>
        <v>0</v>
      </c>
      <c r="P88" s="3">
        <f t="shared" ca="1" si="29"/>
        <v>0</v>
      </c>
      <c r="Q88" s="3">
        <f t="shared" ca="1" si="40"/>
        <v>0</v>
      </c>
      <c r="R88" s="3">
        <f t="shared" ca="1" si="41"/>
        <v>0</v>
      </c>
      <c r="S88" s="3">
        <f t="shared" ca="1" si="42"/>
        <v>0</v>
      </c>
      <c r="T88" s="16">
        <f t="shared" ca="1" si="30"/>
        <v>0</v>
      </c>
      <c r="U88" s="3">
        <f t="shared" ca="1" si="43"/>
        <v>0</v>
      </c>
      <c r="V88" s="3">
        <f t="shared" ca="1" si="44"/>
        <v>0</v>
      </c>
      <c r="W88" s="16">
        <f t="shared" ca="1" si="31"/>
        <v>0</v>
      </c>
      <c r="X88" s="16">
        <f t="shared" ca="1" si="32"/>
        <v>-0.14604712553665922</v>
      </c>
      <c r="Y88" s="3">
        <f t="shared" ca="1" si="45"/>
        <v>964387.75520000083</v>
      </c>
      <c r="Z88" s="3">
        <f t="shared" ca="1" si="33"/>
        <v>964387.75520000083</v>
      </c>
    </row>
    <row r="89" spans="1:26" x14ac:dyDescent="0.3">
      <c r="A89" s="42">
        <f t="shared" si="46"/>
        <v>88</v>
      </c>
      <c r="B89" s="38">
        <v>41403</v>
      </c>
      <c r="C89" s="38">
        <v>41403</v>
      </c>
      <c r="D89" s="3" t="str">
        <f t="shared" ca="1" si="34"/>
        <v/>
      </c>
      <c r="E89" s="3" t="str">
        <f t="shared" ca="1" si="35"/>
        <v/>
      </c>
      <c r="F89" s="3" t="str">
        <f t="shared" ca="1" si="36"/>
        <v/>
      </c>
      <c r="G89" s="3" t="str">
        <f t="shared" ca="1" si="37"/>
        <v/>
      </c>
      <c r="H89" s="3" t="str">
        <f t="shared" ca="1" si="47"/>
        <v>Long</v>
      </c>
      <c r="I89" s="3" t="str">
        <f t="shared" ca="1" si="38"/>
        <v/>
      </c>
      <c r="J89" s="3" t="str">
        <f t="shared" ca="1" si="39"/>
        <v/>
      </c>
      <c r="K89" s="3">
        <f t="shared" ca="1" si="48"/>
        <v>697.15</v>
      </c>
      <c r="L89" s="3">
        <f t="shared" ca="1" si="49"/>
        <v>690.05</v>
      </c>
      <c r="M89" s="3">
        <f t="shared" ca="1" si="50"/>
        <v>885</v>
      </c>
      <c r="N89" s="3">
        <f t="shared" ca="1" si="51"/>
        <v>880.35</v>
      </c>
      <c r="O89" s="3">
        <f t="shared" ca="1" si="28"/>
        <v>691</v>
      </c>
      <c r="P89" s="3">
        <f t="shared" ca="1" si="29"/>
        <v>544</v>
      </c>
      <c r="Q89" s="3">
        <f t="shared" ca="1" si="40"/>
        <v>963170.64999999991</v>
      </c>
      <c r="R89" s="3">
        <f t="shared" ca="1" si="41"/>
        <v>955734.95</v>
      </c>
      <c r="S89" s="3">
        <f t="shared" ca="1" si="42"/>
        <v>-2376.5000000000282</v>
      </c>
      <c r="T89" s="16">
        <f t="shared" ca="1" si="30"/>
        <v>-2.4642577502523087E-3</v>
      </c>
      <c r="U89" s="3">
        <f t="shared" ca="1" si="43"/>
        <v>959.45280000000002</v>
      </c>
      <c r="V89" s="3">
        <f t="shared" ca="1" si="44"/>
        <v>-3335.9528000000282</v>
      </c>
      <c r="W89" s="16">
        <f t="shared" ca="1" si="31"/>
        <v>-3.4591405604358768E-3</v>
      </c>
      <c r="X89" s="16">
        <f t="shared" ca="1" si="32"/>
        <v>-0.14900106856141604</v>
      </c>
      <c r="Y89" s="3">
        <f t="shared" ca="1" si="45"/>
        <v>964387.75520000083</v>
      </c>
      <c r="Z89" s="3">
        <f t="shared" ca="1" si="33"/>
        <v>961051.80240000086</v>
      </c>
    </row>
    <row r="90" spans="1:26" x14ac:dyDescent="0.3">
      <c r="A90" s="42">
        <f t="shared" si="46"/>
        <v>89</v>
      </c>
      <c r="B90" s="38">
        <v>41404</v>
      </c>
      <c r="C90" s="38">
        <v>41404</v>
      </c>
      <c r="D90" s="3" t="str">
        <f t="shared" ca="1" si="34"/>
        <v/>
      </c>
      <c r="E90" s="3">
        <f t="shared" ca="1" si="35"/>
        <v>12</v>
      </c>
      <c r="F90" s="3" t="str">
        <f t="shared" ca="1" si="36"/>
        <v/>
      </c>
      <c r="G90" s="3" t="str">
        <f t="shared" ca="1" si="37"/>
        <v>LONG</v>
      </c>
      <c r="H90" s="3" t="str">
        <f t="shared" ca="1" si="47"/>
        <v>Long</v>
      </c>
      <c r="I90" s="3" t="str">
        <f t="shared" ca="1" si="38"/>
        <v/>
      </c>
      <c r="J90" s="3">
        <f t="shared" ca="1" si="39"/>
        <v>1</v>
      </c>
      <c r="K90" s="3" t="str">
        <f t="shared" ca="1" si="48"/>
        <v/>
      </c>
      <c r="L90" s="3">
        <f t="shared" ca="1" si="49"/>
        <v>703.35</v>
      </c>
      <c r="M90" s="3" t="str">
        <f t="shared" ca="1" si="50"/>
        <v/>
      </c>
      <c r="N90" s="3">
        <f t="shared" ca="1" si="51"/>
        <v>877.3</v>
      </c>
      <c r="O90" s="3">
        <f t="shared" ca="1" si="28"/>
        <v>689</v>
      </c>
      <c r="P90" s="3">
        <f t="shared" ca="1" si="29"/>
        <v>542</v>
      </c>
      <c r="Q90" s="3">
        <f t="shared" ca="1" si="40"/>
        <v>960006.35</v>
      </c>
      <c r="R90" s="3">
        <f t="shared" ca="1" si="41"/>
        <v>960104.75</v>
      </c>
      <c r="S90" s="3">
        <f t="shared" ca="1" si="42"/>
        <v>8445.2000000000553</v>
      </c>
      <c r="T90" s="16">
        <f t="shared" ca="1" si="30"/>
        <v>8.7874555553718904E-3</v>
      </c>
      <c r="U90" s="3">
        <f t="shared" ca="1" si="43"/>
        <v>960.05555000000004</v>
      </c>
      <c r="V90" s="3">
        <f t="shared" ca="1" si="44"/>
        <v>7485.1444500000553</v>
      </c>
      <c r="W90" s="16">
        <f t="shared" ca="1" si="31"/>
        <v>7.788492182531334E-3</v>
      </c>
      <c r="X90" s="16">
        <f t="shared" ca="1" si="32"/>
        <v>-0.14237307003656419</v>
      </c>
      <c r="Y90" s="3">
        <f t="shared" ca="1" si="45"/>
        <v>961051.80240000086</v>
      </c>
      <c r="Z90" s="3">
        <f t="shared" ca="1" si="33"/>
        <v>968536.94685000088</v>
      </c>
    </row>
    <row r="91" spans="1:26" x14ac:dyDescent="0.3">
      <c r="A91" s="42">
        <f t="shared" si="46"/>
        <v>90</v>
      </c>
      <c r="B91" s="38">
        <v>41405</v>
      </c>
      <c r="C91" s="38">
        <v>41405</v>
      </c>
      <c r="D91" s="3" t="str">
        <f t="shared" ca="1" si="34"/>
        <v/>
      </c>
      <c r="E91" s="3" t="str">
        <f t="shared" ca="1" si="35"/>
        <v/>
      </c>
      <c r="F91" s="3" t="str">
        <f t="shared" ca="1" si="36"/>
        <v/>
      </c>
      <c r="G91" s="3" t="str">
        <f t="shared" ca="1" si="37"/>
        <v/>
      </c>
      <c r="H91" s="3" t="str">
        <f t="shared" ca="1" si="47"/>
        <v/>
      </c>
      <c r="I91" s="3" t="str">
        <f t="shared" ca="1" si="38"/>
        <v/>
      </c>
      <c r="J91" s="3" t="str">
        <f t="shared" ca="1" si="39"/>
        <v/>
      </c>
      <c r="K91" s="3" t="str">
        <f t="shared" ca="1" si="48"/>
        <v/>
      </c>
      <c r="L91" s="3" t="str">
        <f t="shared" ca="1" si="49"/>
        <v/>
      </c>
      <c r="M91" s="3" t="str">
        <f t="shared" ca="1" si="50"/>
        <v/>
      </c>
      <c r="N91" s="3" t="str">
        <f t="shared" ca="1" si="51"/>
        <v/>
      </c>
      <c r="O91" s="3">
        <f t="shared" ca="1" si="28"/>
        <v>0</v>
      </c>
      <c r="P91" s="3">
        <f t="shared" ca="1" si="29"/>
        <v>0</v>
      </c>
      <c r="Q91" s="3">
        <f t="shared" ca="1" si="40"/>
        <v>0</v>
      </c>
      <c r="R91" s="3">
        <f t="shared" ca="1" si="41"/>
        <v>0</v>
      </c>
      <c r="S91" s="3">
        <f t="shared" ca="1" si="42"/>
        <v>0</v>
      </c>
      <c r="T91" s="16">
        <f t="shared" ca="1" si="30"/>
        <v>0</v>
      </c>
      <c r="U91" s="3">
        <f t="shared" ca="1" si="43"/>
        <v>0</v>
      </c>
      <c r="V91" s="3">
        <f t="shared" ca="1" si="44"/>
        <v>0</v>
      </c>
      <c r="W91" s="16">
        <f t="shared" ca="1" si="31"/>
        <v>0</v>
      </c>
      <c r="X91" s="16">
        <f t="shared" ca="1" si="32"/>
        <v>-0.14237307003656419</v>
      </c>
      <c r="Y91" s="3">
        <f t="shared" ca="1" si="45"/>
        <v>968536.94685000088</v>
      </c>
      <c r="Z91" s="3">
        <f t="shared" ca="1" si="33"/>
        <v>968536.94685000088</v>
      </c>
    </row>
    <row r="92" spans="1:26" x14ac:dyDescent="0.3">
      <c r="A92" s="42">
        <f t="shared" si="46"/>
        <v>91</v>
      </c>
      <c r="B92" s="38">
        <v>41407</v>
      </c>
      <c r="C92" s="38">
        <v>41407</v>
      </c>
      <c r="D92" s="3" t="str">
        <f t="shared" ca="1" si="34"/>
        <v/>
      </c>
      <c r="E92" s="3" t="str">
        <f t="shared" ca="1" si="35"/>
        <v/>
      </c>
      <c r="F92" s="3" t="str">
        <f t="shared" ca="1" si="36"/>
        <v/>
      </c>
      <c r="G92" s="3" t="str">
        <f t="shared" ca="1" si="37"/>
        <v/>
      </c>
      <c r="H92" s="3" t="str">
        <f t="shared" ca="1" si="47"/>
        <v/>
      </c>
      <c r="I92" s="3" t="str">
        <f t="shared" ca="1" si="38"/>
        <v/>
      </c>
      <c r="J92" s="3" t="str">
        <f t="shared" ca="1" si="39"/>
        <v/>
      </c>
      <c r="K92" s="3" t="str">
        <f t="shared" ca="1" si="48"/>
        <v/>
      </c>
      <c r="L92" s="3" t="str">
        <f t="shared" ca="1" si="49"/>
        <v/>
      </c>
      <c r="M92" s="3" t="str">
        <f t="shared" ca="1" si="50"/>
        <v/>
      </c>
      <c r="N92" s="3" t="str">
        <f t="shared" ca="1" si="51"/>
        <v/>
      </c>
      <c r="O92" s="3">
        <f t="shared" ca="1" si="28"/>
        <v>0</v>
      </c>
      <c r="P92" s="3">
        <f t="shared" ca="1" si="29"/>
        <v>0</v>
      </c>
      <c r="Q92" s="3">
        <f t="shared" ca="1" si="40"/>
        <v>0</v>
      </c>
      <c r="R92" s="3">
        <f t="shared" ca="1" si="41"/>
        <v>0</v>
      </c>
      <c r="S92" s="3">
        <f t="shared" ca="1" si="42"/>
        <v>0</v>
      </c>
      <c r="T92" s="16">
        <f t="shared" ca="1" si="30"/>
        <v>0</v>
      </c>
      <c r="U92" s="3">
        <f t="shared" ca="1" si="43"/>
        <v>0</v>
      </c>
      <c r="V92" s="3">
        <f t="shared" ca="1" si="44"/>
        <v>0</v>
      </c>
      <c r="W92" s="16">
        <f t="shared" ca="1" si="31"/>
        <v>0</v>
      </c>
      <c r="X92" s="16">
        <f t="shared" ca="1" si="32"/>
        <v>-0.14237307003656419</v>
      </c>
      <c r="Y92" s="3">
        <f t="shared" ca="1" si="45"/>
        <v>968536.94685000088</v>
      </c>
      <c r="Z92" s="3">
        <f t="shared" ca="1" si="33"/>
        <v>968536.94685000088</v>
      </c>
    </row>
    <row r="93" spans="1:26" x14ac:dyDescent="0.3">
      <c r="A93" s="42">
        <f t="shared" si="46"/>
        <v>92</v>
      </c>
      <c r="B93" s="38">
        <v>41408</v>
      </c>
      <c r="C93" s="38">
        <v>41408</v>
      </c>
      <c r="D93" s="3" t="str">
        <f t="shared" ca="1" si="34"/>
        <v/>
      </c>
      <c r="E93" s="3" t="str">
        <f t="shared" ca="1" si="35"/>
        <v/>
      </c>
      <c r="F93" s="3" t="str">
        <f t="shared" ca="1" si="36"/>
        <v/>
      </c>
      <c r="G93" s="3" t="str">
        <f t="shared" ca="1" si="37"/>
        <v/>
      </c>
      <c r="H93" s="3" t="str">
        <f t="shared" ca="1" si="47"/>
        <v/>
      </c>
      <c r="I93" s="3" t="str">
        <f t="shared" ca="1" si="38"/>
        <v/>
      </c>
      <c r="J93" s="3" t="str">
        <f t="shared" ca="1" si="39"/>
        <v/>
      </c>
      <c r="K93" s="3" t="str">
        <f t="shared" ca="1" si="48"/>
        <v/>
      </c>
      <c r="L93" s="3" t="str">
        <f t="shared" ca="1" si="49"/>
        <v/>
      </c>
      <c r="M93" s="3" t="str">
        <f t="shared" ca="1" si="50"/>
        <v/>
      </c>
      <c r="N93" s="3" t="str">
        <f t="shared" ca="1" si="51"/>
        <v/>
      </c>
      <c r="O93" s="3">
        <f t="shared" ca="1" si="28"/>
        <v>0</v>
      </c>
      <c r="P93" s="3">
        <f t="shared" ca="1" si="29"/>
        <v>0</v>
      </c>
      <c r="Q93" s="3">
        <f t="shared" ca="1" si="40"/>
        <v>0</v>
      </c>
      <c r="R93" s="3">
        <f t="shared" ca="1" si="41"/>
        <v>0</v>
      </c>
      <c r="S93" s="3">
        <f t="shared" ca="1" si="42"/>
        <v>0</v>
      </c>
      <c r="T93" s="16">
        <f t="shared" ca="1" si="30"/>
        <v>0</v>
      </c>
      <c r="U93" s="3">
        <f t="shared" ca="1" si="43"/>
        <v>0</v>
      </c>
      <c r="V93" s="3">
        <f t="shared" ca="1" si="44"/>
        <v>0</v>
      </c>
      <c r="W93" s="16">
        <f t="shared" ca="1" si="31"/>
        <v>0</v>
      </c>
      <c r="X93" s="16">
        <f t="shared" ca="1" si="32"/>
        <v>-0.14237307003656419</v>
      </c>
      <c r="Y93" s="3">
        <f t="shared" ca="1" si="45"/>
        <v>968536.94685000088</v>
      </c>
      <c r="Z93" s="3">
        <f t="shared" ca="1" si="33"/>
        <v>968536.94685000088</v>
      </c>
    </row>
    <row r="94" spans="1:26" x14ac:dyDescent="0.3">
      <c r="A94" s="42">
        <f t="shared" si="46"/>
        <v>93</v>
      </c>
      <c r="B94" s="38">
        <v>41409</v>
      </c>
      <c r="C94" s="38">
        <v>41409</v>
      </c>
      <c r="D94" s="3">
        <f t="shared" ca="1" si="34"/>
        <v>13</v>
      </c>
      <c r="E94" s="3" t="str">
        <f t="shared" ca="1" si="35"/>
        <v/>
      </c>
      <c r="F94" s="3" t="str">
        <f t="shared" ca="1" si="36"/>
        <v>LONG</v>
      </c>
      <c r="G94" s="3" t="str">
        <f t="shared" ca="1" si="37"/>
        <v/>
      </c>
      <c r="H94" s="3" t="str">
        <f t="shared" ca="1" si="47"/>
        <v/>
      </c>
      <c r="I94" s="3">
        <f t="shared" ca="1" si="38"/>
        <v>1</v>
      </c>
      <c r="J94" s="3" t="str">
        <f t="shared" ca="1" si="39"/>
        <v/>
      </c>
      <c r="K94" s="3">
        <f t="shared" ca="1" si="48"/>
        <v>714.85</v>
      </c>
      <c r="L94" s="3" t="str">
        <f t="shared" ca="1" si="49"/>
        <v/>
      </c>
      <c r="M94" s="3">
        <f t="shared" ca="1" si="50"/>
        <v>910.05</v>
      </c>
      <c r="N94" s="3" t="str">
        <f t="shared" ca="1" si="51"/>
        <v/>
      </c>
      <c r="O94" s="3">
        <f t="shared" ca="1" si="28"/>
        <v>0</v>
      </c>
      <c r="P94" s="3">
        <f t="shared" ca="1" si="29"/>
        <v>0</v>
      </c>
      <c r="Q94" s="3">
        <f t="shared" ca="1" si="40"/>
        <v>0</v>
      </c>
      <c r="R94" s="3">
        <f t="shared" ca="1" si="41"/>
        <v>0</v>
      </c>
      <c r="S94" s="3">
        <f t="shared" ca="1" si="42"/>
        <v>0</v>
      </c>
      <c r="T94" s="16">
        <f t="shared" ca="1" si="30"/>
        <v>0</v>
      </c>
      <c r="U94" s="3">
        <f t="shared" ca="1" si="43"/>
        <v>0</v>
      </c>
      <c r="V94" s="3">
        <f t="shared" ca="1" si="44"/>
        <v>0</v>
      </c>
      <c r="W94" s="16">
        <f t="shared" ca="1" si="31"/>
        <v>0</v>
      </c>
      <c r="X94" s="16">
        <f t="shared" ca="1" si="32"/>
        <v>-0.14237307003656419</v>
      </c>
      <c r="Y94" s="3">
        <f t="shared" ca="1" si="45"/>
        <v>968536.94685000088</v>
      </c>
      <c r="Z94" s="3">
        <f t="shared" ca="1" si="33"/>
        <v>968536.94685000088</v>
      </c>
    </row>
    <row r="95" spans="1:26" x14ac:dyDescent="0.3">
      <c r="A95" s="42">
        <f t="shared" si="46"/>
        <v>94</v>
      </c>
      <c r="B95" s="38">
        <v>41410</v>
      </c>
      <c r="C95" s="38">
        <v>41410</v>
      </c>
      <c r="D95" s="3" t="str">
        <f t="shared" ca="1" si="34"/>
        <v/>
      </c>
      <c r="E95" s="3">
        <f t="shared" ca="1" si="35"/>
        <v>13</v>
      </c>
      <c r="F95" s="3" t="str">
        <f t="shared" ca="1" si="36"/>
        <v/>
      </c>
      <c r="G95" s="3" t="str">
        <f t="shared" ca="1" si="37"/>
        <v>LONG</v>
      </c>
      <c r="H95" s="3" t="str">
        <f t="shared" ca="1" si="47"/>
        <v>Long</v>
      </c>
      <c r="I95" s="3" t="str">
        <f t="shared" ca="1" si="38"/>
        <v/>
      </c>
      <c r="J95" s="3">
        <f t="shared" ca="1" si="39"/>
        <v>1</v>
      </c>
      <c r="K95" s="3" t="str">
        <f t="shared" ca="1" si="48"/>
        <v/>
      </c>
      <c r="L95" s="3">
        <f t="shared" ca="1" si="49"/>
        <v>722.8</v>
      </c>
      <c r="M95" s="3" t="str">
        <f t="shared" ca="1" si="50"/>
        <v/>
      </c>
      <c r="N95" s="3">
        <f t="shared" ca="1" si="51"/>
        <v>908.35</v>
      </c>
      <c r="O95" s="3">
        <f t="shared" ca="1" si="28"/>
        <v>677</v>
      </c>
      <c r="P95" s="3">
        <f t="shared" ca="1" si="29"/>
        <v>532</v>
      </c>
      <c r="Q95" s="3">
        <f t="shared" ca="1" si="40"/>
        <v>968100.05</v>
      </c>
      <c r="R95" s="3">
        <f t="shared" ca="1" si="41"/>
        <v>972577.8</v>
      </c>
      <c r="S95" s="3">
        <f t="shared" ca="1" si="42"/>
        <v>6286.5499999999174</v>
      </c>
      <c r="T95" s="16">
        <f t="shared" ca="1" si="30"/>
        <v>6.4907694233512052E-3</v>
      </c>
      <c r="U95" s="3">
        <f t="shared" ca="1" si="43"/>
        <v>970.33892500000002</v>
      </c>
      <c r="V95" s="3">
        <f t="shared" ca="1" si="44"/>
        <v>5316.2110749999174</v>
      </c>
      <c r="W95" s="16">
        <f t="shared" ca="1" si="31"/>
        <v>5.4889089076983338E-3</v>
      </c>
      <c r="X95" s="16">
        <f t="shared" ca="1" si="32"/>
        <v>-0.1376656339412059</v>
      </c>
      <c r="Y95" s="3">
        <f t="shared" ca="1" si="45"/>
        <v>968536.94685000088</v>
      </c>
      <c r="Z95" s="3">
        <f t="shared" ca="1" si="33"/>
        <v>973853.15792500076</v>
      </c>
    </row>
    <row r="96" spans="1:26" x14ac:dyDescent="0.3">
      <c r="A96" s="42">
        <f t="shared" si="46"/>
        <v>95</v>
      </c>
      <c r="B96" s="38">
        <v>41411</v>
      </c>
      <c r="C96" s="38">
        <v>41411</v>
      </c>
      <c r="D96" s="3" t="str">
        <f t="shared" ca="1" si="34"/>
        <v/>
      </c>
      <c r="E96" s="3" t="str">
        <f t="shared" ca="1" si="35"/>
        <v/>
      </c>
      <c r="F96" s="3" t="str">
        <f t="shared" ca="1" si="36"/>
        <v/>
      </c>
      <c r="G96" s="3" t="str">
        <f t="shared" ca="1" si="37"/>
        <v/>
      </c>
      <c r="H96" s="3" t="str">
        <f t="shared" ca="1" si="47"/>
        <v/>
      </c>
      <c r="I96" s="3" t="str">
        <f t="shared" ca="1" si="38"/>
        <v/>
      </c>
      <c r="J96" s="3" t="str">
        <f t="shared" ca="1" si="39"/>
        <v/>
      </c>
      <c r="K96" s="3" t="str">
        <f t="shared" ca="1" si="48"/>
        <v/>
      </c>
      <c r="L96" s="3" t="str">
        <f t="shared" ca="1" si="49"/>
        <v/>
      </c>
      <c r="M96" s="3" t="str">
        <f t="shared" ca="1" si="50"/>
        <v/>
      </c>
      <c r="N96" s="3" t="str">
        <f t="shared" ca="1" si="51"/>
        <v/>
      </c>
      <c r="O96" s="3">
        <f t="shared" ca="1" si="28"/>
        <v>0</v>
      </c>
      <c r="P96" s="3">
        <f t="shared" ca="1" si="29"/>
        <v>0</v>
      </c>
      <c r="Q96" s="3">
        <f t="shared" ca="1" si="40"/>
        <v>0</v>
      </c>
      <c r="R96" s="3">
        <f t="shared" ca="1" si="41"/>
        <v>0</v>
      </c>
      <c r="S96" s="3">
        <f t="shared" ca="1" si="42"/>
        <v>0</v>
      </c>
      <c r="T96" s="16">
        <f t="shared" ca="1" si="30"/>
        <v>0</v>
      </c>
      <c r="U96" s="3">
        <f t="shared" ca="1" si="43"/>
        <v>0</v>
      </c>
      <c r="V96" s="3">
        <f t="shared" ca="1" si="44"/>
        <v>0</v>
      </c>
      <c r="W96" s="16">
        <f t="shared" ca="1" si="31"/>
        <v>0</v>
      </c>
      <c r="X96" s="16">
        <f t="shared" ca="1" si="32"/>
        <v>-0.1376656339412059</v>
      </c>
      <c r="Y96" s="3">
        <f t="shared" ca="1" si="45"/>
        <v>973853.15792500076</v>
      </c>
      <c r="Z96" s="3">
        <f t="shared" ca="1" si="33"/>
        <v>973853.15792500076</v>
      </c>
    </row>
    <row r="97" spans="1:26" x14ac:dyDescent="0.3">
      <c r="A97" s="42">
        <f t="shared" si="46"/>
        <v>96</v>
      </c>
      <c r="B97" s="38">
        <v>41414</v>
      </c>
      <c r="C97" s="38">
        <v>41414</v>
      </c>
      <c r="D97" s="3" t="str">
        <f t="shared" ca="1" si="34"/>
        <v/>
      </c>
      <c r="E97" s="3" t="str">
        <f t="shared" ca="1" si="35"/>
        <v/>
      </c>
      <c r="F97" s="3" t="str">
        <f t="shared" ca="1" si="36"/>
        <v/>
      </c>
      <c r="G97" s="3" t="str">
        <f t="shared" ca="1" si="37"/>
        <v/>
      </c>
      <c r="H97" s="3" t="str">
        <f t="shared" ca="1" si="47"/>
        <v/>
      </c>
      <c r="I97" s="3" t="str">
        <f t="shared" ca="1" si="38"/>
        <v/>
      </c>
      <c r="J97" s="3" t="str">
        <f t="shared" ca="1" si="39"/>
        <v/>
      </c>
      <c r="K97" s="3" t="str">
        <f t="shared" ca="1" si="48"/>
        <v/>
      </c>
      <c r="L97" s="3" t="str">
        <f t="shared" ca="1" si="49"/>
        <v/>
      </c>
      <c r="M97" s="3" t="str">
        <f t="shared" ca="1" si="50"/>
        <v/>
      </c>
      <c r="N97" s="3" t="str">
        <f t="shared" ca="1" si="51"/>
        <v/>
      </c>
      <c r="O97" s="3">
        <f t="shared" ca="1" si="28"/>
        <v>0</v>
      </c>
      <c r="P97" s="3">
        <f t="shared" ca="1" si="29"/>
        <v>0</v>
      </c>
      <c r="Q97" s="3">
        <f t="shared" ca="1" si="40"/>
        <v>0</v>
      </c>
      <c r="R97" s="3">
        <f t="shared" ca="1" si="41"/>
        <v>0</v>
      </c>
      <c r="S97" s="3">
        <f t="shared" ca="1" si="42"/>
        <v>0</v>
      </c>
      <c r="T97" s="16">
        <f t="shared" ca="1" si="30"/>
        <v>0</v>
      </c>
      <c r="U97" s="3">
        <f t="shared" ca="1" si="43"/>
        <v>0</v>
      </c>
      <c r="V97" s="3">
        <f t="shared" ca="1" si="44"/>
        <v>0</v>
      </c>
      <c r="W97" s="16">
        <f t="shared" ca="1" si="31"/>
        <v>0</v>
      </c>
      <c r="X97" s="16">
        <f t="shared" ca="1" si="32"/>
        <v>-0.1376656339412059</v>
      </c>
      <c r="Y97" s="3">
        <f t="shared" ca="1" si="45"/>
        <v>973853.15792500076</v>
      </c>
      <c r="Z97" s="3">
        <f t="shared" ca="1" si="33"/>
        <v>973853.15792500076</v>
      </c>
    </row>
    <row r="98" spans="1:26" x14ac:dyDescent="0.3">
      <c r="A98" s="42">
        <f t="shared" si="46"/>
        <v>97</v>
      </c>
      <c r="B98" s="38">
        <v>41415</v>
      </c>
      <c r="C98" s="38">
        <v>41415</v>
      </c>
      <c r="D98" s="3">
        <f t="shared" ca="1" si="34"/>
        <v>14</v>
      </c>
      <c r="E98" s="3" t="str">
        <f t="shared" ca="1" si="35"/>
        <v/>
      </c>
      <c r="F98" s="3" t="str">
        <f t="shared" ca="1" si="36"/>
        <v>LONG</v>
      </c>
      <c r="G98" s="3" t="str">
        <f t="shared" ca="1" si="37"/>
        <v/>
      </c>
      <c r="H98" s="3" t="str">
        <f t="shared" ca="1" si="47"/>
        <v/>
      </c>
      <c r="I98" s="3">
        <f t="shared" ca="1" si="38"/>
        <v>1</v>
      </c>
      <c r="J98" s="3" t="str">
        <f t="shared" ca="1" si="39"/>
        <v/>
      </c>
      <c r="K98" s="3">
        <f t="shared" ca="1" si="48"/>
        <v>707.8</v>
      </c>
      <c r="L98" s="3" t="str">
        <f t="shared" ca="1" si="49"/>
        <v/>
      </c>
      <c r="M98" s="3">
        <f t="shared" ca="1" si="50"/>
        <v>902.05</v>
      </c>
      <c r="N98" s="3" t="str">
        <f t="shared" ca="1" si="51"/>
        <v/>
      </c>
      <c r="O98" s="3">
        <f t="shared" ca="1" si="28"/>
        <v>0</v>
      </c>
      <c r="P98" s="3">
        <f t="shared" ca="1" si="29"/>
        <v>0</v>
      </c>
      <c r="Q98" s="3">
        <f t="shared" ca="1" si="40"/>
        <v>0</v>
      </c>
      <c r="R98" s="3">
        <f t="shared" ca="1" si="41"/>
        <v>0</v>
      </c>
      <c r="S98" s="3">
        <f t="shared" ca="1" si="42"/>
        <v>0</v>
      </c>
      <c r="T98" s="16">
        <f t="shared" ca="1" si="30"/>
        <v>0</v>
      </c>
      <c r="U98" s="3">
        <f t="shared" ca="1" si="43"/>
        <v>0</v>
      </c>
      <c r="V98" s="3">
        <f t="shared" ca="1" si="44"/>
        <v>0</v>
      </c>
      <c r="W98" s="16">
        <f t="shared" ca="1" si="31"/>
        <v>0</v>
      </c>
      <c r="X98" s="16">
        <f t="shared" ca="1" si="32"/>
        <v>-0.1376656339412059</v>
      </c>
      <c r="Y98" s="3">
        <f t="shared" ca="1" si="45"/>
        <v>973853.15792500076</v>
      </c>
      <c r="Z98" s="3">
        <f t="shared" ca="1" si="33"/>
        <v>973853.15792500076</v>
      </c>
    </row>
    <row r="99" spans="1:26" x14ac:dyDescent="0.3">
      <c r="A99" s="42">
        <f t="shared" si="46"/>
        <v>98</v>
      </c>
      <c r="B99" s="38">
        <v>41416</v>
      </c>
      <c r="C99" s="38">
        <v>41416</v>
      </c>
      <c r="D99" s="3" t="str">
        <f t="shared" ca="1" si="34"/>
        <v/>
      </c>
      <c r="E99" s="3" t="str">
        <f t="shared" ca="1" si="35"/>
        <v/>
      </c>
      <c r="F99" s="3" t="str">
        <f t="shared" ca="1" si="36"/>
        <v/>
      </c>
      <c r="G99" s="3" t="str">
        <f t="shared" ca="1" si="37"/>
        <v/>
      </c>
      <c r="H99" s="3" t="str">
        <f t="shared" ca="1" si="47"/>
        <v>Long</v>
      </c>
      <c r="I99" s="3" t="str">
        <f t="shared" ca="1" si="38"/>
        <v/>
      </c>
      <c r="J99" s="3" t="str">
        <f t="shared" ca="1" si="39"/>
        <v/>
      </c>
      <c r="K99" s="3">
        <f t="shared" ca="1" si="48"/>
        <v>707.8</v>
      </c>
      <c r="L99" s="3">
        <f t="shared" ca="1" si="49"/>
        <v>703.45</v>
      </c>
      <c r="M99" s="3">
        <f t="shared" ca="1" si="50"/>
        <v>902.05</v>
      </c>
      <c r="N99" s="3">
        <f t="shared" ca="1" si="51"/>
        <v>899.85</v>
      </c>
      <c r="O99" s="3">
        <f t="shared" ca="1" si="28"/>
        <v>687</v>
      </c>
      <c r="P99" s="3">
        <f t="shared" ca="1" si="29"/>
        <v>539</v>
      </c>
      <c r="Q99" s="3">
        <f t="shared" ca="1" si="40"/>
        <v>972463.54999999993</v>
      </c>
      <c r="R99" s="3">
        <f t="shared" ca="1" si="41"/>
        <v>968289.3</v>
      </c>
      <c r="S99" s="3">
        <f t="shared" ca="1" si="42"/>
        <v>-1802.6499999999742</v>
      </c>
      <c r="T99" s="16">
        <f t="shared" ca="1" si="30"/>
        <v>-1.8510490881817332E-3</v>
      </c>
      <c r="U99" s="3">
        <f t="shared" ca="1" si="43"/>
        <v>970.37642499999993</v>
      </c>
      <c r="V99" s="3">
        <f t="shared" ca="1" si="44"/>
        <v>-2773.0264249999741</v>
      </c>
      <c r="W99" s="16">
        <f t="shared" ca="1" si="31"/>
        <v>-2.847479008959103E-3</v>
      </c>
      <c r="X99" s="16">
        <f t="shared" ca="1" si="32"/>
        <v>-0.14012111294726237</v>
      </c>
      <c r="Y99" s="3">
        <f t="shared" ca="1" si="45"/>
        <v>973853.15792500076</v>
      </c>
      <c r="Z99" s="3">
        <f t="shared" ca="1" si="33"/>
        <v>971080.13150000083</v>
      </c>
    </row>
    <row r="100" spans="1:26" x14ac:dyDescent="0.3">
      <c r="A100" s="42">
        <f t="shared" si="46"/>
        <v>99</v>
      </c>
      <c r="B100" s="38">
        <v>41417</v>
      </c>
      <c r="C100" s="38">
        <v>41417</v>
      </c>
      <c r="D100" s="3" t="str">
        <f t="shared" ca="1" si="34"/>
        <v/>
      </c>
      <c r="E100" s="3" t="str">
        <f t="shared" ca="1" si="35"/>
        <v/>
      </c>
      <c r="F100" s="3" t="str">
        <f t="shared" ca="1" si="36"/>
        <v/>
      </c>
      <c r="G100" s="3" t="str">
        <f t="shared" ca="1" si="37"/>
        <v/>
      </c>
      <c r="H100" s="3" t="str">
        <f t="shared" ca="1" si="47"/>
        <v>Long</v>
      </c>
      <c r="I100" s="3" t="str">
        <f t="shared" ca="1" si="38"/>
        <v/>
      </c>
      <c r="J100" s="3" t="str">
        <f t="shared" ca="1" si="39"/>
        <v/>
      </c>
      <c r="K100" s="3">
        <f t="shared" ca="1" si="48"/>
        <v>707.8</v>
      </c>
      <c r="L100" s="3">
        <f t="shared" ca="1" si="49"/>
        <v>698.6</v>
      </c>
      <c r="M100" s="3">
        <f t="shared" ca="1" si="50"/>
        <v>902.05</v>
      </c>
      <c r="N100" s="3">
        <f t="shared" ca="1" si="51"/>
        <v>903.15</v>
      </c>
      <c r="O100" s="3">
        <f t="shared" ca="1" si="28"/>
        <v>685</v>
      </c>
      <c r="P100" s="3">
        <f t="shared" ca="1" si="29"/>
        <v>538</v>
      </c>
      <c r="Q100" s="3">
        <f t="shared" ca="1" si="40"/>
        <v>970145.89999999991</v>
      </c>
      <c r="R100" s="3">
        <f t="shared" ca="1" si="41"/>
        <v>964435.7</v>
      </c>
      <c r="S100" s="3">
        <f t="shared" ca="1" si="42"/>
        <v>-6893.7999999999656</v>
      </c>
      <c r="T100" s="16">
        <f t="shared" ca="1" si="30"/>
        <v>-7.0991051885196145E-3</v>
      </c>
      <c r="U100" s="3">
        <f t="shared" ca="1" si="43"/>
        <v>967.29079999999999</v>
      </c>
      <c r="V100" s="3">
        <f t="shared" ca="1" si="44"/>
        <v>-7861.0907999999654</v>
      </c>
      <c r="W100" s="16">
        <f t="shared" ca="1" si="31"/>
        <v>-8.0952030064266219E-3</v>
      </c>
      <c r="X100" s="16">
        <f t="shared" ca="1" si="32"/>
        <v>-0.14708200709889452</v>
      </c>
      <c r="Y100" s="3">
        <f t="shared" ca="1" si="45"/>
        <v>971080.13150000083</v>
      </c>
      <c r="Z100" s="3">
        <f t="shared" ca="1" si="33"/>
        <v>963219.04070000083</v>
      </c>
    </row>
    <row r="101" spans="1:26" x14ac:dyDescent="0.3">
      <c r="A101" s="42">
        <f t="shared" si="46"/>
        <v>100</v>
      </c>
      <c r="B101" s="38">
        <v>41418</v>
      </c>
      <c r="C101" s="38">
        <v>41418</v>
      </c>
      <c r="D101" s="3" t="str">
        <f t="shared" ca="1" si="34"/>
        <v/>
      </c>
      <c r="E101" s="3" t="str">
        <f t="shared" ca="1" si="35"/>
        <v/>
      </c>
      <c r="F101" s="3" t="str">
        <f t="shared" ca="1" si="36"/>
        <v/>
      </c>
      <c r="G101" s="3" t="str">
        <f t="shared" ca="1" si="37"/>
        <v/>
      </c>
      <c r="H101" s="3" t="str">
        <f t="shared" ca="1" si="47"/>
        <v>Long</v>
      </c>
      <c r="I101" s="3" t="str">
        <f t="shared" ca="1" si="38"/>
        <v/>
      </c>
      <c r="J101" s="3" t="str">
        <f t="shared" ca="1" si="39"/>
        <v/>
      </c>
      <c r="K101" s="3">
        <f t="shared" ca="1" si="48"/>
        <v>707.8</v>
      </c>
      <c r="L101" s="3">
        <f t="shared" ca="1" si="49"/>
        <v>701.35</v>
      </c>
      <c r="M101" s="3">
        <f t="shared" ca="1" si="50"/>
        <v>902.05</v>
      </c>
      <c r="N101" s="3">
        <f t="shared" ca="1" si="51"/>
        <v>906.05</v>
      </c>
      <c r="O101" s="3">
        <f t="shared" ca="1" si="28"/>
        <v>680</v>
      </c>
      <c r="P101" s="3">
        <f t="shared" ca="1" si="29"/>
        <v>533</v>
      </c>
      <c r="Q101" s="3">
        <f t="shared" ca="1" si="40"/>
        <v>962096.64999999991</v>
      </c>
      <c r="R101" s="3">
        <f t="shared" ca="1" si="41"/>
        <v>959842.64999999991</v>
      </c>
      <c r="S101" s="3">
        <f t="shared" ca="1" si="42"/>
        <v>-6517.9999999999536</v>
      </c>
      <c r="T101" s="16">
        <f t="shared" ca="1" si="30"/>
        <v>-6.7668928089950576E-3</v>
      </c>
      <c r="U101" s="3">
        <f t="shared" ca="1" si="43"/>
        <v>960.96965</v>
      </c>
      <c r="V101" s="3">
        <f t="shared" ca="1" si="44"/>
        <v>-7478.9696499999536</v>
      </c>
      <c r="W101" s="16">
        <f t="shared" ca="1" si="31"/>
        <v>-7.7645575242831135E-3</v>
      </c>
      <c r="X101" s="16">
        <f t="shared" ca="1" si="32"/>
        <v>-0.15370453791827121</v>
      </c>
      <c r="Y101" s="3">
        <f t="shared" ca="1" si="45"/>
        <v>963219.04070000083</v>
      </c>
      <c r="Z101" s="3">
        <f t="shared" ca="1" si="33"/>
        <v>955740.07105000084</v>
      </c>
    </row>
    <row r="102" spans="1:26" x14ac:dyDescent="0.3">
      <c r="A102" s="42">
        <f t="shared" si="46"/>
        <v>101</v>
      </c>
      <c r="B102" s="38">
        <v>41421</v>
      </c>
      <c r="C102" s="38">
        <v>41421</v>
      </c>
      <c r="D102" s="3" t="str">
        <f t="shared" ca="1" si="34"/>
        <v/>
      </c>
      <c r="E102" s="3" t="str">
        <f t="shared" ca="1" si="35"/>
        <v/>
      </c>
      <c r="F102" s="3" t="str">
        <f t="shared" ca="1" si="36"/>
        <v/>
      </c>
      <c r="G102" s="3" t="str">
        <f t="shared" ca="1" si="37"/>
        <v/>
      </c>
      <c r="H102" s="3" t="str">
        <f t="shared" ca="1" si="47"/>
        <v>Long</v>
      </c>
      <c r="I102" s="3" t="str">
        <f t="shared" ca="1" si="38"/>
        <v/>
      </c>
      <c r="J102" s="3" t="str">
        <f t="shared" ca="1" si="39"/>
        <v/>
      </c>
      <c r="K102" s="3">
        <f t="shared" ca="1" si="48"/>
        <v>707.8</v>
      </c>
      <c r="L102" s="3">
        <f t="shared" ca="1" si="49"/>
        <v>715.05</v>
      </c>
      <c r="M102" s="3">
        <f t="shared" ca="1" si="50"/>
        <v>902.05</v>
      </c>
      <c r="N102" s="3">
        <f t="shared" ca="1" si="51"/>
        <v>929.5</v>
      </c>
      <c r="O102" s="3">
        <f t="shared" ca="1" si="28"/>
        <v>675</v>
      </c>
      <c r="P102" s="3">
        <f t="shared" ca="1" si="29"/>
        <v>529</v>
      </c>
      <c r="Q102" s="3">
        <f t="shared" ca="1" si="40"/>
        <v>954949.45</v>
      </c>
      <c r="R102" s="3">
        <f t="shared" ca="1" si="41"/>
        <v>974364.25</v>
      </c>
      <c r="S102" s="3">
        <f t="shared" ca="1" si="42"/>
        <v>-9627.3000000000247</v>
      </c>
      <c r="T102" s="16">
        <f t="shared" ca="1" si="30"/>
        <v>-1.0073136296800053E-2</v>
      </c>
      <c r="U102" s="3">
        <f t="shared" ca="1" si="43"/>
        <v>964.65684999999996</v>
      </c>
      <c r="V102" s="3">
        <f t="shared" ca="1" si="44"/>
        <v>-10591.956850000024</v>
      </c>
      <c r="W102" s="16">
        <f t="shared" ca="1" si="31"/>
        <v>-1.1082466008109743E-2</v>
      </c>
      <c r="X102" s="16">
        <f t="shared" ca="1" si="32"/>
        <v>-0.16308357860960954</v>
      </c>
      <c r="Y102" s="3">
        <f t="shared" ca="1" si="45"/>
        <v>955740.07105000084</v>
      </c>
      <c r="Z102" s="3">
        <f t="shared" ca="1" si="33"/>
        <v>945148.11420000077</v>
      </c>
    </row>
    <row r="103" spans="1:26" x14ac:dyDescent="0.3">
      <c r="A103" s="42">
        <f t="shared" si="46"/>
        <v>102</v>
      </c>
      <c r="B103" s="38">
        <v>41422</v>
      </c>
      <c r="C103" s="38">
        <v>41422</v>
      </c>
      <c r="D103" s="3" t="str">
        <f t="shared" ca="1" si="34"/>
        <v/>
      </c>
      <c r="E103" s="3" t="str">
        <f t="shared" ca="1" si="35"/>
        <v/>
      </c>
      <c r="F103" s="3" t="str">
        <f t="shared" ca="1" si="36"/>
        <v/>
      </c>
      <c r="G103" s="3" t="str">
        <f t="shared" ca="1" si="37"/>
        <v/>
      </c>
      <c r="H103" s="3" t="str">
        <f t="shared" ca="1" si="47"/>
        <v>Long</v>
      </c>
      <c r="I103" s="3" t="str">
        <f t="shared" ca="1" si="38"/>
        <v/>
      </c>
      <c r="J103" s="3" t="str">
        <f t="shared" ca="1" si="39"/>
        <v/>
      </c>
      <c r="K103" s="3">
        <f t="shared" ca="1" si="48"/>
        <v>707.8</v>
      </c>
      <c r="L103" s="3">
        <f t="shared" ca="1" si="49"/>
        <v>713.3</v>
      </c>
      <c r="M103" s="3">
        <f t="shared" ca="1" si="50"/>
        <v>902.05</v>
      </c>
      <c r="N103" s="3">
        <f t="shared" ca="1" si="51"/>
        <v>919.8</v>
      </c>
      <c r="O103" s="3">
        <f t="shared" ca="1" si="28"/>
        <v>667</v>
      </c>
      <c r="P103" s="3">
        <f t="shared" ca="1" si="29"/>
        <v>523</v>
      </c>
      <c r="Q103" s="3">
        <f t="shared" ca="1" si="40"/>
        <v>943874.75</v>
      </c>
      <c r="R103" s="3">
        <f t="shared" ca="1" si="41"/>
        <v>956826.5</v>
      </c>
      <c r="S103" s="3">
        <f t="shared" ca="1" si="42"/>
        <v>-5614.75</v>
      </c>
      <c r="T103" s="16">
        <f t="shared" ca="1" si="30"/>
        <v>-5.9406032934345727E-3</v>
      </c>
      <c r="U103" s="3">
        <f t="shared" ca="1" si="43"/>
        <v>950.35062500000004</v>
      </c>
      <c r="V103" s="3">
        <f t="shared" ca="1" si="44"/>
        <v>-6565.100625</v>
      </c>
      <c r="W103" s="16">
        <f t="shared" ca="1" si="31"/>
        <v>-6.9461077331322623E-3</v>
      </c>
      <c r="X103" s="16">
        <f t="shared" ca="1" si="32"/>
        <v>-0.16889689023621468</v>
      </c>
      <c r="Y103" s="3">
        <f t="shared" ca="1" si="45"/>
        <v>945148.11420000077</v>
      </c>
      <c r="Z103" s="3">
        <f t="shared" ca="1" si="33"/>
        <v>938583.0135750008</v>
      </c>
    </row>
    <row r="104" spans="1:26" x14ac:dyDescent="0.3">
      <c r="A104" s="42">
        <f t="shared" si="46"/>
        <v>103</v>
      </c>
      <c r="B104" s="38">
        <v>41423</v>
      </c>
      <c r="C104" s="38">
        <v>41423</v>
      </c>
      <c r="D104" s="3" t="str">
        <f t="shared" ca="1" si="34"/>
        <v/>
      </c>
      <c r="E104" s="3">
        <f t="shared" ca="1" si="35"/>
        <v>14</v>
      </c>
      <c r="F104" s="3" t="str">
        <f t="shared" ca="1" si="36"/>
        <v/>
      </c>
      <c r="G104" s="3" t="str">
        <f t="shared" ca="1" si="37"/>
        <v>LONG</v>
      </c>
      <c r="H104" s="3" t="str">
        <f t="shared" ca="1" si="47"/>
        <v>Long</v>
      </c>
      <c r="I104" s="3" t="str">
        <f t="shared" ca="1" si="38"/>
        <v/>
      </c>
      <c r="J104" s="3">
        <f t="shared" ca="1" si="39"/>
        <v>1</v>
      </c>
      <c r="K104" s="3" t="str">
        <f t="shared" ca="1" si="48"/>
        <v/>
      </c>
      <c r="L104" s="3">
        <f t="shared" ca="1" si="49"/>
        <v>715.95</v>
      </c>
      <c r="M104" s="3" t="str">
        <f t="shared" ca="1" si="50"/>
        <v/>
      </c>
      <c r="N104" s="3">
        <f t="shared" ca="1" si="51"/>
        <v>910.55</v>
      </c>
      <c r="O104" s="3">
        <f t="shared" ca="1" si="28"/>
        <v>663</v>
      </c>
      <c r="P104" s="3">
        <f t="shared" ca="1" si="29"/>
        <v>520</v>
      </c>
      <c r="Q104" s="3">
        <f t="shared" ca="1" si="40"/>
        <v>938337.39999999991</v>
      </c>
      <c r="R104" s="3">
        <f t="shared" ca="1" si="41"/>
        <v>948160.85000000009</v>
      </c>
      <c r="S104" s="3">
        <f t="shared" ca="1" si="42"/>
        <v>983.45000000006075</v>
      </c>
      <c r="T104" s="16">
        <f t="shared" ca="1" si="30"/>
        <v>1.047802896255457E-3</v>
      </c>
      <c r="U104" s="3">
        <f t="shared" ca="1" si="43"/>
        <v>943.24912500000005</v>
      </c>
      <c r="V104" s="3">
        <f t="shared" ca="1" si="44"/>
        <v>40.200875000060705</v>
      </c>
      <c r="W104" s="16">
        <f t="shared" ca="1" si="31"/>
        <v>4.2831453817748338E-5</v>
      </c>
      <c r="X104" s="16">
        <f t="shared" ca="1" si="32"/>
        <v>-0.168861292881751</v>
      </c>
      <c r="Y104" s="3">
        <f t="shared" ca="1" si="45"/>
        <v>938583.0135750008</v>
      </c>
      <c r="Z104" s="3">
        <f t="shared" ca="1" si="33"/>
        <v>938623.2144500009</v>
      </c>
    </row>
    <row r="105" spans="1:26" x14ac:dyDescent="0.3">
      <c r="A105" s="42">
        <f t="shared" si="46"/>
        <v>104</v>
      </c>
      <c r="B105" s="38">
        <v>41424</v>
      </c>
      <c r="C105" s="38">
        <v>41424</v>
      </c>
      <c r="D105" s="3" t="str">
        <f t="shared" ca="1" si="34"/>
        <v/>
      </c>
      <c r="E105" s="3" t="str">
        <f t="shared" ca="1" si="35"/>
        <v/>
      </c>
      <c r="F105" s="3" t="str">
        <f t="shared" ca="1" si="36"/>
        <v/>
      </c>
      <c r="G105" s="3" t="str">
        <f t="shared" ca="1" si="37"/>
        <v/>
      </c>
      <c r="H105" s="3" t="str">
        <f t="shared" ca="1" si="47"/>
        <v/>
      </c>
      <c r="I105" s="3" t="str">
        <f t="shared" ca="1" si="38"/>
        <v/>
      </c>
      <c r="J105" s="3" t="str">
        <f t="shared" ca="1" si="39"/>
        <v/>
      </c>
      <c r="K105" s="3" t="str">
        <f t="shared" ca="1" si="48"/>
        <v/>
      </c>
      <c r="L105" s="3" t="str">
        <f t="shared" ca="1" si="49"/>
        <v/>
      </c>
      <c r="M105" s="3" t="str">
        <f t="shared" ca="1" si="50"/>
        <v/>
      </c>
      <c r="N105" s="3" t="str">
        <f t="shared" ca="1" si="51"/>
        <v/>
      </c>
      <c r="O105" s="3">
        <f t="shared" ca="1" si="28"/>
        <v>0</v>
      </c>
      <c r="P105" s="3">
        <f t="shared" ca="1" si="29"/>
        <v>0</v>
      </c>
      <c r="Q105" s="3">
        <f t="shared" ca="1" si="40"/>
        <v>0</v>
      </c>
      <c r="R105" s="3">
        <f t="shared" ca="1" si="41"/>
        <v>0</v>
      </c>
      <c r="S105" s="3">
        <f t="shared" ca="1" si="42"/>
        <v>0</v>
      </c>
      <c r="T105" s="16">
        <f t="shared" ca="1" si="30"/>
        <v>0</v>
      </c>
      <c r="U105" s="3">
        <f t="shared" ca="1" si="43"/>
        <v>0</v>
      </c>
      <c r="V105" s="3">
        <f t="shared" ca="1" si="44"/>
        <v>0</v>
      </c>
      <c r="W105" s="16">
        <f t="shared" ca="1" si="31"/>
        <v>0</v>
      </c>
      <c r="X105" s="16">
        <f t="shared" ca="1" si="32"/>
        <v>-0.168861292881751</v>
      </c>
      <c r="Y105" s="3">
        <f t="shared" ca="1" si="45"/>
        <v>938623.2144500009</v>
      </c>
      <c r="Z105" s="3">
        <f t="shared" ca="1" si="33"/>
        <v>938623.2144500009</v>
      </c>
    </row>
    <row r="106" spans="1:26" x14ac:dyDescent="0.3">
      <c r="A106" s="42">
        <f t="shared" si="46"/>
        <v>105</v>
      </c>
      <c r="B106" s="38">
        <v>41425</v>
      </c>
      <c r="C106" s="38">
        <v>41425</v>
      </c>
      <c r="D106" s="3" t="str">
        <f t="shared" ca="1" si="34"/>
        <v/>
      </c>
      <c r="E106" s="3" t="str">
        <f t="shared" ca="1" si="35"/>
        <v/>
      </c>
      <c r="F106" s="3" t="str">
        <f t="shared" ca="1" si="36"/>
        <v/>
      </c>
      <c r="G106" s="3" t="str">
        <f t="shared" ca="1" si="37"/>
        <v/>
      </c>
      <c r="H106" s="3" t="str">
        <f t="shared" ca="1" si="47"/>
        <v/>
      </c>
      <c r="I106" s="3" t="str">
        <f t="shared" ca="1" si="38"/>
        <v/>
      </c>
      <c r="J106" s="3" t="str">
        <f t="shared" ca="1" si="39"/>
        <v/>
      </c>
      <c r="K106" s="3" t="str">
        <f t="shared" ca="1" si="48"/>
        <v/>
      </c>
      <c r="L106" s="3" t="str">
        <f t="shared" ca="1" si="49"/>
        <v/>
      </c>
      <c r="M106" s="3" t="str">
        <f t="shared" ca="1" si="50"/>
        <v/>
      </c>
      <c r="N106" s="3" t="str">
        <f t="shared" ca="1" si="51"/>
        <v/>
      </c>
      <c r="O106" s="3">
        <f t="shared" ca="1" si="28"/>
        <v>0</v>
      </c>
      <c r="P106" s="3">
        <f t="shared" ca="1" si="29"/>
        <v>0</v>
      </c>
      <c r="Q106" s="3">
        <f t="shared" ca="1" si="40"/>
        <v>0</v>
      </c>
      <c r="R106" s="3">
        <f t="shared" ca="1" si="41"/>
        <v>0</v>
      </c>
      <c r="S106" s="3">
        <f t="shared" ca="1" si="42"/>
        <v>0</v>
      </c>
      <c r="T106" s="16">
        <f t="shared" ca="1" si="30"/>
        <v>0</v>
      </c>
      <c r="U106" s="3">
        <f t="shared" ca="1" si="43"/>
        <v>0</v>
      </c>
      <c r="V106" s="3">
        <f t="shared" ca="1" si="44"/>
        <v>0</v>
      </c>
      <c r="W106" s="16">
        <f t="shared" ca="1" si="31"/>
        <v>0</v>
      </c>
      <c r="X106" s="16">
        <f t="shared" ca="1" si="32"/>
        <v>-0.168861292881751</v>
      </c>
      <c r="Y106" s="3">
        <f t="shared" ca="1" si="45"/>
        <v>938623.2144500009</v>
      </c>
      <c r="Z106" s="3">
        <f t="shared" ca="1" si="33"/>
        <v>938623.2144500009</v>
      </c>
    </row>
    <row r="107" spans="1:26" x14ac:dyDescent="0.3">
      <c r="A107" s="42">
        <f t="shared" si="46"/>
        <v>106</v>
      </c>
      <c r="B107" s="38">
        <v>41428</v>
      </c>
      <c r="C107" s="38">
        <v>41428</v>
      </c>
      <c r="D107" s="3">
        <f t="shared" ca="1" si="34"/>
        <v>15</v>
      </c>
      <c r="E107" s="3" t="str">
        <f t="shared" ca="1" si="35"/>
        <v/>
      </c>
      <c r="F107" s="3" t="str">
        <f t="shared" ca="1" si="36"/>
        <v>SHORT</v>
      </c>
      <c r="G107" s="3" t="str">
        <f t="shared" ca="1" si="37"/>
        <v/>
      </c>
      <c r="H107" s="3" t="str">
        <f t="shared" ca="1" si="47"/>
        <v/>
      </c>
      <c r="I107" s="3">
        <f t="shared" ca="1" si="38"/>
        <v>1</v>
      </c>
      <c r="J107" s="3" t="str">
        <f t="shared" ca="1" si="39"/>
        <v/>
      </c>
      <c r="K107" s="3">
        <f t="shared" ca="1" si="48"/>
        <v>869.05</v>
      </c>
      <c r="L107" s="3" t="str">
        <f t="shared" ca="1" si="49"/>
        <v/>
      </c>
      <c r="M107" s="3">
        <f t="shared" ca="1" si="50"/>
        <v>689.15</v>
      </c>
      <c r="N107" s="3" t="str">
        <f t="shared" ca="1" si="51"/>
        <v/>
      </c>
      <c r="O107" s="3">
        <f t="shared" ca="1" si="28"/>
        <v>0</v>
      </c>
      <c r="P107" s="3">
        <f t="shared" ca="1" si="29"/>
        <v>0</v>
      </c>
      <c r="Q107" s="3">
        <f t="shared" ca="1" si="40"/>
        <v>0</v>
      </c>
      <c r="R107" s="3">
        <f t="shared" ca="1" si="41"/>
        <v>0</v>
      </c>
      <c r="S107" s="3">
        <f t="shared" ca="1" si="42"/>
        <v>0</v>
      </c>
      <c r="T107" s="16">
        <f t="shared" ca="1" si="30"/>
        <v>0</v>
      </c>
      <c r="U107" s="3">
        <f t="shared" ca="1" si="43"/>
        <v>0</v>
      </c>
      <c r="V107" s="3">
        <f t="shared" ca="1" si="44"/>
        <v>0</v>
      </c>
      <c r="W107" s="16">
        <f t="shared" ca="1" si="31"/>
        <v>0</v>
      </c>
      <c r="X107" s="16">
        <f t="shared" ca="1" si="32"/>
        <v>-0.168861292881751</v>
      </c>
      <c r="Y107" s="3">
        <f t="shared" ca="1" si="45"/>
        <v>938623.2144500009</v>
      </c>
      <c r="Z107" s="3">
        <f t="shared" ca="1" si="33"/>
        <v>938623.2144500009</v>
      </c>
    </row>
    <row r="108" spans="1:26" x14ac:dyDescent="0.3">
      <c r="A108" s="42">
        <f t="shared" si="46"/>
        <v>107</v>
      </c>
      <c r="B108" s="38">
        <v>41429</v>
      </c>
      <c r="C108" s="38">
        <v>41429</v>
      </c>
      <c r="D108" s="3" t="str">
        <f t="shared" ca="1" si="34"/>
        <v/>
      </c>
      <c r="E108" s="3" t="str">
        <f t="shared" ca="1" si="35"/>
        <v/>
      </c>
      <c r="F108" s="3" t="str">
        <f t="shared" ca="1" si="36"/>
        <v/>
      </c>
      <c r="G108" s="3" t="str">
        <f t="shared" ca="1" si="37"/>
        <v/>
      </c>
      <c r="H108" s="3" t="str">
        <f t="shared" ca="1" si="47"/>
        <v>Short</v>
      </c>
      <c r="I108" s="3" t="str">
        <f t="shared" ca="1" si="38"/>
        <v/>
      </c>
      <c r="J108" s="3" t="str">
        <f t="shared" ca="1" si="39"/>
        <v/>
      </c>
      <c r="K108" s="3">
        <f t="shared" ca="1" si="48"/>
        <v>869.05</v>
      </c>
      <c r="L108" s="3">
        <f t="shared" ca="1" si="49"/>
        <v>854.2</v>
      </c>
      <c r="M108" s="3">
        <f t="shared" ca="1" si="50"/>
        <v>689.15</v>
      </c>
      <c r="N108" s="3">
        <f t="shared" ca="1" si="51"/>
        <v>683.05</v>
      </c>
      <c r="O108" s="3">
        <f t="shared" ca="1" si="28"/>
        <v>540</v>
      </c>
      <c r="P108" s="3">
        <f t="shared" ca="1" si="29"/>
        <v>681</v>
      </c>
      <c r="Q108" s="3">
        <f t="shared" ca="1" si="40"/>
        <v>938598.14999999991</v>
      </c>
      <c r="R108" s="3">
        <f t="shared" ca="1" si="41"/>
        <v>926425.05</v>
      </c>
      <c r="S108" s="3">
        <f t="shared" ca="1" si="42"/>
        <v>-3864.8999999999351</v>
      </c>
      <c r="T108" s="16">
        <f t="shared" ca="1" si="30"/>
        <v>-4.1176266903484018E-3</v>
      </c>
      <c r="U108" s="3">
        <f t="shared" ca="1" si="43"/>
        <v>932.51160000000004</v>
      </c>
      <c r="V108" s="3">
        <f t="shared" ca="1" si="44"/>
        <v>-4797.4115999999349</v>
      </c>
      <c r="W108" s="16">
        <f t="shared" ca="1" si="31"/>
        <v>-5.1111154360389899E-3</v>
      </c>
      <c r="X108" s="16">
        <f t="shared" ca="1" si="32"/>
        <v>-0.1731093387571927</v>
      </c>
      <c r="Y108" s="3">
        <f t="shared" ca="1" si="45"/>
        <v>938623.2144500009</v>
      </c>
      <c r="Z108" s="3">
        <f t="shared" ca="1" si="33"/>
        <v>933825.80285000091</v>
      </c>
    </row>
    <row r="109" spans="1:26" x14ac:dyDescent="0.3">
      <c r="A109" s="42">
        <f t="shared" si="46"/>
        <v>108</v>
      </c>
      <c r="B109" s="38">
        <v>41430</v>
      </c>
      <c r="C109" s="38">
        <v>41430</v>
      </c>
      <c r="D109" s="3" t="str">
        <f t="shared" ca="1" si="34"/>
        <v/>
      </c>
      <c r="E109" s="3" t="str">
        <f t="shared" ca="1" si="35"/>
        <v/>
      </c>
      <c r="F109" s="3" t="str">
        <f t="shared" ca="1" si="36"/>
        <v/>
      </c>
      <c r="G109" s="3" t="str">
        <f t="shared" ca="1" si="37"/>
        <v/>
      </c>
      <c r="H109" s="3" t="str">
        <f t="shared" ca="1" si="47"/>
        <v>Short</v>
      </c>
      <c r="I109" s="3" t="str">
        <f t="shared" ca="1" si="38"/>
        <v/>
      </c>
      <c r="J109" s="3" t="str">
        <f t="shared" ca="1" si="39"/>
        <v/>
      </c>
      <c r="K109" s="3">
        <f t="shared" ca="1" si="48"/>
        <v>869.05</v>
      </c>
      <c r="L109" s="3">
        <f t="shared" ca="1" si="49"/>
        <v>843.95</v>
      </c>
      <c r="M109" s="3">
        <f t="shared" ca="1" si="50"/>
        <v>689.15</v>
      </c>
      <c r="N109" s="3">
        <f t="shared" ca="1" si="51"/>
        <v>687.95</v>
      </c>
      <c r="O109" s="3">
        <f t="shared" ca="1" si="28"/>
        <v>537</v>
      </c>
      <c r="P109" s="3">
        <f t="shared" ca="1" si="29"/>
        <v>677</v>
      </c>
      <c r="Q109" s="3">
        <f t="shared" ca="1" si="40"/>
        <v>933234.39999999991</v>
      </c>
      <c r="R109" s="3">
        <f t="shared" ca="1" si="41"/>
        <v>918943.3</v>
      </c>
      <c r="S109" s="3">
        <f t="shared" ca="1" si="42"/>
        <v>-12666.299999999997</v>
      </c>
      <c r="T109" s="16">
        <f t="shared" ca="1" si="30"/>
        <v>-1.3563878789109201E-2</v>
      </c>
      <c r="U109" s="3">
        <f t="shared" ca="1" si="43"/>
        <v>926.08884999999998</v>
      </c>
      <c r="V109" s="3">
        <f t="shared" ca="1" si="44"/>
        <v>-13592.388849999998</v>
      </c>
      <c r="W109" s="16">
        <f t="shared" ca="1" si="31"/>
        <v>-1.4555593568432723E-2</v>
      </c>
      <c r="X109" s="16">
        <f t="shared" ca="1" si="32"/>
        <v>-0.18514522314777559</v>
      </c>
      <c r="Y109" s="3">
        <f t="shared" ca="1" si="45"/>
        <v>933825.80285000091</v>
      </c>
      <c r="Z109" s="3">
        <f t="shared" ca="1" si="33"/>
        <v>920233.41400000092</v>
      </c>
    </row>
    <row r="110" spans="1:26" x14ac:dyDescent="0.3">
      <c r="A110" s="42">
        <f t="shared" si="46"/>
        <v>109</v>
      </c>
      <c r="B110" s="38">
        <v>41431</v>
      </c>
      <c r="C110" s="38">
        <v>41431</v>
      </c>
      <c r="D110" s="3" t="str">
        <f t="shared" ca="1" si="34"/>
        <v/>
      </c>
      <c r="E110" s="3" t="str">
        <f t="shared" ca="1" si="35"/>
        <v/>
      </c>
      <c r="F110" s="3" t="str">
        <f t="shared" ca="1" si="36"/>
        <v/>
      </c>
      <c r="G110" s="3" t="str">
        <f t="shared" ca="1" si="37"/>
        <v/>
      </c>
      <c r="H110" s="3" t="str">
        <f t="shared" ca="1" si="47"/>
        <v>Short</v>
      </c>
      <c r="I110" s="3" t="str">
        <f t="shared" ca="1" si="38"/>
        <v/>
      </c>
      <c r="J110" s="3" t="str">
        <f t="shared" ca="1" si="39"/>
        <v/>
      </c>
      <c r="K110" s="3">
        <f t="shared" ca="1" si="48"/>
        <v>869.05</v>
      </c>
      <c r="L110" s="3">
        <f t="shared" ca="1" si="49"/>
        <v>845</v>
      </c>
      <c r="M110" s="3">
        <f t="shared" ca="1" si="50"/>
        <v>689.15</v>
      </c>
      <c r="N110" s="3">
        <f t="shared" ca="1" si="51"/>
        <v>682.2</v>
      </c>
      <c r="O110" s="3">
        <f t="shared" ca="1" si="28"/>
        <v>529</v>
      </c>
      <c r="P110" s="3">
        <f t="shared" ca="1" si="29"/>
        <v>667</v>
      </c>
      <c r="Q110" s="3">
        <f t="shared" ca="1" si="40"/>
        <v>919390.5</v>
      </c>
      <c r="R110" s="3">
        <f t="shared" ca="1" si="41"/>
        <v>902032.4</v>
      </c>
      <c r="S110" s="3">
        <f t="shared" ca="1" si="42"/>
        <v>-8086.8000000000211</v>
      </c>
      <c r="T110" s="16">
        <f t="shared" ca="1" si="30"/>
        <v>-8.7877704471183357E-3</v>
      </c>
      <c r="U110" s="3">
        <f t="shared" ca="1" si="43"/>
        <v>910.71145000000001</v>
      </c>
      <c r="V110" s="3">
        <f t="shared" ca="1" si="44"/>
        <v>-8997.5114500000218</v>
      </c>
      <c r="W110" s="16">
        <f t="shared" ca="1" si="31"/>
        <v>-9.7774231114802924E-3</v>
      </c>
      <c r="X110" s="16">
        <f t="shared" ca="1" si="32"/>
        <v>-0.19311240307547062</v>
      </c>
      <c r="Y110" s="3">
        <f t="shared" ca="1" si="45"/>
        <v>920233.41400000092</v>
      </c>
      <c r="Z110" s="3">
        <f t="shared" ca="1" si="33"/>
        <v>911235.90255000093</v>
      </c>
    </row>
    <row r="111" spans="1:26" x14ac:dyDescent="0.3">
      <c r="A111" s="42">
        <f t="shared" si="46"/>
        <v>110</v>
      </c>
      <c r="B111" s="38">
        <v>41432</v>
      </c>
      <c r="C111" s="38">
        <v>41432</v>
      </c>
      <c r="D111" s="3" t="str">
        <f t="shared" ca="1" si="34"/>
        <v/>
      </c>
      <c r="E111" s="3" t="str">
        <f t="shared" ca="1" si="35"/>
        <v/>
      </c>
      <c r="F111" s="3" t="str">
        <f t="shared" ca="1" si="36"/>
        <v/>
      </c>
      <c r="G111" s="3" t="str">
        <f t="shared" ca="1" si="37"/>
        <v/>
      </c>
      <c r="H111" s="3" t="str">
        <f t="shared" ca="1" si="47"/>
        <v>Short</v>
      </c>
      <c r="I111" s="3" t="str">
        <f t="shared" ca="1" si="38"/>
        <v/>
      </c>
      <c r="J111" s="3" t="str">
        <f t="shared" ca="1" si="39"/>
        <v/>
      </c>
      <c r="K111" s="3">
        <f t="shared" ca="1" si="48"/>
        <v>869.05</v>
      </c>
      <c r="L111" s="3">
        <f t="shared" ca="1" si="49"/>
        <v>839.35</v>
      </c>
      <c r="M111" s="3">
        <f t="shared" ca="1" si="50"/>
        <v>689.15</v>
      </c>
      <c r="N111" s="3">
        <f t="shared" ca="1" si="51"/>
        <v>676.15</v>
      </c>
      <c r="O111" s="3">
        <f t="shared" ca="1" si="28"/>
        <v>524</v>
      </c>
      <c r="P111" s="3">
        <f t="shared" ca="1" si="29"/>
        <v>661</v>
      </c>
      <c r="Q111" s="3">
        <f t="shared" ca="1" si="40"/>
        <v>910910.34999999986</v>
      </c>
      <c r="R111" s="3">
        <f t="shared" ca="1" si="41"/>
        <v>886754.55</v>
      </c>
      <c r="S111" s="3">
        <f t="shared" ca="1" si="42"/>
        <v>-6969.7999999999647</v>
      </c>
      <c r="T111" s="16">
        <f t="shared" ca="1" si="30"/>
        <v>-7.6487328698262311E-3</v>
      </c>
      <c r="U111" s="3">
        <f t="shared" ca="1" si="43"/>
        <v>898.83244999999999</v>
      </c>
      <c r="V111" s="3">
        <f t="shared" ca="1" si="44"/>
        <v>-7868.6324499999646</v>
      </c>
      <c r="W111" s="16">
        <f t="shared" ca="1" si="31"/>
        <v>-8.6351211886849469E-3</v>
      </c>
      <c r="X111" s="16">
        <f t="shared" ca="1" si="32"/>
        <v>-0.20007997526056065</v>
      </c>
      <c r="Y111" s="3">
        <f t="shared" ca="1" si="45"/>
        <v>911235.90255000093</v>
      </c>
      <c r="Z111" s="3">
        <f t="shared" ca="1" si="33"/>
        <v>903367.27010000101</v>
      </c>
    </row>
    <row r="112" spans="1:26" x14ac:dyDescent="0.3">
      <c r="A112" s="42">
        <f t="shared" si="46"/>
        <v>111</v>
      </c>
      <c r="B112" s="38">
        <v>41435</v>
      </c>
      <c r="C112" s="38">
        <v>41435</v>
      </c>
      <c r="D112" s="3" t="str">
        <f t="shared" ca="1" si="34"/>
        <v/>
      </c>
      <c r="E112" s="3">
        <f t="shared" ca="1" si="35"/>
        <v>15</v>
      </c>
      <c r="F112" s="3" t="str">
        <f t="shared" ca="1" si="36"/>
        <v/>
      </c>
      <c r="G112" s="3" t="str">
        <f t="shared" ca="1" si="37"/>
        <v>SHORT</v>
      </c>
      <c r="H112" s="3" t="str">
        <f t="shared" ca="1" si="47"/>
        <v>Short</v>
      </c>
      <c r="I112" s="3" t="str">
        <f t="shared" ca="1" si="38"/>
        <v/>
      </c>
      <c r="J112" s="3">
        <f t="shared" ca="1" si="39"/>
        <v>1</v>
      </c>
      <c r="K112" s="3" t="str">
        <f t="shared" ca="1" si="48"/>
        <v/>
      </c>
      <c r="L112" s="3">
        <f t="shared" ca="1" si="49"/>
        <v>852.6</v>
      </c>
      <c r="M112" s="3" t="str">
        <f t="shared" ca="1" si="50"/>
        <v/>
      </c>
      <c r="N112" s="3">
        <f t="shared" ca="1" si="51"/>
        <v>676.35</v>
      </c>
      <c r="O112" s="3">
        <f t="shared" ca="1" si="28"/>
        <v>519</v>
      </c>
      <c r="P112" s="3">
        <f t="shared" ca="1" si="29"/>
        <v>655</v>
      </c>
      <c r="Q112" s="3">
        <f t="shared" ca="1" si="40"/>
        <v>902430.2</v>
      </c>
      <c r="R112" s="3">
        <f t="shared" ca="1" si="41"/>
        <v>885508.65</v>
      </c>
      <c r="S112" s="3">
        <f t="shared" ca="1" si="42"/>
        <v>-153.54999999999382</v>
      </c>
      <c r="T112" s="16">
        <f t="shared" ca="1" si="30"/>
        <v>-1.699751641245494E-4</v>
      </c>
      <c r="U112" s="3">
        <f t="shared" ca="1" si="43"/>
        <v>893.969425</v>
      </c>
      <c r="V112" s="3">
        <f t="shared" ca="1" si="44"/>
        <v>-1047.5194249999938</v>
      </c>
      <c r="W112" s="16">
        <f t="shared" ca="1" si="31"/>
        <v>-1.1595720363922809E-3</v>
      </c>
      <c r="X112" s="16">
        <f t="shared" ca="1" si="32"/>
        <v>-0.2010075401525987</v>
      </c>
      <c r="Y112" s="3">
        <f t="shared" ca="1" si="45"/>
        <v>903367.27010000101</v>
      </c>
      <c r="Z112" s="3">
        <f t="shared" ca="1" si="33"/>
        <v>902319.75067500107</v>
      </c>
    </row>
    <row r="113" spans="1:26" x14ac:dyDescent="0.3">
      <c r="A113" s="42">
        <f t="shared" si="46"/>
        <v>112</v>
      </c>
      <c r="B113" s="38">
        <v>41436</v>
      </c>
      <c r="C113" s="38">
        <v>41436</v>
      </c>
      <c r="D113" s="3" t="str">
        <f t="shared" ca="1" si="34"/>
        <v/>
      </c>
      <c r="E113" s="3" t="str">
        <f t="shared" ca="1" si="35"/>
        <v/>
      </c>
      <c r="F113" s="3" t="str">
        <f t="shared" ca="1" si="36"/>
        <v/>
      </c>
      <c r="G113" s="3" t="str">
        <f t="shared" ca="1" si="37"/>
        <v/>
      </c>
      <c r="H113" s="3" t="str">
        <f t="shared" ca="1" si="47"/>
        <v/>
      </c>
      <c r="I113" s="3" t="str">
        <f t="shared" ca="1" si="38"/>
        <v/>
      </c>
      <c r="J113" s="3" t="str">
        <f t="shared" ca="1" si="39"/>
        <v/>
      </c>
      <c r="K113" s="3" t="str">
        <f t="shared" ca="1" si="48"/>
        <v/>
      </c>
      <c r="L113" s="3" t="str">
        <f t="shared" ca="1" si="49"/>
        <v/>
      </c>
      <c r="M113" s="3" t="str">
        <f t="shared" ca="1" si="50"/>
        <v/>
      </c>
      <c r="N113" s="3" t="str">
        <f t="shared" ca="1" si="51"/>
        <v/>
      </c>
      <c r="O113" s="3">
        <f t="shared" ca="1" si="28"/>
        <v>0</v>
      </c>
      <c r="P113" s="3">
        <f t="shared" ca="1" si="29"/>
        <v>0</v>
      </c>
      <c r="Q113" s="3">
        <f t="shared" ca="1" si="40"/>
        <v>0</v>
      </c>
      <c r="R113" s="3">
        <f t="shared" ca="1" si="41"/>
        <v>0</v>
      </c>
      <c r="S113" s="3">
        <f t="shared" ca="1" si="42"/>
        <v>0</v>
      </c>
      <c r="T113" s="16">
        <f t="shared" ca="1" si="30"/>
        <v>0</v>
      </c>
      <c r="U113" s="3">
        <f t="shared" ca="1" si="43"/>
        <v>0</v>
      </c>
      <c r="V113" s="3">
        <f t="shared" ca="1" si="44"/>
        <v>0</v>
      </c>
      <c r="W113" s="16">
        <f t="shared" ca="1" si="31"/>
        <v>0</v>
      </c>
      <c r="X113" s="16">
        <f t="shared" ca="1" si="32"/>
        <v>-0.2010075401525987</v>
      </c>
      <c r="Y113" s="3">
        <f t="shared" ca="1" si="45"/>
        <v>902319.75067500107</v>
      </c>
      <c r="Z113" s="3">
        <f t="shared" ca="1" si="33"/>
        <v>902319.75067500107</v>
      </c>
    </row>
    <row r="114" spans="1:26" x14ac:dyDescent="0.3">
      <c r="A114" s="42">
        <f t="shared" si="46"/>
        <v>113</v>
      </c>
      <c r="B114" s="38">
        <v>41437</v>
      </c>
      <c r="C114" s="38">
        <v>41437</v>
      </c>
      <c r="D114" s="3" t="str">
        <f t="shared" ca="1" si="34"/>
        <v/>
      </c>
      <c r="E114" s="3" t="str">
        <f t="shared" ca="1" si="35"/>
        <v/>
      </c>
      <c r="F114" s="3" t="str">
        <f t="shared" ca="1" si="36"/>
        <v/>
      </c>
      <c r="G114" s="3" t="str">
        <f t="shared" ca="1" si="37"/>
        <v/>
      </c>
      <c r="H114" s="3" t="str">
        <f t="shared" ca="1" si="47"/>
        <v/>
      </c>
      <c r="I114" s="3" t="str">
        <f t="shared" ca="1" si="38"/>
        <v/>
      </c>
      <c r="J114" s="3" t="str">
        <f t="shared" ca="1" si="39"/>
        <v/>
      </c>
      <c r="K114" s="3" t="str">
        <f t="shared" ca="1" si="48"/>
        <v/>
      </c>
      <c r="L114" s="3" t="str">
        <f t="shared" ca="1" si="49"/>
        <v/>
      </c>
      <c r="M114" s="3" t="str">
        <f t="shared" ca="1" si="50"/>
        <v/>
      </c>
      <c r="N114" s="3" t="str">
        <f t="shared" ca="1" si="51"/>
        <v/>
      </c>
      <c r="O114" s="3">
        <f t="shared" ca="1" si="28"/>
        <v>0</v>
      </c>
      <c r="P114" s="3">
        <f t="shared" ca="1" si="29"/>
        <v>0</v>
      </c>
      <c r="Q114" s="3">
        <f t="shared" ca="1" si="40"/>
        <v>0</v>
      </c>
      <c r="R114" s="3">
        <f t="shared" ca="1" si="41"/>
        <v>0</v>
      </c>
      <c r="S114" s="3">
        <f t="shared" ca="1" si="42"/>
        <v>0</v>
      </c>
      <c r="T114" s="16">
        <f t="shared" ca="1" si="30"/>
        <v>0</v>
      </c>
      <c r="U114" s="3">
        <f t="shared" ca="1" si="43"/>
        <v>0</v>
      </c>
      <c r="V114" s="3">
        <f t="shared" ca="1" si="44"/>
        <v>0</v>
      </c>
      <c r="W114" s="16">
        <f t="shared" ca="1" si="31"/>
        <v>0</v>
      </c>
      <c r="X114" s="16">
        <f t="shared" ca="1" si="32"/>
        <v>-0.2010075401525987</v>
      </c>
      <c r="Y114" s="3">
        <f t="shared" ca="1" si="45"/>
        <v>902319.75067500107</v>
      </c>
      <c r="Z114" s="3">
        <f t="shared" ca="1" si="33"/>
        <v>902319.75067500107</v>
      </c>
    </row>
    <row r="115" spans="1:26" x14ac:dyDescent="0.3">
      <c r="A115" s="42">
        <f t="shared" si="46"/>
        <v>114</v>
      </c>
      <c r="B115" s="38">
        <v>41438</v>
      </c>
      <c r="C115" s="38">
        <v>41438</v>
      </c>
      <c r="D115" s="3" t="str">
        <f t="shared" ca="1" si="34"/>
        <v/>
      </c>
      <c r="E115" s="3" t="str">
        <f t="shared" ca="1" si="35"/>
        <v/>
      </c>
      <c r="F115" s="3" t="str">
        <f t="shared" ca="1" si="36"/>
        <v/>
      </c>
      <c r="G115" s="3" t="str">
        <f t="shared" ca="1" si="37"/>
        <v/>
      </c>
      <c r="H115" s="3" t="str">
        <f t="shared" ca="1" si="47"/>
        <v/>
      </c>
      <c r="I115" s="3" t="str">
        <f t="shared" ca="1" si="38"/>
        <v/>
      </c>
      <c r="J115" s="3" t="str">
        <f t="shared" ca="1" si="39"/>
        <v/>
      </c>
      <c r="K115" s="3" t="str">
        <f t="shared" ca="1" si="48"/>
        <v/>
      </c>
      <c r="L115" s="3" t="str">
        <f t="shared" ca="1" si="49"/>
        <v/>
      </c>
      <c r="M115" s="3" t="str">
        <f t="shared" ca="1" si="50"/>
        <v/>
      </c>
      <c r="N115" s="3" t="str">
        <f t="shared" ca="1" si="51"/>
        <v/>
      </c>
      <c r="O115" s="3">
        <f t="shared" ca="1" si="28"/>
        <v>0</v>
      </c>
      <c r="P115" s="3">
        <f t="shared" ca="1" si="29"/>
        <v>0</v>
      </c>
      <c r="Q115" s="3">
        <f t="shared" ca="1" si="40"/>
        <v>0</v>
      </c>
      <c r="R115" s="3">
        <f t="shared" ca="1" si="41"/>
        <v>0</v>
      </c>
      <c r="S115" s="3">
        <f t="shared" ca="1" si="42"/>
        <v>0</v>
      </c>
      <c r="T115" s="16">
        <f t="shared" ca="1" si="30"/>
        <v>0</v>
      </c>
      <c r="U115" s="3">
        <f t="shared" ca="1" si="43"/>
        <v>0</v>
      </c>
      <c r="V115" s="3">
        <f t="shared" ca="1" si="44"/>
        <v>0</v>
      </c>
      <c r="W115" s="16">
        <f t="shared" ca="1" si="31"/>
        <v>0</v>
      </c>
      <c r="X115" s="16">
        <f t="shared" ca="1" si="32"/>
        <v>-0.2010075401525987</v>
      </c>
      <c r="Y115" s="3">
        <f t="shared" ca="1" si="45"/>
        <v>902319.75067500107</v>
      </c>
      <c r="Z115" s="3">
        <f t="shared" ca="1" si="33"/>
        <v>902319.75067500107</v>
      </c>
    </row>
    <row r="116" spans="1:26" x14ac:dyDescent="0.3">
      <c r="A116" s="42">
        <f t="shared" si="46"/>
        <v>115</v>
      </c>
      <c r="B116" s="38">
        <v>41439</v>
      </c>
      <c r="C116" s="38">
        <v>41439</v>
      </c>
      <c r="D116" s="3" t="str">
        <f t="shared" ca="1" si="34"/>
        <v/>
      </c>
      <c r="E116" s="3" t="str">
        <f t="shared" ca="1" si="35"/>
        <v/>
      </c>
      <c r="F116" s="3" t="str">
        <f t="shared" ca="1" si="36"/>
        <v/>
      </c>
      <c r="G116" s="3" t="str">
        <f t="shared" ca="1" si="37"/>
        <v/>
      </c>
      <c r="H116" s="3" t="str">
        <f t="shared" ca="1" si="47"/>
        <v/>
      </c>
      <c r="I116" s="3" t="str">
        <f t="shared" ca="1" si="38"/>
        <v/>
      </c>
      <c r="J116" s="3" t="str">
        <f t="shared" ca="1" si="39"/>
        <v/>
      </c>
      <c r="K116" s="3" t="str">
        <f t="shared" ca="1" si="48"/>
        <v/>
      </c>
      <c r="L116" s="3" t="str">
        <f t="shared" ca="1" si="49"/>
        <v/>
      </c>
      <c r="M116" s="3" t="str">
        <f t="shared" ca="1" si="50"/>
        <v/>
      </c>
      <c r="N116" s="3" t="str">
        <f t="shared" ca="1" si="51"/>
        <v/>
      </c>
      <c r="O116" s="3">
        <f t="shared" ca="1" si="28"/>
        <v>0</v>
      </c>
      <c r="P116" s="3">
        <f t="shared" ca="1" si="29"/>
        <v>0</v>
      </c>
      <c r="Q116" s="3">
        <f t="shared" ca="1" si="40"/>
        <v>0</v>
      </c>
      <c r="R116" s="3">
        <f t="shared" ca="1" si="41"/>
        <v>0</v>
      </c>
      <c r="S116" s="3">
        <f t="shared" ca="1" si="42"/>
        <v>0</v>
      </c>
      <c r="T116" s="16">
        <f t="shared" ca="1" si="30"/>
        <v>0</v>
      </c>
      <c r="U116" s="3">
        <f t="shared" ca="1" si="43"/>
        <v>0</v>
      </c>
      <c r="V116" s="3">
        <f t="shared" ca="1" si="44"/>
        <v>0</v>
      </c>
      <c r="W116" s="16">
        <f t="shared" ca="1" si="31"/>
        <v>0</v>
      </c>
      <c r="X116" s="16">
        <f t="shared" ca="1" si="32"/>
        <v>-0.2010075401525987</v>
      </c>
      <c r="Y116" s="3">
        <f t="shared" ca="1" si="45"/>
        <v>902319.75067500107</v>
      </c>
      <c r="Z116" s="3">
        <f t="shared" ca="1" si="33"/>
        <v>902319.75067500107</v>
      </c>
    </row>
    <row r="117" spans="1:26" x14ac:dyDescent="0.3">
      <c r="A117" s="42">
        <f t="shared" si="46"/>
        <v>116</v>
      </c>
      <c r="B117" s="38">
        <v>41442</v>
      </c>
      <c r="C117" s="38">
        <v>41442</v>
      </c>
      <c r="D117" s="3">
        <f t="shared" ca="1" si="34"/>
        <v>16</v>
      </c>
      <c r="E117" s="3" t="str">
        <f t="shared" ca="1" si="35"/>
        <v/>
      </c>
      <c r="F117" s="3" t="str">
        <f t="shared" ca="1" si="36"/>
        <v>LONG</v>
      </c>
      <c r="G117" s="3" t="str">
        <f t="shared" ca="1" si="37"/>
        <v/>
      </c>
      <c r="H117" s="3" t="str">
        <f t="shared" ca="1" si="47"/>
        <v/>
      </c>
      <c r="I117" s="3">
        <f t="shared" ca="1" si="38"/>
        <v>1</v>
      </c>
      <c r="J117" s="3" t="str">
        <f t="shared" ca="1" si="39"/>
        <v/>
      </c>
      <c r="K117" s="3">
        <f t="shared" ca="1" si="48"/>
        <v>667.35</v>
      </c>
      <c r="L117" s="3" t="str">
        <f t="shared" ca="1" si="49"/>
        <v/>
      </c>
      <c r="M117" s="3">
        <f t="shared" ca="1" si="50"/>
        <v>844.4</v>
      </c>
      <c r="N117" s="3" t="str">
        <f t="shared" ca="1" si="51"/>
        <v/>
      </c>
      <c r="O117" s="3">
        <f t="shared" ca="1" si="28"/>
        <v>0</v>
      </c>
      <c r="P117" s="3">
        <f t="shared" ca="1" si="29"/>
        <v>0</v>
      </c>
      <c r="Q117" s="3">
        <f t="shared" ca="1" si="40"/>
        <v>0</v>
      </c>
      <c r="R117" s="3">
        <f t="shared" ca="1" si="41"/>
        <v>0</v>
      </c>
      <c r="S117" s="3">
        <f t="shared" ca="1" si="42"/>
        <v>0</v>
      </c>
      <c r="T117" s="16">
        <f t="shared" ca="1" si="30"/>
        <v>0</v>
      </c>
      <c r="U117" s="3">
        <f t="shared" ca="1" si="43"/>
        <v>0</v>
      </c>
      <c r="V117" s="3">
        <f t="shared" ca="1" si="44"/>
        <v>0</v>
      </c>
      <c r="W117" s="16">
        <f t="shared" ca="1" si="31"/>
        <v>0</v>
      </c>
      <c r="X117" s="16">
        <f t="shared" ca="1" si="32"/>
        <v>-0.2010075401525987</v>
      </c>
      <c r="Y117" s="3">
        <f t="shared" ca="1" si="45"/>
        <v>902319.75067500107</v>
      </c>
      <c r="Z117" s="3">
        <f t="shared" ca="1" si="33"/>
        <v>902319.75067500107</v>
      </c>
    </row>
    <row r="118" spans="1:26" x14ac:dyDescent="0.3">
      <c r="A118" s="42">
        <f t="shared" si="46"/>
        <v>117</v>
      </c>
      <c r="B118" s="38">
        <v>41443</v>
      </c>
      <c r="C118" s="38">
        <v>41443</v>
      </c>
      <c r="D118" s="3" t="str">
        <f t="shared" ca="1" si="34"/>
        <v/>
      </c>
      <c r="E118" s="3" t="str">
        <f t="shared" ca="1" si="35"/>
        <v/>
      </c>
      <c r="F118" s="3" t="str">
        <f t="shared" ca="1" si="36"/>
        <v/>
      </c>
      <c r="G118" s="3" t="str">
        <f t="shared" ca="1" si="37"/>
        <v/>
      </c>
      <c r="H118" s="3" t="str">
        <f t="shared" ca="1" si="47"/>
        <v>Long</v>
      </c>
      <c r="I118" s="3" t="str">
        <f t="shared" ca="1" si="38"/>
        <v/>
      </c>
      <c r="J118" s="3" t="str">
        <f t="shared" ca="1" si="39"/>
        <v/>
      </c>
      <c r="K118" s="3">
        <f t="shared" ca="1" si="48"/>
        <v>667.35</v>
      </c>
      <c r="L118" s="3">
        <f t="shared" ca="1" si="49"/>
        <v>657.45</v>
      </c>
      <c r="M118" s="3">
        <f t="shared" ca="1" si="50"/>
        <v>844.4</v>
      </c>
      <c r="N118" s="3">
        <f t="shared" ca="1" si="51"/>
        <v>834</v>
      </c>
      <c r="O118" s="3">
        <f t="shared" ca="1" si="28"/>
        <v>676</v>
      </c>
      <c r="P118" s="3">
        <f t="shared" ca="1" si="29"/>
        <v>534</v>
      </c>
      <c r="Q118" s="3">
        <f t="shared" ca="1" si="40"/>
        <v>902038.2</v>
      </c>
      <c r="R118" s="3">
        <f t="shared" ca="1" si="41"/>
        <v>889792.2</v>
      </c>
      <c r="S118" s="3">
        <f t="shared" ca="1" si="42"/>
        <v>-1138.7999999999975</v>
      </c>
      <c r="T118" s="16">
        <f t="shared" ca="1" si="30"/>
        <v>-1.2620803203610381E-3</v>
      </c>
      <c r="U118" s="3">
        <f t="shared" ca="1" si="43"/>
        <v>895.91519999999991</v>
      </c>
      <c r="V118" s="3">
        <f t="shared" ca="1" si="44"/>
        <v>-2034.7151999999974</v>
      </c>
      <c r="W118" s="16">
        <f t="shared" ca="1" si="31"/>
        <v>-2.2549824477164351E-3</v>
      </c>
      <c r="X118" s="16">
        <f t="shared" ca="1" si="32"/>
        <v>-0.20280925412541229</v>
      </c>
      <c r="Y118" s="3">
        <f t="shared" ca="1" si="45"/>
        <v>902319.75067500107</v>
      </c>
      <c r="Z118" s="3">
        <f t="shared" ca="1" si="33"/>
        <v>900285.03547500109</v>
      </c>
    </row>
    <row r="119" spans="1:26" x14ac:dyDescent="0.3">
      <c r="A119" s="42">
        <f t="shared" si="46"/>
        <v>118</v>
      </c>
      <c r="B119" s="38">
        <v>41444</v>
      </c>
      <c r="C119" s="38">
        <v>41444</v>
      </c>
      <c r="D119" s="3" t="str">
        <f t="shared" ca="1" si="34"/>
        <v/>
      </c>
      <c r="E119" s="3" t="str">
        <f t="shared" ca="1" si="35"/>
        <v/>
      </c>
      <c r="F119" s="3" t="str">
        <f t="shared" ca="1" si="36"/>
        <v/>
      </c>
      <c r="G119" s="3" t="str">
        <f t="shared" ca="1" si="37"/>
        <v/>
      </c>
      <c r="H119" s="3" t="str">
        <f t="shared" ca="1" si="47"/>
        <v>Long</v>
      </c>
      <c r="I119" s="3" t="str">
        <f t="shared" ca="1" si="38"/>
        <v/>
      </c>
      <c r="J119" s="3" t="str">
        <f t="shared" ca="1" si="39"/>
        <v/>
      </c>
      <c r="K119" s="3">
        <f t="shared" ca="1" si="48"/>
        <v>667.35</v>
      </c>
      <c r="L119" s="3">
        <f t="shared" ca="1" si="49"/>
        <v>665.2</v>
      </c>
      <c r="M119" s="3">
        <f t="shared" ca="1" si="50"/>
        <v>844.4</v>
      </c>
      <c r="N119" s="3">
        <f t="shared" ca="1" si="51"/>
        <v>842.75</v>
      </c>
      <c r="O119" s="3">
        <f t="shared" ca="1" si="28"/>
        <v>674</v>
      </c>
      <c r="P119" s="3">
        <f t="shared" ca="1" si="29"/>
        <v>533</v>
      </c>
      <c r="Q119" s="3">
        <f t="shared" ca="1" si="40"/>
        <v>899859.10000000009</v>
      </c>
      <c r="R119" s="3">
        <f t="shared" ca="1" si="41"/>
        <v>897530.55</v>
      </c>
      <c r="S119" s="3">
        <f t="shared" ca="1" si="42"/>
        <v>-569.64999999999679</v>
      </c>
      <c r="T119" s="16">
        <f t="shared" ca="1" si="30"/>
        <v>-6.3274405055443658E-4</v>
      </c>
      <c r="U119" s="3">
        <f t="shared" ca="1" si="43"/>
        <v>898.69482500000004</v>
      </c>
      <c r="V119" s="3">
        <f t="shared" ca="1" si="44"/>
        <v>-1468.3448249999969</v>
      </c>
      <c r="W119" s="16">
        <f t="shared" ca="1" si="31"/>
        <v>-1.6309777094376348E-3</v>
      </c>
      <c r="X119" s="16">
        <f t="shared" ca="1" si="32"/>
        <v>-0.20410945446210371</v>
      </c>
      <c r="Y119" s="3">
        <f t="shared" ca="1" si="45"/>
        <v>900285.03547500109</v>
      </c>
      <c r="Z119" s="3">
        <f t="shared" ca="1" si="33"/>
        <v>898816.69065000105</v>
      </c>
    </row>
    <row r="120" spans="1:26" x14ac:dyDescent="0.3">
      <c r="A120" s="42">
        <f t="shared" si="46"/>
        <v>119</v>
      </c>
      <c r="B120" s="38">
        <v>41445</v>
      </c>
      <c r="C120" s="38">
        <v>41445</v>
      </c>
      <c r="D120" s="3" t="str">
        <f t="shared" ca="1" si="34"/>
        <v/>
      </c>
      <c r="E120" s="3" t="str">
        <f t="shared" ca="1" si="35"/>
        <v/>
      </c>
      <c r="F120" s="3" t="str">
        <f t="shared" ca="1" si="36"/>
        <v/>
      </c>
      <c r="G120" s="3" t="str">
        <f t="shared" ca="1" si="37"/>
        <v/>
      </c>
      <c r="H120" s="3" t="str">
        <f t="shared" ca="1" si="47"/>
        <v>Long</v>
      </c>
      <c r="I120" s="3" t="str">
        <f t="shared" ca="1" si="38"/>
        <v/>
      </c>
      <c r="J120" s="3" t="str">
        <f t="shared" ca="1" si="39"/>
        <v/>
      </c>
      <c r="K120" s="3">
        <f t="shared" ca="1" si="48"/>
        <v>667.35</v>
      </c>
      <c r="L120" s="3">
        <f t="shared" ca="1" si="49"/>
        <v>636.6</v>
      </c>
      <c r="M120" s="3">
        <f t="shared" ca="1" si="50"/>
        <v>844.4</v>
      </c>
      <c r="N120" s="3">
        <f t="shared" ca="1" si="51"/>
        <v>817.55</v>
      </c>
      <c r="O120" s="3">
        <f t="shared" ca="1" si="28"/>
        <v>673</v>
      </c>
      <c r="P120" s="3">
        <f t="shared" ca="1" si="29"/>
        <v>532</v>
      </c>
      <c r="Q120" s="3">
        <f t="shared" ca="1" si="40"/>
        <v>898347.35</v>
      </c>
      <c r="R120" s="3">
        <f t="shared" ca="1" si="41"/>
        <v>863368.39999999991</v>
      </c>
      <c r="S120" s="3">
        <f t="shared" ca="1" si="42"/>
        <v>-6410.5499999999884</v>
      </c>
      <c r="T120" s="16">
        <f t="shared" ca="1" si="30"/>
        <v>-7.1322106795369405E-3</v>
      </c>
      <c r="U120" s="3">
        <f t="shared" ca="1" si="43"/>
        <v>880.85787499999992</v>
      </c>
      <c r="V120" s="3">
        <f t="shared" ca="1" si="44"/>
        <v>-7291.4078749999881</v>
      </c>
      <c r="W120" s="16">
        <f t="shared" ca="1" si="31"/>
        <v>-8.1122301697880463E-3</v>
      </c>
      <c r="X120" s="16">
        <f t="shared" ca="1" si="32"/>
        <v>-0.21056590175746537</v>
      </c>
      <c r="Y120" s="3">
        <f t="shared" ca="1" si="45"/>
        <v>898816.69065000105</v>
      </c>
      <c r="Z120" s="3">
        <f t="shared" ca="1" si="33"/>
        <v>891525.28277500102</v>
      </c>
    </row>
    <row r="121" spans="1:26" x14ac:dyDescent="0.3">
      <c r="A121" s="42">
        <f t="shared" si="46"/>
        <v>120</v>
      </c>
      <c r="B121" s="38">
        <v>41446</v>
      </c>
      <c r="C121" s="38">
        <v>41446</v>
      </c>
      <c r="D121" s="3" t="str">
        <f t="shared" ca="1" si="34"/>
        <v/>
      </c>
      <c r="E121" s="3" t="str">
        <f t="shared" ca="1" si="35"/>
        <v/>
      </c>
      <c r="F121" s="3" t="str">
        <f t="shared" ca="1" si="36"/>
        <v/>
      </c>
      <c r="G121" s="3" t="str">
        <f t="shared" ca="1" si="37"/>
        <v/>
      </c>
      <c r="H121" s="3" t="str">
        <f t="shared" ca="1" si="47"/>
        <v>Long</v>
      </c>
      <c r="I121" s="3" t="str">
        <f t="shared" ca="1" si="38"/>
        <v/>
      </c>
      <c r="J121" s="3" t="str">
        <f t="shared" ca="1" si="39"/>
        <v/>
      </c>
      <c r="K121" s="3">
        <f t="shared" ca="1" si="48"/>
        <v>667.35</v>
      </c>
      <c r="L121" s="3">
        <f t="shared" ca="1" si="49"/>
        <v>635.25</v>
      </c>
      <c r="M121" s="3">
        <f t="shared" ca="1" si="50"/>
        <v>844.4</v>
      </c>
      <c r="N121" s="3">
        <f t="shared" ca="1" si="51"/>
        <v>820.7</v>
      </c>
      <c r="O121" s="3">
        <f t="shared" ca="1" si="28"/>
        <v>667</v>
      </c>
      <c r="P121" s="3">
        <f t="shared" ca="1" si="29"/>
        <v>527</v>
      </c>
      <c r="Q121" s="3">
        <f t="shared" ca="1" si="40"/>
        <v>890121.25</v>
      </c>
      <c r="R121" s="3">
        <f t="shared" ca="1" si="41"/>
        <v>856220.65</v>
      </c>
      <c r="S121" s="3">
        <f t="shared" ca="1" si="42"/>
        <v>-8920.800000000052</v>
      </c>
      <c r="T121" s="16">
        <f t="shared" ca="1" si="30"/>
        <v>-1.0006222114344055E-2</v>
      </c>
      <c r="U121" s="3">
        <f t="shared" ca="1" si="43"/>
        <v>873.17095000000006</v>
      </c>
      <c r="V121" s="3">
        <f t="shared" ca="1" si="44"/>
        <v>-9793.9709500000517</v>
      </c>
      <c r="W121" s="16">
        <f t="shared" ca="1" si="31"/>
        <v>-1.0985634551512555E-2</v>
      </c>
      <c r="X121" s="16">
        <f t="shared" ca="1" si="32"/>
        <v>-0.21923833626326072</v>
      </c>
      <c r="Y121" s="3">
        <f t="shared" ca="1" si="45"/>
        <v>891525.28277500102</v>
      </c>
      <c r="Z121" s="3">
        <f t="shared" ca="1" si="33"/>
        <v>881731.31182500091</v>
      </c>
    </row>
    <row r="122" spans="1:26" x14ac:dyDescent="0.3">
      <c r="A122" s="42">
        <f t="shared" si="46"/>
        <v>121</v>
      </c>
      <c r="B122" s="38">
        <v>41449</v>
      </c>
      <c r="C122" s="38">
        <v>41449</v>
      </c>
      <c r="D122" s="3" t="str">
        <f t="shared" ca="1" si="34"/>
        <v/>
      </c>
      <c r="E122" s="3" t="str">
        <f t="shared" ca="1" si="35"/>
        <v/>
      </c>
      <c r="F122" s="3" t="str">
        <f t="shared" ca="1" si="36"/>
        <v/>
      </c>
      <c r="G122" s="3" t="str">
        <f t="shared" ca="1" si="37"/>
        <v/>
      </c>
      <c r="H122" s="3" t="str">
        <f t="shared" ca="1" si="47"/>
        <v>Long</v>
      </c>
      <c r="I122" s="3" t="str">
        <f t="shared" ca="1" si="38"/>
        <v/>
      </c>
      <c r="J122" s="3" t="str">
        <f t="shared" ca="1" si="39"/>
        <v/>
      </c>
      <c r="K122" s="3">
        <f t="shared" ca="1" si="48"/>
        <v>667.35</v>
      </c>
      <c r="L122" s="3">
        <f t="shared" ca="1" si="49"/>
        <v>625.35</v>
      </c>
      <c r="M122" s="3">
        <f t="shared" ca="1" si="50"/>
        <v>844.4</v>
      </c>
      <c r="N122" s="3">
        <f t="shared" ca="1" si="51"/>
        <v>824.8</v>
      </c>
      <c r="O122" s="3">
        <f t="shared" ca="1" si="28"/>
        <v>660</v>
      </c>
      <c r="P122" s="3">
        <f t="shared" ca="1" si="29"/>
        <v>522</v>
      </c>
      <c r="Q122" s="3">
        <f t="shared" ca="1" si="40"/>
        <v>881227.8</v>
      </c>
      <c r="R122" s="3">
        <f t="shared" ca="1" si="41"/>
        <v>843276.6</v>
      </c>
      <c r="S122" s="3">
        <f t="shared" ca="1" si="42"/>
        <v>-17488.799999999988</v>
      </c>
      <c r="T122" s="16">
        <f t="shared" ca="1" si="30"/>
        <v>-1.9834613748491929E-2</v>
      </c>
      <c r="U122" s="3">
        <f t="shared" ca="1" si="43"/>
        <v>862.25220000000013</v>
      </c>
      <c r="V122" s="3">
        <f t="shared" ca="1" si="44"/>
        <v>-18351.052199999987</v>
      </c>
      <c r="W122" s="16">
        <f t="shared" ca="1" si="31"/>
        <v>-2.0812521857726834E-2</v>
      </c>
      <c r="X122" s="16">
        <f t="shared" ca="1" si="32"/>
        <v>-0.23548795545545687</v>
      </c>
      <c r="Y122" s="3">
        <f t="shared" ca="1" si="45"/>
        <v>881731.31182500091</v>
      </c>
      <c r="Z122" s="3">
        <f t="shared" ca="1" si="33"/>
        <v>863380.25962500088</v>
      </c>
    </row>
    <row r="123" spans="1:26" x14ac:dyDescent="0.3">
      <c r="A123" s="42">
        <f t="shared" si="46"/>
        <v>122</v>
      </c>
      <c r="B123" s="38">
        <v>41450</v>
      </c>
      <c r="C123" s="38">
        <v>41450</v>
      </c>
      <c r="D123" s="3" t="str">
        <f t="shared" ca="1" si="34"/>
        <v/>
      </c>
      <c r="E123" s="3" t="str">
        <f t="shared" ca="1" si="35"/>
        <v/>
      </c>
      <c r="F123" s="3" t="str">
        <f t="shared" ca="1" si="36"/>
        <v/>
      </c>
      <c r="G123" s="3" t="str">
        <f t="shared" ca="1" si="37"/>
        <v/>
      </c>
      <c r="H123" s="3" t="str">
        <f t="shared" ca="1" si="47"/>
        <v>Long</v>
      </c>
      <c r="I123" s="3" t="str">
        <f t="shared" ca="1" si="38"/>
        <v/>
      </c>
      <c r="J123" s="3" t="str">
        <f t="shared" ca="1" si="39"/>
        <v/>
      </c>
      <c r="K123" s="3">
        <f t="shared" ca="1" si="48"/>
        <v>667.35</v>
      </c>
      <c r="L123" s="3">
        <f t="shared" ca="1" si="49"/>
        <v>634</v>
      </c>
      <c r="M123" s="3">
        <f t="shared" ca="1" si="50"/>
        <v>844.4</v>
      </c>
      <c r="N123" s="3">
        <f t="shared" ca="1" si="51"/>
        <v>817.45</v>
      </c>
      <c r="O123" s="3">
        <f t="shared" ca="1" si="28"/>
        <v>646</v>
      </c>
      <c r="P123" s="3">
        <f t="shared" ca="1" si="29"/>
        <v>511</v>
      </c>
      <c r="Q123" s="3">
        <f t="shared" ca="1" si="40"/>
        <v>862596.5</v>
      </c>
      <c r="R123" s="3">
        <f t="shared" ca="1" si="41"/>
        <v>827280.95</v>
      </c>
      <c r="S123" s="3">
        <f t="shared" ca="1" si="42"/>
        <v>-7772.6500000000487</v>
      </c>
      <c r="T123" s="16">
        <f t="shared" ca="1" si="30"/>
        <v>-9.0025801648233282E-3</v>
      </c>
      <c r="U123" s="3">
        <f t="shared" ca="1" si="43"/>
        <v>844.93872499999998</v>
      </c>
      <c r="V123" s="3">
        <f t="shared" ca="1" si="44"/>
        <v>-8617.5887250000487</v>
      </c>
      <c r="W123" s="16">
        <f t="shared" ca="1" si="31"/>
        <v>-9.9812204749075428E-3</v>
      </c>
      <c r="X123" s="16">
        <f t="shared" ca="1" si="32"/>
        <v>-0.24311871872777824</v>
      </c>
      <c r="Y123" s="3">
        <f t="shared" ca="1" si="45"/>
        <v>863380.25962500088</v>
      </c>
      <c r="Z123" s="3">
        <f t="shared" ca="1" si="33"/>
        <v>854762.67090000084</v>
      </c>
    </row>
    <row r="124" spans="1:26" x14ac:dyDescent="0.3">
      <c r="A124" s="42">
        <f t="shared" si="46"/>
        <v>123</v>
      </c>
      <c r="B124" s="38">
        <v>41451</v>
      </c>
      <c r="C124" s="38">
        <v>41451</v>
      </c>
      <c r="D124" s="3" t="str">
        <f t="shared" ca="1" si="34"/>
        <v/>
      </c>
      <c r="E124" s="3" t="str">
        <f t="shared" ca="1" si="35"/>
        <v/>
      </c>
      <c r="F124" s="3" t="str">
        <f t="shared" ca="1" si="36"/>
        <v/>
      </c>
      <c r="G124" s="3" t="str">
        <f t="shared" ca="1" si="37"/>
        <v/>
      </c>
      <c r="H124" s="3" t="str">
        <f t="shared" ca="1" si="47"/>
        <v>Long</v>
      </c>
      <c r="I124" s="3" t="str">
        <f t="shared" ca="1" si="38"/>
        <v/>
      </c>
      <c r="J124" s="3" t="str">
        <f t="shared" ca="1" si="39"/>
        <v/>
      </c>
      <c r="K124" s="3">
        <f t="shared" ca="1" si="48"/>
        <v>667.35</v>
      </c>
      <c r="L124" s="3">
        <f t="shared" ca="1" si="49"/>
        <v>622.85</v>
      </c>
      <c r="M124" s="3">
        <f t="shared" ca="1" si="50"/>
        <v>844.4</v>
      </c>
      <c r="N124" s="3">
        <f t="shared" ca="1" si="51"/>
        <v>815.6</v>
      </c>
      <c r="O124" s="3">
        <f t="shared" ca="1" si="28"/>
        <v>640</v>
      </c>
      <c r="P124" s="3">
        <f t="shared" ca="1" si="29"/>
        <v>506</v>
      </c>
      <c r="Q124" s="3">
        <f t="shared" ca="1" si="40"/>
        <v>854370.39999999991</v>
      </c>
      <c r="R124" s="3">
        <f t="shared" ca="1" si="41"/>
        <v>811317.60000000009</v>
      </c>
      <c r="S124" s="3">
        <f t="shared" ca="1" si="42"/>
        <v>-13907.200000000023</v>
      </c>
      <c r="T124" s="16">
        <f t="shared" ca="1" si="30"/>
        <v>-1.6270247255131983E-2</v>
      </c>
      <c r="U124" s="3">
        <f t="shared" ca="1" si="43"/>
        <v>832.84400000000005</v>
      </c>
      <c r="V124" s="3">
        <f t="shared" ca="1" si="44"/>
        <v>-14740.044000000024</v>
      </c>
      <c r="W124" s="16">
        <f t="shared" ca="1" si="31"/>
        <v>-1.7244604264807055E-2</v>
      </c>
      <c r="X124" s="16">
        <f t="shared" ca="1" si="32"/>
        <v>-0.25617083689875786</v>
      </c>
      <c r="Y124" s="3">
        <f t="shared" ca="1" si="45"/>
        <v>854762.67090000084</v>
      </c>
      <c r="Z124" s="3">
        <f t="shared" ca="1" si="33"/>
        <v>840022.62690000085</v>
      </c>
    </row>
    <row r="125" spans="1:26" x14ac:dyDescent="0.3">
      <c r="A125" s="42">
        <f t="shared" si="46"/>
        <v>124</v>
      </c>
      <c r="B125" s="38">
        <v>41452</v>
      </c>
      <c r="C125" s="38">
        <v>41452</v>
      </c>
      <c r="D125" s="3" t="str">
        <f t="shared" ca="1" si="34"/>
        <v/>
      </c>
      <c r="E125" s="3" t="str">
        <f t="shared" ca="1" si="35"/>
        <v/>
      </c>
      <c r="F125" s="3" t="str">
        <f t="shared" ca="1" si="36"/>
        <v/>
      </c>
      <c r="G125" s="3" t="str">
        <f t="shared" ca="1" si="37"/>
        <v/>
      </c>
      <c r="H125" s="3" t="str">
        <f t="shared" ca="1" si="47"/>
        <v>Long</v>
      </c>
      <c r="I125" s="3" t="str">
        <f t="shared" ca="1" si="38"/>
        <v/>
      </c>
      <c r="J125" s="3" t="str">
        <f t="shared" ca="1" si="39"/>
        <v/>
      </c>
      <c r="K125" s="3">
        <f t="shared" ca="1" si="48"/>
        <v>667.35</v>
      </c>
      <c r="L125" s="3">
        <f t="shared" ca="1" si="49"/>
        <v>646.5</v>
      </c>
      <c r="M125" s="3">
        <f t="shared" ca="1" si="50"/>
        <v>844.4</v>
      </c>
      <c r="N125" s="3">
        <f t="shared" ca="1" si="51"/>
        <v>837.15</v>
      </c>
      <c r="O125" s="3">
        <f t="shared" ca="1" si="28"/>
        <v>629</v>
      </c>
      <c r="P125" s="3">
        <f t="shared" ca="1" si="29"/>
        <v>497</v>
      </c>
      <c r="Q125" s="3">
        <f t="shared" ca="1" si="40"/>
        <v>839429.95</v>
      </c>
      <c r="R125" s="3">
        <f t="shared" ca="1" si="41"/>
        <v>822712.05</v>
      </c>
      <c r="S125" s="3">
        <f t="shared" ca="1" si="42"/>
        <v>-9511.4000000000142</v>
      </c>
      <c r="T125" s="16">
        <f t="shared" ca="1" si="30"/>
        <v>-1.13227902385209E-2</v>
      </c>
      <c r="U125" s="3">
        <f t="shared" ca="1" si="43"/>
        <v>831.07100000000003</v>
      </c>
      <c r="V125" s="3">
        <f t="shared" ca="1" si="44"/>
        <v>-10342.471000000014</v>
      </c>
      <c r="W125" s="16">
        <f t="shared" ca="1" si="31"/>
        <v>-1.2312133826879901E-2</v>
      </c>
      <c r="X125" s="16">
        <f t="shared" ca="1" si="32"/>
        <v>-0.26532896109919646</v>
      </c>
      <c r="Y125" s="3">
        <f t="shared" ca="1" si="45"/>
        <v>840022.62690000085</v>
      </c>
      <c r="Z125" s="3">
        <f t="shared" ca="1" si="33"/>
        <v>829680.15590000083</v>
      </c>
    </row>
    <row r="126" spans="1:26" x14ac:dyDescent="0.3">
      <c r="A126" s="42">
        <f t="shared" si="46"/>
        <v>125</v>
      </c>
      <c r="B126" s="38">
        <v>41453</v>
      </c>
      <c r="C126" s="38">
        <v>41453</v>
      </c>
      <c r="D126" s="3" t="str">
        <f t="shared" ca="1" si="34"/>
        <v/>
      </c>
      <c r="E126" s="3" t="str">
        <f t="shared" ca="1" si="35"/>
        <v/>
      </c>
      <c r="F126" s="3" t="str">
        <f t="shared" ca="1" si="36"/>
        <v/>
      </c>
      <c r="G126" s="3" t="str">
        <f t="shared" ca="1" si="37"/>
        <v/>
      </c>
      <c r="H126" s="3" t="str">
        <f t="shared" ca="1" si="47"/>
        <v>Long</v>
      </c>
      <c r="I126" s="3" t="str">
        <f t="shared" ca="1" si="38"/>
        <v/>
      </c>
      <c r="J126" s="3" t="str">
        <f t="shared" ca="1" si="39"/>
        <v/>
      </c>
      <c r="K126" s="3">
        <f t="shared" ca="1" si="48"/>
        <v>667.35</v>
      </c>
      <c r="L126" s="3">
        <f t="shared" ca="1" si="49"/>
        <v>669.5</v>
      </c>
      <c r="M126" s="3">
        <f t="shared" ca="1" si="50"/>
        <v>844.4</v>
      </c>
      <c r="N126" s="3">
        <f t="shared" ca="1" si="51"/>
        <v>879.05</v>
      </c>
      <c r="O126" s="3">
        <f t="shared" ca="1" si="28"/>
        <v>621</v>
      </c>
      <c r="P126" s="3">
        <f t="shared" ca="1" si="29"/>
        <v>491</v>
      </c>
      <c r="Q126" s="3">
        <f t="shared" ca="1" si="40"/>
        <v>829024.75</v>
      </c>
      <c r="R126" s="3">
        <f t="shared" ca="1" si="41"/>
        <v>847373.05</v>
      </c>
      <c r="S126" s="3">
        <f t="shared" ca="1" si="42"/>
        <v>-15678.000000000004</v>
      </c>
      <c r="T126" s="16">
        <f t="shared" ca="1" si="30"/>
        <v>-1.8896438451023567E-2</v>
      </c>
      <c r="U126" s="3">
        <f t="shared" ca="1" si="43"/>
        <v>838.19890000000009</v>
      </c>
      <c r="V126" s="3">
        <f t="shared" ca="1" si="44"/>
        <v>-16516.198900000003</v>
      </c>
      <c r="W126" s="16">
        <f t="shared" ca="1" si="31"/>
        <v>-1.9906705954759098E-2</v>
      </c>
      <c r="X126" s="16">
        <f t="shared" ca="1" si="32"/>
        <v>-0.27995384144407209</v>
      </c>
      <c r="Y126" s="3">
        <f t="shared" ca="1" si="45"/>
        <v>829680.15590000083</v>
      </c>
      <c r="Z126" s="3">
        <f t="shared" ca="1" si="33"/>
        <v>813163.95700000087</v>
      </c>
    </row>
    <row r="127" spans="1:26" x14ac:dyDescent="0.3">
      <c r="A127" s="42">
        <f t="shared" si="46"/>
        <v>126</v>
      </c>
      <c r="B127" s="38">
        <v>41456</v>
      </c>
      <c r="C127" s="38">
        <v>41456</v>
      </c>
      <c r="D127" s="3" t="str">
        <f t="shared" ca="1" si="34"/>
        <v/>
      </c>
      <c r="E127" s="3" t="str">
        <f t="shared" ca="1" si="35"/>
        <v/>
      </c>
      <c r="F127" s="3" t="str">
        <f t="shared" ca="1" si="36"/>
        <v/>
      </c>
      <c r="G127" s="3" t="str">
        <f t="shared" ca="1" si="37"/>
        <v/>
      </c>
      <c r="H127" s="3" t="str">
        <f t="shared" ca="1" si="47"/>
        <v>Long</v>
      </c>
      <c r="I127" s="3" t="str">
        <f t="shared" ca="1" si="38"/>
        <v/>
      </c>
      <c r="J127" s="3" t="str">
        <f t="shared" ca="1" si="39"/>
        <v/>
      </c>
      <c r="K127" s="3">
        <f t="shared" ca="1" si="48"/>
        <v>667.35</v>
      </c>
      <c r="L127" s="3">
        <f t="shared" ca="1" si="49"/>
        <v>668.75</v>
      </c>
      <c r="M127" s="3">
        <f t="shared" ca="1" si="50"/>
        <v>844.4</v>
      </c>
      <c r="N127" s="3">
        <f t="shared" ca="1" si="51"/>
        <v>889.65</v>
      </c>
      <c r="O127" s="3">
        <f t="shared" ca="1" si="28"/>
        <v>609</v>
      </c>
      <c r="P127" s="3">
        <f t="shared" ca="1" si="29"/>
        <v>481</v>
      </c>
      <c r="Q127" s="3">
        <f t="shared" ca="1" si="40"/>
        <v>812572.55</v>
      </c>
      <c r="R127" s="3">
        <f t="shared" ca="1" si="41"/>
        <v>835190.39999999991</v>
      </c>
      <c r="S127" s="3">
        <f t="shared" ca="1" si="42"/>
        <v>-20912.650000000012</v>
      </c>
      <c r="T127" s="16">
        <f t="shared" ca="1" si="30"/>
        <v>-2.5717630276128913E-2</v>
      </c>
      <c r="U127" s="3">
        <f t="shared" ca="1" si="43"/>
        <v>823.88147500000002</v>
      </c>
      <c r="V127" s="3">
        <f t="shared" ca="1" si="44"/>
        <v>-21736.531475000011</v>
      </c>
      <c r="W127" s="16">
        <f t="shared" ca="1" si="31"/>
        <v>-2.6730810297092383E-2</v>
      </c>
      <c r="X127" s="16">
        <f t="shared" ca="1" si="32"/>
        <v>-0.29920125871358061</v>
      </c>
      <c r="Y127" s="3">
        <f t="shared" ca="1" si="45"/>
        <v>813163.95700000087</v>
      </c>
      <c r="Z127" s="3">
        <f t="shared" ca="1" si="33"/>
        <v>791427.4255250009</v>
      </c>
    </row>
    <row r="128" spans="1:26" x14ac:dyDescent="0.3">
      <c r="A128" s="42">
        <f t="shared" si="46"/>
        <v>127</v>
      </c>
      <c r="B128" s="38">
        <v>41457</v>
      </c>
      <c r="C128" s="38">
        <v>41457</v>
      </c>
      <c r="D128" s="3" t="str">
        <f t="shared" ca="1" si="34"/>
        <v/>
      </c>
      <c r="E128" s="3" t="str">
        <f t="shared" ca="1" si="35"/>
        <v/>
      </c>
      <c r="F128" s="3" t="str">
        <f t="shared" ca="1" si="36"/>
        <v/>
      </c>
      <c r="G128" s="3" t="str">
        <f t="shared" ca="1" si="37"/>
        <v/>
      </c>
      <c r="H128" s="3" t="str">
        <f t="shared" ca="1" si="47"/>
        <v>Long</v>
      </c>
      <c r="I128" s="3" t="str">
        <f t="shared" ca="1" si="38"/>
        <v/>
      </c>
      <c r="J128" s="3" t="str">
        <f t="shared" ca="1" si="39"/>
        <v/>
      </c>
      <c r="K128" s="3">
        <f t="shared" ca="1" si="48"/>
        <v>667.35</v>
      </c>
      <c r="L128" s="3">
        <f t="shared" ca="1" si="49"/>
        <v>656.55</v>
      </c>
      <c r="M128" s="3">
        <f t="shared" ca="1" si="50"/>
        <v>844.4</v>
      </c>
      <c r="N128" s="3">
        <f t="shared" ca="1" si="51"/>
        <v>875.15</v>
      </c>
      <c r="O128" s="3">
        <f t="shared" ca="1" si="28"/>
        <v>592</v>
      </c>
      <c r="P128" s="3">
        <f t="shared" ca="1" si="29"/>
        <v>468</v>
      </c>
      <c r="Q128" s="3">
        <f t="shared" ca="1" si="40"/>
        <v>790250.4</v>
      </c>
      <c r="R128" s="3">
        <f t="shared" ca="1" si="41"/>
        <v>798247.8</v>
      </c>
      <c r="S128" s="3">
        <f t="shared" ca="1" si="42"/>
        <v>-20784.600000000042</v>
      </c>
      <c r="T128" s="16">
        <f t="shared" ca="1" si="30"/>
        <v>-2.6262167988697613E-2</v>
      </c>
      <c r="U128" s="3">
        <f t="shared" ca="1" si="43"/>
        <v>794.2491</v>
      </c>
      <c r="V128" s="3">
        <f t="shared" ca="1" si="44"/>
        <v>-21578.849100000043</v>
      </c>
      <c r="W128" s="16">
        <f t="shared" ca="1" si="31"/>
        <v>-2.7265733286517723E-2</v>
      </c>
      <c r="X128" s="16">
        <f t="shared" ca="1" si="32"/>
        <v>-0.31830905028102341</v>
      </c>
      <c r="Y128" s="3">
        <f t="shared" ca="1" si="45"/>
        <v>791427.4255250009</v>
      </c>
      <c r="Z128" s="3">
        <f t="shared" ca="1" si="33"/>
        <v>769848.57642500091</v>
      </c>
    </row>
    <row r="129" spans="1:26" x14ac:dyDescent="0.3">
      <c r="A129" s="42">
        <f t="shared" si="46"/>
        <v>128</v>
      </c>
      <c r="B129" s="38">
        <v>41458</v>
      </c>
      <c r="C129" s="38">
        <v>41458</v>
      </c>
      <c r="D129" s="3" t="str">
        <f t="shared" ca="1" si="34"/>
        <v/>
      </c>
      <c r="E129" s="3" t="str">
        <f t="shared" ca="1" si="35"/>
        <v/>
      </c>
      <c r="F129" s="3" t="str">
        <f t="shared" ca="1" si="36"/>
        <v/>
      </c>
      <c r="G129" s="3" t="str">
        <f t="shared" ca="1" si="37"/>
        <v/>
      </c>
      <c r="H129" s="3" t="str">
        <f t="shared" ca="1" si="47"/>
        <v>Long</v>
      </c>
      <c r="I129" s="3" t="str">
        <f t="shared" ca="1" si="38"/>
        <v/>
      </c>
      <c r="J129" s="3" t="str">
        <f t="shared" ca="1" si="39"/>
        <v/>
      </c>
      <c r="K129" s="3">
        <f t="shared" ca="1" si="48"/>
        <v>667.35</v>
      </c>
      <c r="L129" s="3">
        <f t="shared" ca="1" si="49"/>
        <v>650.65</v>
      </c>
      <c r="M129" s="3">
        <f t="shared" ca="1" si="50"/>
        <v>844.4</v>
      </c>
      <c r="N129" s="3">
        <f t="shared" ca="1" si="51"/>
        <v>853.6</v>
      </c>
      <c r="O129" s="3">
        <f t="shared" ca="1" si="28"/>
        <v>576</v>
      </c>
      <c r="P129" s="3">
        <f t="shared" ca="1" si="29"/>
        <v>455</v>
      </c>
      <c r="Q129" s="3">
        <f t="shared" ca="1" si="40"/>
        <v>768595.60000000009</v>
      </c>
      <c r="R129" s="3">
        <f t="shared" ca="1" si="41"/>
        <v>763162.39999999991</v>
      </c>
      <c r="S129" s="3">
        <f t="shared" ca="1" si="42"/>
        <v>-13805.200000000048</v>
      </c>
      <c r="T129" s="16">
        <f t="shared" ca="1" si="30"/>
        <v>-1.7932357638573822E-2</v>
      </c>
      <c r="U129" s="3">
        <f t="shared" ca="1" si="43"/>
        <v>765.87900000000002</v>
      </c>
      <c r="V129" s="3">
        <f t="shared" ca="1" si="44"/>
        <v>-14571.079000000049</v>
      </c>
      <c r="W129" s="16">
        <f t="shared" ca="1" si="31"/>
        <v>-1.8927201330506807E-2</v>
      </c>
      <c r="X129" s="16">
        <f t="shared" ca="1" si="32"/>
        <v>-0.33121155213153886</v>
      </c>
      <c r="Y129" s="3">
        <f t="shared" ca="1" si="45"/>
        <v>769848.57642500091</v>
      </c>
      <c r="Z129" s="3">
        <f t="shared" ca="1" si="33"/>
        <v>755277.49742500088</v>
      </c>
    </row>
    <row r="130" spans="1:26" x14ac:dyDescent="0.3">
      <c r="A130" s="42">
        <f t="shared" si="46"/>
        <v>129</v>
      </c>
      <c r="B130" s="38">
        <v>41459</v>
      </c>
      <c r="C130" s="38">
        <v>41459</v>
      </c>
      <c r="D130" s="3" t="str">
        <f t="shared" ca="1" si="34"/>
        <v/>
      </c>
      <c r="E130" s="3">
        <f t="shared" ca="1" si="35"/>
        <v>16</v>
      </c>
      <c r="F130" s="3" t="str">
        <f t="shared" ca="1" si="36"/>
        <v/>
      </c>
      <c r="G130" s="3" t="str">
        <f t="shared" ca="1" si="37"/>
        <v>LONG</v>
      </c>
      <c r="H130" s="3" t="str">
        <f t="shared" ca="1" si="47"/>
        <v>Long</v>
      </c>
      <c r="I130" s="3" t="str">
        <f t="shared" ca="1" si="38"/>
        <v/>
      </c>
      <c r="J130" s="3">
        <f t="shared" ca="1" si="39"/>
        <v>1</v>
      </c>
      <c r="K130" s="3" t="str">
        <f t="shared" ca="1" si="48"/>
        <v/>
      </c>
      <c r="L130" s="3">
        <f t="shared" ca="1" si="49"/>
        <v>655.15</v>
      </c>
      <c r="M130" s="3" t="str">
        <f t="shared" ca="1" si="50"/>
        <v/>
      </c>
      <c r="N130" s="3">
        <f t="shared" ca="1" si="51"/>
        <v>852.1</v>
      </c>
      <c r="O130" s="3">
        <f t="shared" ref="O130:O193" ca="1" si="52">IFERROR(ROUNDDOWN((Y130/2)/K129,0),0)</f>
        <v>565</v>
      </c>
      <c r="P130" s="3">
        <f t="shared" ref="P130:P193" ca="1" si="53">IFERROR(ROUNDDOWN((Y130/2)/M129,0),0)</f>
        <v>447</v>
      </c>
      <c r="Q130" s="3">
        <f t="shared" ca="1" si="40"/>
        <v>754499.55</v>
      </c>
      <c r="R130" s="3">
        <f t="shared" ca="1" si="41"/>
        <v>751048.45</v>
      </c>
      <c r="S130" s="3">
        <f t="shared" ca="1" si="42"/>
        <v>-10334.900000000045</v>
      </c>
      <c r="T130" s="16">
        <f t="shared" ref="T130:T193" ca="1" si="54">IFERROR(S130/Y130,0)</f>
        <v>-1.3683579922922703E-2</v>
      </c>
      <c r="U130" s="3">
        <f t="shared" ca="1" si="43"/>
        <v>752.77400000000011</v>
      </c>
      <c r="V130" s="3">
        <f t="shared" ca="1" si="44"/>
        <v>-11087.674000000045</v>
      </c>
      <c r="W130" s="16">
        <f t="shared" ref="W130:W193" ca="1" si="55">V130/Y130</f>
        <v>-1.4680265250588975E-2</v>
      </c>
      <c r="X130" s="16">
        <f t="shared" ref="X130:X193" ca="1" si="56">IFERROR((Z130/MAX(OFFSET(Z130,0,0,-A130,1)))-1,"")</f>
        <v>-0.34102954394277751</v>
      </c>
      <c r="Y130" s="3">
        <f t="shared" ca="1" si="45"/>
        <v>755277.49742500088</v>
      </c>
      <c r="Z130" s="3">
        <f t="shared" ref="Z130:Z193" ca="1" si="57">Y130+V130</f>
        <v>744189.82342500088</v>
      </c>
    </row>
    <row r="131" spans="1:26" x14ac:dyDescent="0.3">
      <c r="A131" s="42">
        <f t="shared" si="46"/>
        <v>130</v>
      </c>
      <c r="B131" s="38">
        <v>41460</v>
      </c>
      <c r="C131" s="38">
        <v>41460</v>
      </c>
      <c r="D131" s="3">
        <f t="shared" ref="D131:D194" ca="1" si="58">VLOOKUP(B131, INDIRECT("Sheet3!G2:AK251"), 28, FALSE)</f>
        <v>17</v>
      </c>
      <c r="E131" s="3" t="str">
        <f t="shared" ref="E131:E194" ca="1" si="59">VLOOKUP(B131, INDIRECT("Sheet3!G2:AK251"), 29, FALSE)</f>
        <v/>
      </c>
      <c r="F131" s="3" t="str">
        <f t="shared" ref="F131:F194" ca="1" si="60">VLOOKUP(B131, INDIRECT("Sheet3!G2:AM251"), 32, FALSE)</f>
        <v>SHORT</v>
      </c>
      <c r="G131" s="3" t="str">
        <f t="shared" ref="G131:G194" ca="1" si="61">VLOOKUP(B131, INDIRECT("Sheet3!G2:AM251"), 33, FALSE)</f>
        <v/>
      </c>
      <c r="H131" s="3" t="str">
        <f t="shared" ca="1" si="47"/>
        <v/>
      </c>
      <c r="I131" s="3">
        <f t="shared" ref="I131:I194" ca="1" si="62">IF(D131&lt;&gt;"",1,"")</f>
        <v>1</v>
      </c>
      <c r="J131" s="3" t="str">
        <f t="shared" ref="J131:J194" ca="1" si="63">IF(E131&lt;&gt;"",1,"")</f>
        <v/>
      </c>
      <c r="K131" s="3">
        <f t="shared" ca="1" si="48"/>
        <v>850.1</v>
      </c>
      <c r="L131" s="3" t="str">
        <f t="shared" ca="1" si="49"/>
        <v/>
      </c>
      <c r="M131" s="3">
        <f t="shared" ca="1" si="50"/>
        <v>667.75</v>
      </c>
      <c r="N131" s="3" t="str">
        <f t="shared" ca="1" si="51"/>
        <v/>
      </c>
      <c r="O131" s="3">
        <f t="shared" ca="1" si="52"/>
        <v>0</v>
      </c>
      <c r="P131" s="3">
        <f t="shared" ca="1" si="53"/>
        <v>0</v>
      </c>
      <c r="Q131" s="3">
        <f t="shared" ref="Q131:Q194" ca="1" si="64">IFERROR((K130*O131)+(M130*P131),0)</f>
        <v>0</v>
      </c>
      <c r="R131" s="3">
        <f t="shared" ref="R131:R194" ca="1" si="65">IFERROR((L131*O131)+(N131*P131),0)</f>
        <v>0</v>
      </c>
      <c r="S131" s="3">
        <f t="shared" ref="S131:S194" ca="1" si="66">IFERROR((((L131-K130)*O131)+((M130-N131)*P131)),0)</f>
        <v>0</v>
      </c>
      <c r="T131" s="16">
        <f t="shared" ca="1" si="54"/>
        <v>0</v>
      </c>
      <c r="U131" s="3">
        <f t="shared" ref="U131:U194" ca="1" si="67">IFERROR(Q131*$AC$3+(R131*$AC$3),0)</f>
        <v>0</v>
      </c>
      <c r="V131" s="3">
        <f t="shared" ref="V131:V194" ca="1" si="68">IFERROR(S131-U131,0)</f>
        <v>0</v>
      </c>
      <c r="W131" s="16">
        <f t="shared" ca="1" si="55"/>
        <v>0</v>
      </c>
      <c r="X131" s="16">
        <f t="shared" ca="1" si="56"/>
        <v>-0.34102954394277751</v>
      </c>
      <c r="Y131" s="3">
        <f t="shared" ref="Y131:Y194" ca="1" si="69">Z130</f>
        <v>744189.82342500088</v>
      </c>
      <c r="Z131" s="3">
        <f t="shared" ca="1" si="57"/>
        <v>744189.82342500088</v>
      </c>
    </row>
    <row r="132" spans="1:26" x14ac:dyDescent="0.3">
      <c r="A132" s="42">
        <f t="shared" ref="A132:A195" si="70">A131+1</f>
        <v>131</v>
      </c>
      <c r="B132" s="38">
        <v>41463</v>
      </c>
      <c r="C132" s="38">
        <v>41463</v>
      </c>
      <c r="D132" s="3" t="str">
        <f t="shared" ca="1" si="58"/>
        <v/>
      </c>
      <c r="E132" s="3" t="str">
        <f t="shared" ca="1" si="59"/>
        <v/>
      </c>
      <c r="F132" s="3" t="str">
        <f t="shared" ca="1" si="60"/>
        <v/>
      </c>
      <c r="G132" s="3" t="str">
        <f t="shared" ca="1" si="61"/>
        <v/>
      </c>
      <c r="H132" s="3" t="str">
        <f t="shared" ref="H132:H195" ca="1" si="71">IF(F131="Long", "Long", IF(F131="Short", "Short", IF(G131="Long", "", IF(G131="Short", "", H131))))</f>
        <v>Short</v>
      </c>
      <c r="I132" s="3" t="str">
        <f t="shared" ca="1" si="62"/>
        <v/>
      </c>
      <c r="J132" s="3" t="str">
        <f t="shared" ca="1" si="63"/>
        <v/>
      </c>
      <c r="K132" s="3">
        <f t="shared" ca="1" si="48"/>
        <v>850.1</v>
      </c>
      <c r="L132" s="3">
        <f t="shared" ca="1" si="49"/>
        <v>824.05</v>
      </c>
      <c r="M132" s="3">
        <f t="shared" ca="1" si="50"/>
        <v>667.75</v>
      </c>
      <c r="N132" s="3">
        <f t="shared" ca="1" si="51"/>
        <v>660.45</v>
      </c>
      <c r="O132" s="3">
        <f t="shared" ca="1" si="52"/>
        <v>437</v>
      </c>
      <c r="P132" s="3">
        <f t="shared" ca="1" si="53"/>
        <v>557</v>
      </c>
      <c r="Q132" s="3">
        <f t="shared" ca="1" si="64"/>
        <v>743430.45</v>
      </c>
      <c r="R132" s="3">
        <f t="shared" ca="1" si="65"/>
        <v>727980.5</v>
      </c>
      <c r="S132" s="3">
        <f t="shared" ca="1" si="66"/>
        <v>-7317.7500000000546</v>
      </c>
      <c r="T132" s="16">
        <f t="shared" ca="1" si="54"/>
        <v>-9.8331766568930164E-3</v>
      </c>
      <c r="U132" s="3">
        <f t="shared" ca="1" si="67"/>
        <v>735.70547499999998</v>
      </c>
      <c r="V132" s="3">
        <f t="shared" ca="1" si="68"/>
        <v>-8053.4554750000543</v>
      </c>
      <c r="W132" s="16">
        <f t="shared" ca="1" si="55"/>
        <v>-1.0821775871558499E-2</v>
      </c>
      <c r="X132" s="16">
        <f t="shared" ca="1" si="56"/>
        <v>-0.34816077452420746</v>
      </c>
      <c r="Y132" s="3">
        <f t="shared" ca="1" si="69"/>
        <v>744189.82342500088</v>
      </c>
      <c r="Z132" s="3">
        <f t="shared" ca="1" si="57"/>
        <v>736136.3679500008</v>
      </c>
    </row>
    <row r="133" spans="1:26" x14ac:dyDescent="0.3">
      <c r="A133" s="42">
        <f t="shared" si="70"/>
        <v>132</v>
      </c>
      <c r="B133" s="38">
        <v>41464</v>
      </c>
      <c r="C133" s="38">
        <v>41464</v>
      </c>
      <c r="D133" s="3" t="str">
        <f t="shared" ca="1" si="58"/>
        <v/>
      </c>
      <c r="E133" s="3" t="str">
        <f t="shared" ca="1" si="59"/>
        <v/>
      </c>
      <c r="F133" s="3" t="str">
        <f t="shared" ca="1" si="60"/>
        <v/>
      </c>
      <c r="G133" s="3" t="str">
        <f t="shared" ca="1" si="61"/>
        <v/>
      </c>
      <c r="H133" s="3" t="str">
        <f t="shared" ca="1" si="71"/>
        <v>Short</v>
      </c>
      <c r="I133" s="3" t="str">
        <f t="shared" ca="1" si="62"/>
        <v/>
      </c>
      <c r="J133" s="3" t="str">
        <f t="shared" ca="1" si="63"/>
        <v/>
      </c>
      <c r="K133" s="3">
        <f t="shared" ca="1" si="48"/>
        <v>850.1</v>
      </c>
      <c r="L133" s="3">
        <f t="shared" ca="1" si="49"/>
        <v>830.05</v>
      </c>
      <c r="M133" s="3">
        <f t="shared" ca="1" si="50"/>
        <v>667.75</v>
      </c>
      <c r="N133" s="3">
        <f t="shared" ca="1" si="51"/>
        <v>670.3</v>
      </c>
      <c r="O133" s="3">
        <f t="shared" ca="1" si="52"/>
        <v>432</v>
      </c>
      <c r="P133" s="3">
        <f t="shared" ca="1" si="53"/>
        <v>551</v>
      </c>
      <c r="Q133" s="3">
        <f t="shared" ca="1" si="64"/>
        <v>735173.45</v>
      </c>
      <c r="R133" s="3">
        <f t="shared" ca="1" si="65"/>
        <v>727916.89999999991</v>
      </c>
      <c r="S133" s="3">
        <f t="shared" ca="1" si="66"/>
        <v>-10066.650000000005</v>
      </c>
      <c r="T133" s="16">
        <f t="shared" ca="1" si="54"/>
        <v>-1.3674979851944692E-2</v>
      </c>
      <c r="U133" s="3">
        <f t="shared" ca="1" si="67"/>
        <v>731.54517499999997</v>
      </c>
      <c r="V133" s="3">
        <f t="shared" ca="1" si="68"/>
        <v>-10798.195175000004</v>
      </c>
      <c r="W133" s="16">
        <f t="shared" ca="1" si="55"/>
        <v>-1.4668742973629894E-2</v>
      </c>
      <c r="X133" s="16">
        <f t="shared" ca="1" si="56"/>
        <v>-0.35772243658284186</v>
      </c>
      <c r="Y133" s="3">
        <f t="shared" ca="1" si="69"/>
        <v>736136.3679500008</v>
      </c>
      <c r="Z133" s="3">
        <f t="shared" ca="1" si="57"/>
        <v>725338.1727750008</v>
      </c>
    </row>
    <row r="134" spans="1:26" x14ac:dyDescent="0.3">
      <c r="A134" s="42">
        <f t="shared" si="70"/>
        <v>133</v>
      </c>
      <c r="B134" s="38">
        <v>41465</v>
      </c>
      <c r="C134" s="38">
        <v>41465</v>
      </c>
      <c r="D134" s="3" t="str">
        <f t="shared" ca="1" si="58"/>
        <v/>
      </c>
      <c r="E134" s="3" t="str">
        <f t="shared" ca="1" si="59"/>
        <v/>
      </c>
      <c r="F134" s="3" t="str">
        <f t="shared" ca="1" si="60"/>
        <v/>
      </c>
      <c r="G134" s="3" t="str">
        <f t="shared" ca="1" si="61"/>
        <v/>
      </c>
      <c r="H134" s="3" t="str">
        <f t="shared" ca="1" si="71"/>
        <v>Short</v>
      </c>
      <c r="I134" s="3" t="str">
        <f t="shared" ca="1" si="62"/>
        <v/>
      </c>
      <c r="J134" s="3" t="str">
        <f t="shared" ca="1" si="63"/>
        <v/>
      </c>
      <c r="K134" s="3">
        <f t="shared" ca="1" si="48"/>
        <v>850.1</v>
      </c>
      <c r="L134" s="3">
        <f t="shared" ca="1" si="49"/>
        <v>827.5</v>
      </c>
      <c r="M134" s="3">
        <f t="shared" ca="1" si="50"/>
        <v>667.75</v>
      </c>
      <c r="N134" s="3">
        <f t="shared" ca="1" si="51"/>
        <v>659.3</v>
      </c>
      <c r="O134" s="3">
        <f t="shared" ca="1" si="52"/>
        <v>426</v>
      </c>
      <c r="P134" s="3">
        <f t="shared" ca="1" si="53"/>
        <v>543</v>
      </c>
      <c r="Q134" s="3">
        <f t="shared" ca="1" si="64"/>
        <v>724730.85000000009</v>
      </c>
      <c r="R134" s="3">
        <f t="shared" ca="1" si="65"/>
        <v>710514.89999999991</v>
      </c>
      <c r="S134" s="3">
        <f t="shared" ca="1" si="66"/>
        <v>-5039.2499999999845</v>
      </c>
      <c r="T134" s="16">
        <f t="shared" ca="1" si="54"/>
        <v>-6.9474490508624519E-3</v>
      </c>
      <c r="U134" s="3">
        <f t="shared" ca="1" si="67"/>
        <v>717.62287500000002</v>
      </c>
      <c r="V134" s="3">
        <f t="shared" ca="1" si="68"/>
        <v>-5756.8728749999846</v>
      </c>
      <c r="W134" s="16">
        <f t="shared" ca="1" si="55"/>
        <v>-7.9368122223256558E-3</v>
      </c>
      <c r="X134" s="16">
        <f t="shared" ca="1" si="56"/>
        <v>-0.36282007299829677</v>
      </c>
      <c r="Y134" s="3">
        <f t="shared" ca="1" si="69"/>
        <v>725338.1727750008</v>
      </c>
      <c r="Z134" s="3">
        <f t="shared" ca="1" si="57"/>
        <v>719581.2999000008</v>
      </c>
    </row>
    <row r="135" spans="1:26" x14ac:dyDescent="0.3">
      <c r="A135" s="42">
        <f t="shared" si="70"/>
        <v>134</v>
      </c>
      <c r="B135" s="38">
        <v>41466</v>
      </c>
      <c r="C135" s="38">
        <v>41466</v>
      </c>
      <c r="D135" s="3" t="str">
        <f t="shared" ca="1" si="58"/>
        <v/>
      </c>
      <c r="E135" s="3" t="str">
        <f t="shared" ca="1" si="59"/>
        <v/>
      </c>
      <c r="F135" s="3" t="str">
        <f t="shared" ca="1" si="60"/>
        <v/>
      </c>
      <c r="G135" s="3" t="str">
        <f t="shared" ca="1" si="61"/>
        <v/>
      </c>
      <c r="H135" s="3" t="str">
        <f t="shared" ca="1" si="71"/>
        <v>Short</v>
      </c>
      <c r="I135" s="3" t="str">
        <f t="shared" ca="1" si="62"/>
        <v/>
      </c>
      <c r="J135" s="3" t="str">
        <f t="shared" ca="1" si="63"/>
        <v/>
      </c>
      <c r="K135" s="3">
        <f t="shared" ca="1" si="48"/>
        <v>850.1</v>
      </c>
      <c r="L135" s="3">
        <f t="shared" ca="1" si="49"/>
        <v>854.8</v>
      </c>
      <c r="M135" s="3">
        <f t="shared" ca="1" si="50"/>
        <v>667.75</v>
      </c>
      <c r="N135" s="3">
        <f t="shared" ca="1" si="51"/>
        <v>683.25</v>
      </c>
      <c r="O135" s="3">
        <f t="shared" ca="1" si="52"/>
        <v>423</v>
      </c>
      <c r="P135" s="3">
        <f t="shared" ca="1" si="53"/>
        <v>538</v>
      </c>
      <c r="Q135" s="3">
        <f t="shared" ca="1" si="64"/>
        <v>718841.8</v>
      </c>
      <c r="R135" s="3">
        <f t="shared" ca="1" si="65"/>
        <v>729168.89999999991</v>
      </c>
      <c r="S135" s="3">
        <f t="shared" ca="1" si="66"/>
        <v>-6350.9000000000287</v>
      </c>
      <c r="T135" s="16">
        <f t="shared" ca="1" si="54"/>
        <v>-8.8258269091798305E-3</v>
      </c>
      <c r="U135" s="3">
        <f t="shared" ca="1" si="67"/>
        <v>724.00534999999991</v>
      </c>
      <c r="V135" s="3">
        <f t="shared" ca="1" si="68"/>
        <v>-7074.9053500000282</v>
      </c>
      <c r="W135" s="16">
        <f t="shared" ca="1" si="55"/>
        <v>-9.8319749984931756E-3</v>
      </c>
      <c r="X135" s="16">
        <f t="shared" ca="1" si="56"/>
        <v>-0.36908481011011918</v>
      </c>
      <c r="Y135" s="3">
        <f t="shared" ca="1" si="69"/>
        <v>719581.2999000008</v>
      </c>
      <c r="Z135" s="3">
        <f t="shared" ca="1" si="57"/>
        <v>712506.39455000078</v>
      </c>
    </row>
    <row r="136" spans="1:26" x14ac:dyDescent="0.3">
      <c r="A136" s="42">
        <f t="shared" si="70"/>
        <v>135</v>
      </c>
      <c r="B136" s="38">
        <v>41467</v>
      </c>
      <c r="C136" s="38">
        <v>41467</v>
      </c>
      <c r="D136" s="3" t="str">
        <f t="shared" ca="1" si="58"/>
        <v/>
      </c>
      <c r="E136" s="3" t="str">
        <f t="shared" ca="1" si="59"/>
        <v/>
      </c>
      <c r="F136" s="3" t="str">
        <f t="shared" ca="1" si="60"/>
        <v/>
      </c>
      <c r="G136" s="3" t="str">
        <f t="shared" ca="1" si="61"/>
        <v/>
      </c>
      <c r="H136" s="3" t="str">
        <f t="shared" ca="1" si="71"/>
        <v>Short</v>
      </c>
      <c r="I136" s="3" t="str">
        <f t="shared" ca="1" si="62"/>
        <v/>
      </c>
      <c r="J136" s="3" t="str">
        <f t="shared" ca="1" si="63"/>
        <v/>
      </c>
      <c r="K136" s="3">
        <f t="shared" ca="1" si="48"/>
        <v>850.1</v>
      </c>
      <c r="L136" s="3">
        <f t="shared" ca="1" si="49"/>
        <v>851.3</v>
      </c>
      <c r="M136" s="3">
        <f t="shared" ca="1" si="50"/>
        <v>667.75</v>
      </c>
      <c r="N136" s="3">
        <f t="shared" ca="1" si="51"/>
        <v>695.75</v>
      </c>
      <c r="O136" s="3">
        <f t="shared" ca="1" si="52"/>
        <v>419</v>
      </c>
      <c r="P136" s="3">
        <f t="shared" ca="1" si="53"/>
        <v>533</v>
      </c>
      <c r="Q136" s="3">
        <f t="shared" ca="1" si="64"/>
        <v>712102.65</v>
      </c>
      <c r="R136" s="3">
        <f t="shared" ca="1" si="65"/>
        <v>727529.45</v>
      </c>
      <c r="S136" s="3">
        <f t="shared" ca="1" si="66"/>
        <v>-14421.200000000028</v>
      </c>
      <c r="T136" s="16">
        <f t="shared" ca="1" si="54"/>
        <v>-2.0240099050771405E-2</v>
      </c>
      <c r="U136" s="3">
        <f t="shared" ca="1" si="67"/>
        <v>719.81605000000002</v>
      </c>
      <c r="V136" s="3">
        <f t="shared" ca="1" si="68"/>
        <v>-15141.016050000027</v>
      </c>
      <c r="W136" s="16">
        <f t="shared" ca="1" si="55"/>
        <v>-2.1250358124242058E-2</v>
      </c>
      <c r="X136" s="16">
        <f t="shared" ca="1" si="56"/>
        <v>-0.38249198384130334</v>
      </c>
      <c r="Y136" s="3">
        <f t="shared" ca="1" si="69"/>
        <v>712506.39455000078</v>
      </c>
      <c r="Z136" s="3">
        <f t="shared" ca="1" si="57"/>
        <v>697365.37850000081</v>
      </c>
    </row>
    <row r="137" spans="1:26" x14ac:dyDescent="0.3">
      <c r="A137" s="42">
        <f t="shared" si="70"/>
        <v>136</v>
      </c>
      <c r="B137" s="38">
        <v>41470</v>
      </c>
      <c r="C137" s="38">
        <v>41470</v>
      </c>
      <c r="D137" s="3" t="str">
        <f t="shared" ca="1" si="58"/>
        <v/>
      </c>
      <c r="E137" s="3" t="str">
        <f t="shared" ca="1" si="59"/>
        <v/>
      </c>
      <c r="F137" s="3" t="str">
        <f t="shared" ca="1" si="60"/>
        <v/>
      </c>
      <c r="G137" s="3" t="str">
        <f t="shared" ca="1" si="61"/>
        <v/>
      </c>
      <c r="H137" s="3" t="str">
        <f t="shared" ca="1" si="71"/>
        <v>Short</v>
      </c>
      <c r="I137" s="3" t="str">
        <f t="shared" ca="1" si="62"/>
        <v/>
      </c>
      <c r="J137" s="3" t="str">
        <f t="shared" ca="1" si="63"/>
        <v/>
      </c>
      <c r="K137" s="3">
        <f t="shared" ca="1" si="48"/>
        <v>850.1</v>
      </c>
      <c r="L137" s="3">
        <f t="shared" ca="1" si="49"/>
        <v>848.5</v>
      </c>
      <c r="M137" s="3">
        <f t="shared" ca="1" si="50"/>
        <v>667.75</v>
      </c>
      <c r="N137" s="3">
        <f t="shared" ca="1" si="51"/>
        <v>695.45</v>
      </c>
      <c r="O137" s="3">
        <f t="shared" ca="1" si="52"/>
        <v>410</v>
      </c>
      <c r="P137" s="3">
        <f t="shared" ca="1" si="53"/>
        <v>522</v>
      </c>
      <c r="Q137" s="3">
        <f t="shared" ca="1" si="64"/>
        <v>697106.5</v>
      </c>
      <c r="R137" s="3">
        <f t="shared" ca="1" si="65"/>
        <v>710909.9</v>
      </c>
      <c r="S137" s="3">
        <f t="shared" ca="1" si="66"/>
        <v>-15115.400000000032</v>
      </c>
      <c r="T137" s="16">
        <f t="shared" ca="1" si="54"/>
        <v>-2.1675007773561294E-2</v>
      </c>
      <c r="U137" s="3">
        <f t="shared" ca="1" si="67"/>
        <v>704.00819999999999</v>
      </c>
      <c r="V137" s="3">
        <f t="shared" ca="1" si="68"/>
        <v>-15819.408200000033</v>
      </c>
      <c r="W137" s="16">
        <f t="shared" ca="1" si="55"/>
        <v>-2.2684533370479064E-2</v>
      </c>
      <c r="X137" s="16">
        <f t="shared" ca="1" si="56"/>
        <v>-0.39649986504039358</v>
      </c>
      <c r="Y137" s="3">
        <f t="shared" ca="1" si="69"/>
        <v>697365.37850000081</v>
      </c>
      <c r="Z137" s="3">
        <f t="shared" ca="1" si="57"/>
        <v>681545.97030000074</v>
      </c>
    </row>
    <row r="138" spans="1:26" x14ac:dyDescent="0.3">
      <c r="A138" s="42">
        <f t="shared" si="70"/>
        <v>137</v>
      </c>
      <c r="B138" s="38">
        <v>41471</v>
      </c>
      <c r="C138" s="38">
        <v>41471</v>
      </c>
      <c r="D138" s="3" t="str">
        <f t="shared" ca="1" si="58"/>
        <v/>
      </c>
      <c r="E138" s="3" t="str">
        <f t="shared" ca="1" si="59"/>
        <v/>
      </c>
      <c r="F138" s="3" t="str">
        <f t="shared" ca="1" si="60"/>
        <v/>
      </c>
      <c r="G138" s="3" t="str">
        <f t="shared" ca="1" si="61"/>
        <v/>
      </c>
      <c r="H138" s="3" t="str">
        <f t="shared" ca="1" si="71"/>
        <v>Short</v>
      </c>
      <c r="I138" s="3" t="str">
        <f t="shared" ca="1" si="62"/>
        <v/>
      </c>
      <c r="J138" s="3" t="str">
        <f t="shared" ca="1" si="63"/>
        <v/>
      </c>
      <c r="K138" s="3">
        <f t="shared" ca="1" si="48"/>
        <v>850.1</v>
      </c>
      <c r="L138" s="3">
        <f t="shared" ca="1" si="49"/>
        <v>816.05</v>
      </c>
      <c r="M138" s="3">
        <f t="shared" ca="1" si="50"/>
        <v>667.75</v>
      </c>
      <c r="N138" s="3">
        <f t="shared" ca="1" si="51"/>
        <v>678.7</v>
      </c>
      <c r="O138" s="3">
        <f t="shared" ca="1" si="52"/>
        <v>400</v>
      </c>
      <c r="P138" s="3">
        <f t="shared" ca="1" si="53"/>
        <v>510</v>
      </c>
      <c r="Q138" s="3">
        <f t="shared" ca="1" si="64"/>
        <v>680592.5</v>
      </c>
      <c r="R138" s="3">
        <f t="shared" ca="1" si="65"/>
        <v>672557</v>
      </c>
      <c r="S138" s="3">
        <f t="shared" ca="1" si="66"/>
        <v>-19204.500000000051</v>
      </c>
      <c r="T138" s="16">
        <f t="shared" ca="1" si="54"/>
        <v>-2.8177849825077352E-2</v>
      </c>
      <c r="U138" s="3">
        <f t="shared" ca="1" si="67"/>
        <v>676.57474999999999</v>
      </c>
      <c r="V138" s="3">
        <f t="shared" ca="1" si="68"/>
        <v>-19881.074750000051</v>
      </c>
      <c r="W138" s="16">
        <f t="shared" ca="1" si="55"/>
        <v>-2.9170555789874104E-2</v>
      </c>
      <c r="X138" s="16">
        <f t="shared" ca="1" si="56"/>
        <v>-0.41410429939642934</v>
      </c>
      <c r="Y138" s="3">
        <f t="shared" ca="1" si="69"/>
        <v>681545.97030000074</v>
      </c>
      <c r="Z138" s="3">
        <f t="shared" ca="1" si="57"/>
        <v>661664.89555000071</v>
      </c>
    </row>
    <row r="139" spans="1:26" x14ac:dyDescent="0.3">
      <c r="A139" s="42">
        <f t="shared" si="70"/>
        <v>138</v>
      </c>
      <c r="B139" s="38">
        <v>41472</v>
      </c>
      <c r="C139" s="38">
        <v>41472</v>
      </c>
      <c r="D139" s="3" t="str">
        <f t="shared" ca="1" si="58"/>
        <v/>
      </c>
      <c r="E139" s="3" t="str">
        <f t="shared" ca="1" si="59"/>
        <v/>
      </c>
      <c r="F139" s="3" t="str">
        <f t="shared" ca="1" si="60"/>
        <v/>
      </c>
      <c r="G139" s="3" t="str">
        <f t="shared" ca="1" si="61"/>
        <v/>
      </c>
      <c r="H139" s="3" t="str">
        <f t="shared" ca="1" si="71"/>
        <v>Short</v>
      </c>
      <c r="I139" s="3" t="str">
        <f t="shared" ca="1" si="62"/>
        <v/>
      </c>
      <c r="J139" s="3" t="str">
        <f t="shared" ca="1" si="63"/>
        <v/>
      </c>
      <c r="K139" s="3">
        <f t="shared" ca="1" si="48"/>
        <v>850.1</v>
      </c>
      <c r="L139" s="3">
        <f t="shared" ca="1" si="49"/>
        <v>817.1</v>
      </c>
      <c r="M139" s="3">
        <f t="shared" ca="1" si="50"/>
        <v>667.75</v>
      </c>
      <c r="N139" s="3">
        <f t="shared" ca="1" si="51"/>
        <v>662.9</v>
      </c>
      <c r="O139" s="3">
        <f t="shared" ca="1" si="52"/>
        <v>389</v>
      </c>
      <c r="P139" s="3">
        <f t="shared" ca="1" si="53"/>
        <v>495</v>
      </c>
      <c r="Q139" s="3">
        <f t="shared" ca="1" si="64"/>
        <v>661225.15</v>
      </c>
      <c r="R139" s="3">
        <f t="shared" ca="1" si="65"/>
        <v>645987.4</v>
      </c>
      <c r="S139" s="3">
        <f t="shared" ca="1" si="66"/>
        <v>-10436.249999999989</v>
      </c>
      <c r="T139" s="16">
        <f t="shared" ca="1" si="54"/>
        <v>-1.5772712244806319E-2</v>
      </c>
      <c r="U139" s="3">
        <f t="shared" ca="1" si="67"/>
        <v>653.6062750000001</v>
      </c>
      <c r="V139" s="3">
        <f t="shared" ca="1" si="68"/>
        <v>-11089.856274999989</v>
      </c>
      <c r="W139" s="16">
        <f t="shared" ca="1" si="55"/>
        <v>-1.6760532936814919E-2</v>
      </c>
      <c r="X139" s="16">
        <f t="shared" ca="1" si="56"/>
        <v>-0.42392422358393378</v>
      </c>
      <c r="Y139" s="3">
        <f t="shared" ca="1" si="69"/>
        <v>661664.89555000071</v>
      </c>
      <c r="Z139" s="3">
        <f t="shared" ca="1" si="57"/>
        <v>650575.03927500069</v>
      </c>
    </row>
    <row r="140" spans="1:26" x14ac:dyDescent="0.3">
      <c r="A140" s="42">
        <f t="shared" si="70"/>
        <v>139</v>
      </c>
      <c r="B140" s="38">
        <v>41473</v>
      </c>
      <c r="C140" s="38">
        <v>41473</v>
      </c>
      <c r="D140" s="3" t="str">
        <f t="shared" ca="1" si="58"/>
        <v/>
      </c>
      <c r="E140" s="3" t="str">
        <f t="shared" ca="1" si="59"/>
        <v/>
      </c>
      <c r="F140" s="3" t="str">
        <f t="shared" ca="1" si="60"/>
        <v/>
      </c>
      <c r="G140" s="3" t="str">
        <f t="shared" ca="1" si="61"/>
        <v/>
      </c>
      <c r="H140" s="3" t="str">
        <f t="shared" ca="1" si="71"/>
        <v>Short</v>
      </c>
      <c r="I140" s="3" t="str">
        <f t="shared" ca="1" si="62"/>
        <v/>
      </c>
      <c r="J140" s="3" t="str">
        <f t="shared" ca="1" si="63"/>
        <v/>
      </c>
      <c r="K140" s="3">
        <f t="shared" ca="1" si="48"/>
        <v>850.1</v>
      </c>
      <c r="L140" s="3">
        <f t="shared" ca="1" si="49"/>
        <v>829.05</v>
      </c>
      <c r="M140" s="3">
        <f t="shared" ca="1" si="50"/>
        <v>667.75</v>
      </c>
      <c r="N140" s="3">
        <f t="shared" ca="1" si="51"/>
        <v>684.1</v>
      </c>
      <c r="O140" s="3">
        <f t="shared" ca="1" si="52"/>
        <v>382</v>
      </c>
      <c r="P140" s="3">
        <f t="shared" ca="1" si="53"/>
        <v>487</v>
      </c>
      <c r="Q140" s="3">
        <f t="shared" ca="1" si="64"/>
        <v>649932.44999999995</v>
      </c>
      <c r="R140" s="3">
        <f t="shared" ca="1" si="65"/>
        <v>649853.80000000005</v>
      </c>
      <c r="S140" s="3">
        <f t="shared" ca="1" si="66"/>
        <v>-16003.550000000036</v>
      </c>
      <c r="T140" s="16">
        <f t="shared" ca="1" si="54"/>
        <v>-2.4599083939393609E-2</v>
      </c>
      <c r="U140" s="3">
        <f t="shared" ca="1" si="67"/>
        <v>649.89312500000005</v>
      </c>
      <c r="V140" s="3">
        <f t="shared" ca="1" si="68"/>
        <v>-16653.443125000034</v>
      </c>
      <c r="W140" s="16">
        <f t="shared" ca="1" si="55"/>
        <v>-2.559803576780104E-2</v>
      </c>
      <c r="X140" s="16">
        <f t="shared" ca="1" si="56"/>
        <v>-0.4386706319135959</v>
      </c>
      <c r="Y140" s="3">
        <f t="shared" ca="1" si="69"/>
        <v>650575.03927500069</v>
      </c>
      <c r="Z140" s="3">
        <f t="shared" ca="1" si="57"/>
        <v>633921.5961500007</v>
      </c>
    </row>
    <row r="141" spans="1:26" x14ac:dyDescent="0.3">
      <c r="A141" s="42">
        <f t="shared" si="70"/>
        <v>140</v>
      </c>
      <c r="B141" s="38">
        <v>41474</v>
      </c>
      <c r="C141" s="38">
        <v>41474</v>
      </c>
      <c r="D141" s="3" t="str">
        <f t="shared" ca="1" si="58"/>
        <v/>
      </c>
      <c r="E141" s="3" t="str">
        <f t="shared" ca="1" si="59"/>
        <v/>
      </c>
      <c r="F141" s="3" t="str">
        <f t="shared" ca="1" si="60"/>
        <v/>
      </c>
      <c r="G141" s="3" t="str">
        <f t="shared" ca="1" si="61"/>
        <v/>
      </c>
      <c r="H141" s="3" t="str">
        <f t="shared" ca="1" si="71"/>
        <v>Short</v>
      </c>
      <c r="I141" s="3" t="str">
        <f t="shared" ca="1" si="62"/>
        <v/>
      </c>
      <c r="J141" s="3" t="str">
        <f t="shared" ca="1" si="63"/>
        <v/>
      </c>
      <c r="K141" s="3">
        <f t="shared" ca="1" si="48"/>
        <v>850.1</v>
      </c>
      <c r="L141" s="3">
        <f t="shared" ca="1" si="49"/>
        <v>803.2</v>
      </c>
      <c r="M141" s="3">
        <f t="shared" ca="1" si="50"/>
        <v>667.75</v>
      </c>
      <c r="N141" s="3">
        <f t="shared" ca="1" si="51"/>
        <v>680</v>
      </c>
      <c r="O141" s="3">
        <f t="shared" ca="1" si="52"/>
        <v>372</v>
      </c>
      <c r="P141" s="3">
        <f t="shared" ca="1" si="53"/>
        <v>474</v>
      </c>
      <c r="Q141" s="3">
        <f t="shared" ca="1" si="64"/>
        <v>632750.69999999995</v>
      </c>
      <c r="R141" s="3">
        <f t="shared" ca="1" si="65"/>
        <v>621110.4</v>
      </c>
      <c r="S141" s="3">
        <f t="shared" ca="1" si="66"/>
        <v>-23253.299999999992</v>
      </c>
      <c r="T141" s="16">
        <f t="shared" ca="1" si="54"/>
        <v>-3.6681665589600322E-2</v>
      </c>
      <c r="U141" s="3">
        <f t="shared" ca="1" si="67"/>
        <v>626.93055000000004</v>
      </c>
      <c r="V141" s="3">
        <f t="shared" ca="1" si="68"/>
        <v>-23880.230549999993</v>
      </c>
      <c r="W141" s="16">
        <f t="shared" ca="1" si="55"/>
        <v>-3.7670637339115624E-2</v>
      </c>
      <c r="X141" s="16">
        <f t="shared" ca="1" si="56"/>
        <v>-0.45981626696657385</v>
      </c>
      <c r="Y141" s="3">
        <f t="shared" ca="1" si="69"/>
        <v>633921.5961500007</v>
      </c>
      <c r="Z141" s="3">
        <f t="shared" ca="1" si="57"/>
        <v>610041.36560000072</v>
      </c>
    </row>
    <row r="142" spans="1:26" x14ac:dyDescent="0.3">
      <c r="A142" s="42">
        <f t="shared" si="70"/>
        <v>141</v>
      </c>
      <c r="B142" s="38">
        <v>41477</v>
      </c>
      <c r="C142" s="38">
        <v>41477</v>
      </c>
      <c r="D142" s="3" t="str">
        <f t="shared" ca="1" si="58"/>
        <v/>
      </c>
      <c r="E142" s="3" t="str">
        <f t="shared" ca="1" si="59"/>
        <v/>
      </c>
      <c r="F142" s="3" t="str">
        <f t="shared" ca="1" si="60"/>
        <v/>
      </c>
      <c r="G142" s="3" t="str">
        <f t="shared" ca="1" si="61"/>
        <v/>
      </c>
      <c r="H142" s="3" t="str">
        <f t="shared" ca="1" si="71"/>
        <v>Short</v>
      </c>
      <c r="I142" s="3" t="str">
        <f t="shared" ca="1" si="62"/>
        <v/>
      </c>
      <c r="J142" s="3" t="str">
        <f t="shared" ca="1" si="63"/>
        <v/>
      </c>
      <c r="K142" s="3">
        <f t="shared" ca="1" si="48"/>
        <v>850.1</v>
      </c>
      <c r="L142" s="3">
        <f t="shared" ca="1" si="49"/>
        <v>830.3</v>
      </c>
      <c r="M142" s="3">
        <f t="shared" ca="1" si="50"/>
        <v>667.75</v>
      </c>
      <c r="N142" s="3">
        <f t="shared" ca="1" si="51"/>
        <v>682.05</v>
      </c>
      <c r="O142" s="3">
        <f t="shared" ca="1" si="52"/>
        <v>358</v>
      </c>
      <c r="P142" s="3">
        <f t="shared" ca="1" si="53"/>
        <v>456</v>
      </c>
      <c r="Q142" s="3">
        <f t="shared" ca="1" si="64"/>
        <v>608829.80000000005</v>
      </c>
      <c r="R142" s="3">
        <f t="shared" ca="1" si="65"/>
        <v>608262.19999999995</v>
      </c>
      <c r="S142" s="3">
        <f t="shared" ca="1" si="66"/>
        <v>-13609.200000000004</v>
      </c>
      <c r="T142" s="16">
        <f t="shared" ca="1" si="54"/>
        <v>-2.2308651129935752E-2</v>
      </c>
      <c r="U142" s="3">
        <f t="shared" ca="1" si="67"/>
        <v>608.54600000000005</v>
      </c>
      <c r="V142" s="3">
        <f t="shared" ca="1" si="68"/>
        <v>-14217.746000000005</v>
      </c>
      <c r="W142" s="16">
        <f t="shared" ca="1" si="55"/>
        <v>-2.3306199877144836E-2</v>
      </c>
      <c r="X142" s="16">
        <f t="shared" ca="1" si="56"/>
        <v>-0.47240589701903313</v>
      </c>
      <c r="Y142" s="3">
        <f t="shared" ca="1" si="69"/>
        <v>610041.36560000072</v>
      </c>
      <c r="Z142" s="3">
        <f t="shared" ca="1" si="57"/>
        <v>595823.61960000067</v>
      </c>
    </row>
    <row r="143" spans="1:26" x14ac:dyDescent="0.3">
      <c r="A143" s="42">
        <f t="shared" si="70"/>
        <v>142</v>
      </c>
      <c r="B143" s="38">
        <v>41478</v>
      </c>
      <c r="C143" s="38">
        <v>41478</v>
      </c>
      <c r="D143" s="3" t="str">
        <f t="shared" ca="1" si="58"/>
        <v/>
      </c>
      <c r="E143" s="3" t="str">
        <f t="shared" ca="1" si="59"/>
        <v/>
      </c>
      <c r="F143" s="3" t="str">
        <f t="shared" ca="1" si="60"/>
        <v/>
      </c>
      <c r="G143" s="3" t="str">
        <f t="shared" ca="1" si="61"/>
        <v/>
      </c>
      <c r="H143" s="3" t="str">
        <f t="shared" ca="1" si="71"/>
        <v>Short</v>
      </c>
      <c r="I143" s="3" t="str">
        <f t="shared" ca="1" si="62"/>
        <v/>
      </c>
      <c r="J143" s="3" t="str">
        <f t="shared" ca="1" si="63"/>
        <v/>
      </c>
      <c r="K143" s="3">
        <f t="shared" ref="K143:K206" ca="1" si="72">IF(F143="Long",VLOOKUP(B143,INDIRECT("Sheet3!G2:I251"),2,FALSE),IF(F143="Short",VLOOKUP(B143,INDIRECT("Sheet3!G2:I251"),3,FALSE),IF(J143=1,"",K142)))</f>
        <v>850.1</v>
      </c>
      <c r="L143" s="3">
        <f t="shared" ref="L143:L206" ca="1" si="73">IF(H143="Long", VLOOKUP(C143,INDIRECT("SIGNAL!G2:I251"),2,FALSE), IF(H143="Short", VLOOKUP(C143,INDIRECT("SIGNAL!G2:I251"),3,FALSE),IF(I143=1,"","")))</f>
        <v>826.85</v>
      </c>
      <c r="M143" s="3">
        <f t="shared" ref="M143:M206" ca="1" si="74">IF(F143="Long",VLOOKUP(B143,INDIRECT("Sheet3!G2:I251"),3,FALSE),IF(F143="Short",VLOOKUP(B143,INDIRECT("Sheet3!G2:I251"),2,FALSE),IF(J143=1,"",M142)))</f>
        <v>667.75</v>
      </c>
      <c r="N143" s="3">
        <f t="shared" ca="1" si="51"/>
        <v>683.6</v>
      </c>
      <c r="O143" s="3">
        <f t="shared" ca="1" si="52"/>
        <v>350</v>
      </c>
      <c r="P143" s="3">
        <f t="shared" ca="1" si="53"/>
        <v>446</v>
      </c>
      <c r="Q143" s="3">
        <f t="shared" ca="1" si="64"/>
        <v>595351.5</v>
      </c>
      <c r="R143" s="3">
        <f t="shared" ca="1" si="65"/>
        <v>594283.10000000009</v>
      </c>
      <c r="S143" s="3">
        <f t="shared" ca="1" si="66"/>
        <v>-15206.600000000009</v>
      </c>
      <c r="T143" s="16">
        <f t="shared" ca="1" si="54"/>
        <v>-2.5521982512557634E-2</v>
      </c>
      <c r="U143" s="3">
        <f t="shared" ca="1" si="67"/>
        <v>594.81730000000005</v>
      </c>
      <c r="V143" s="3">
        <f t="shared" ca="1" si="68"/>
        <v>-15801.41730000001</v>
      </c>
      <c r="W143" s="16">
        <f t="shared" ca="1" si="55"/>
        <v>-2.6520293557022984E-2</v>
      </c>
      <c r="X143" s="16">
        <f t="shared" ca="1" si="56"/>
        <v>-0.48639784750904258</v>
      </c>
      <c r="Y143" s="3">
        <f t="shared" ca="1" si="69"/>
        <v>595823.61960000067</v>
      </c>
      <c r="Z143" s="3">
        <f t="shared" ca="1" si="57"/>
        <v>580022.2023000007</v>
      </c>
    </row>
    <row r="144" spans="1:26" x14ac:dyDescent="0.3">
      <c r="A144" s="42">
        <f t="shared" si="70"/>
        <v>143</v>
      </c>
      <c r="B144" s="38">
        <v>41479</v>
      </c>
      <c r="C144" s="38">
        <v>41479</v>
      </c>
      <c r="D144" s="3" t="str">
        <f t="shared" ca="1" si="58"/>
        <v/>
      </c>
      <c r="E144" s="3">
        <f t="shared" ca="1" si="59"/>
        <v>17</v>
      </c>
      <c r="F144" s="3" t="str">
        <f t="shared" ca="1" si="60"/>
        <v/>
      </c>
      <c r="G144" s="3" t="str">
        <f t="shared" ca="1" si="61"/>
        <v>SHORT</v>
      </c>
      <c r="H144" s="3" t="str">
        <f t="shared" ca="1" si="71"/>
        <v>Short</v>
      </c>
      <c r="I144" s="3" t="str">
        <f t="shared" ca="1" si="62"/>
        <v/>
      </c>
      <c r="J144" s="3">
        <f t="shared" ca="1" si="63"/>
        <v>1</v>
      </c>
      <c r="K144" s="3" t="str">
        <f t="shared" ca="1" si="72"/>
        <v/>
      </c>
      <c r="L144" s="3">
        <f t="shared" ca="1" si="73"/>
        <v>803.25</v>
      </c>
      <c r="M144" s="3" t="str">
        <f t="shared" ca="1" si="74"/>
        <v/>
      </c>
      <c r="N144" s="3">
        <f t="shared" ref="N144:N207" ca="1" si="75">IF(H144="Long", VLOOKUP(B144,INDIRECT("SIGNAL!G2:I251"),3,FALSE), IF(H144="Short", VLOOKUP(B144,INDIRECT("SIGNAL!G2:I251"),2,FALSE),IF(I144=1,"","")))</f>
        <v>659.95</v>
      </c>
      <c r="O144" s="3">
        <f t="shared" ca="1" si="52"/>
        <v>341</v>
      </c>
      <c r="P144" s="3">
        <f t="shared" ca="1" si="53"/>
        <v>434</v>
      </c>
      <c r="Q144" s="3">
        <f t="shared" ca="1" si="64"/>
        <v>579687.60000000009</v>
      </c>
      <c r="R144" s="3">
        <f t="shared" ca="1" si="65"/>
        <v>560326.55000000005</v>
      </c>
      <c r="S144" s="3">
        <f t="shared" ca="1" si="66"/>
        <v>-12590.650000000027</v>
      </c>
      <c r="T144" s="16">
        <f t="shared" ca="1" si="54"/>
        <v>-2.1707186294030612E-2</v>
      </c>
      <c r="U144" s="3">
        <f t="shared" ca="1" si="67"/>
        <v>570.0070750000001</v>
      </c>
      <c r="V144" s="3">
        <f t="shared" ca="1" si="68"/>
        <v>-13160.657075000026</v>
      </c>
      <c r="W144" s="16">
        <f t="shared" ca="1" si="55"/>
        <v>-2.2689919494138667E-2</v>
      </c>
      <c r="X144" s="16">
        <f t="shared" ca="1" si="56"/>
        <v>-0.49805143900107862</v>
      </c>
      <c r="Y144" s="3">
        <f t="shared" ca="1" si="69"/>
        <v>580022.2023000007</v>
      </c>
      <c r="Z144" s="3">
        <f t="shared" ca="1" si="57"/>
        <v>566861.54522500071</v>
      </c>
    </row>
    <row r="145" spans="1:26" x14ac:dyDescent="0.3">
      <c r="A145" s="42">
        <f t="shared" si="70"/>
        <v>144</v>
      </c>
      <c r="B145" s="38">
        <v>41480</v>
      </c>
      <c r="C145" s="38">
        <v>41480</v>
      </c>
      <c r="D145" s="3" t="str">
        <f t="shared" ca="1" si="58"/>
        <v/>
      </c>
      <c r="E145" s="3" t="str">
        <f t="shared" ca="1" si="59"/>
        <v/>
      </c>
      <c r="F145" s="3" t="str">
        <f t="shared" ca="1" si="60"/>
        <v/>
      </c>
      <c r="G145" s="3" t="str">
        <f t="shared" ca="1" si="61"/>
        <v/>
      </c>
      <c r="H145" s="3" t="str">
        <f t="shared" ca="1" si="71"/>
        <v/>
      </c>
      <c r="I145" s="3" t="str">
        <f t="shared" ca="1" si="62"/>
        <v/>
      </c>
      <c r="J145" s="3" t="str">
        <f t="shared" ca="1" si="63"/>
        <v/>
      </c>
      <c r="K145" s="3" t="str">
        <f t="shared" ca="1" si="72"/>
        <v/>
      </c>
      <c r="L145" s="3" t="str">
        <f t="shared" ca="1" si="73"/>
        <v/>
      </c>
      <c r="M145" s="3" t="str">
        <f t="shared" ca="1" si="74"/>
        <v/>
      </c>
      <c r="N145" s="3" t="str">
        <f t="shared" ca="1" si="75"/>
        <v/>
      </c>
      <c r="O145" s="3">
        <f t="shared" ca="1" si="52"/>
        <v>0</v>
      </c>
      <c r="P145" s="3">
        <f t="shared" ca="1" si="53"/>
        <v>0</v>
      </c>
      <c r="Q145" s="3">
        <f t="shared" ca="1" si="64"/>
        <v>0</v>
      </c>
      <c r="R145" s="3">
        <f t="shared" ca="1" si="65"/>
        <v>0</v>
      </c>
      <c r="S145" s="3">
        <f t="shared" ca="1" si="66"/>
        <v>0</v>
      </c>
      <c r="T145" s="16">
        <f t="shared" ca="1" si="54"/>
        <v>0</v>
      </c>
      <c r="U145" s="3">
        <f t="shared" ca="1" si="67"/>
        <v>0</v>
      </c>
      <c r="V145" s="3">
        <f t="shared" ca="1" si="68"/>
        <v>0</v>
      </c>
      <c r="W145" s="16">
        <f t="shared" ca="1" si="55"/>
        <v>0</v>
      </c>
      <c r="X145" s="16">
        <f t="shared" ca="1" si="56"/>
        <v>-0.49805143900107862</v>
      </c>
      <c r="Y145" s="3">
        <f t="shared" ca="1" si="69"/>
        <v>566861.54522500071</v>
      </c>
      <c r="Z145" s="3">
        <f t="shared" ca="1" si="57"/>
        <v>566861.54522500071</v>
      </c>
    </row>
    <row r="146" spans="1:26" x14ac:dyDescent="0.3">
      <c r="A146" s="42">
        <f t="shared" si="70"/>
        <v>145</v>
      </c>
      <c r="B146" s="38">
        <v>41481</v>
      </c>
      <c r="C146" s="38">
        <v>41481</v>
      </c>
      <c r="D146" s="3">
        <f t="shared" ca="1" si="58"/>
        <v>18</v>
      </c>
      <c r="E146" s="3" t="str">
        <f t="shared" ca="1" si="59"/>
        <v/>
      </c>
      <c r="F146" s="3" t="str">
        <f t="shared" ca="1" si="60"/>
        <v>LONG</v>
      </c>
      <c r="G146" s="3" t="str">
        <f t="shared" ca="1" si="61"/>
        <v/>
      </c>
      <c r="H146" s="3" t="str">
        <f t="shared" ca="1" si="71"/>
        <v/>
      </c>
      <c r="I146" s="3">
        <f t="shared" ca="1" si="62"/>
        <v>1</v>
      </c>
      <c r="J146" s="3" t="str">
        <f t="shared" ca="1" si="63"/>
        <v/>
      </c>
      <c r="K146" s="3">
        <f t="shared" ca="1" si="72"/>
        <v>644.1</v>
      </c>
      <c r="L146" s="3" t="str">
        <f t="shared" ca="1" si="73"/>
        <v/>
      </c>
      <c r="M146" s="3">
        <f t="shared" ca="1" si="74"/>
        <v>805.55</v>
      </c>
      <c r="N146" s="3" t="str">
        <f t="shared" ca="1" si="75"/>
        <v/>
      </c>
      <c r="O146" s="3">
        <f t="shared" ca="1" si="52"/>
        <v>0</v>
      </c>
      <c r="P146" s="3">
        <f t="shared" ca="1" si="53"/>
        <v>0</v>
      </c>
      <c r="Q146" s="3">
        <f t="shared" ca="1" si="64"/>
        <v>0</v>
      </c>
      <c r="R146" s="3">
        <f t="shared" ca="1" si="65"/>
        <v>0</v>
      </c>
      <c r="S146" s="3">
        <f t="shared" ca="1" si="66"/>
        <v>0</v>
      </c>
      <c r="T146" s="16">
        <f t="shared" ca="1" si="54"/>
        <v>0</v>
      </c>
      <c r="U146" s="3">
        <f t="shared" ca="1" si="67"/>
        <v>0</v>
      </c>
      <c r="V146" s="3">
        <f t="shared" ca="1" si="68"/>
        <v>0</v>
      </c>
      <c r="W146" s="16">
        <f t="shared" ca="1" si="55"/>
        <v>0</v>
      </c>
      <c r="X146" s="16">
        <f t="shared" ca="1" si="56"/>
        <v>-0.49805143900107862</v>
      </c>
      <c r="Y146" s="3">
        <f t="shared" ca="1" si="69"/>
        <v>566861.54522500071</v>
      </c>
      <c r="Z146" s="3">
        <f t="shared" ca="1" si="57"/>
        <v>566861.54522500071</v>
      </c>
    </row>
    <row r="147" spans="1:26" x14ac:dyDescent="0.3">
      <c r="A147" s="42">
        <f t="shared" si="70"/>
        <v>146</v>
      </c>
      <c r="B147" s="38">
        <v>41484</v>
      </c>
      <c r="C147" s="38">
        <v>41484</v>
      </c>
      <c r="D147" s="3" t="str">
        <f t="shared" ca="1" si="58"/>
        <v/>
      </c>
      <c r="E147" s="3" t="str">
        <f t="shared" ca="1" si="59"/>
        <v/>
      </c>
      <c r="F147" s="3" t="str">
        <f t="shared" ca="1" si="60"/>
        <v/>
      </c>
      <c r="G147" s="3" t="str">
        <f t="shared" ca="1" si="61"/>
        <v/>
      </c>
      <c r="H147" s="3" t="str">
        <f t="shared" ca="1" si="71"/>
        <v>Long</v>
      </c>
      <c r="I147" s="3" t="str">
        <f t="shared" ca="1" si="62"/>
        <v/>
      </c>
      <c r="J147" s="3" t="str">
        <f t="shared" ca="1" si="63"/>
        <v/>
      </c>
      <c r="K147" s="3">
        <f t="shared" ca="1" si="72"/>
        <v>644.1</v>
      </c>
      <c r="L147" s="3">
        <f t="shared" ca="1" si="73"/>
        <v>632.5</v>
      </c>
      <c r="M147" s="3">
        <f t="shared" ca="1" si="74"/>
        <v>805.55</v>
      </c>
      <c r="N147" s="3">
        <f t="shared" ca="1" si="75"/>
        <v>806.6</v>
      </c>
      <c r="O147" s="3">
        <f t="shared" ca="1" si="52"/>
        <v>440</v>
      </c>
      <c r="P147" s="3">
        <f t="shared" ca="1" si="53"/>
        <v>351</v>
      </c>
      <c r="Q147" s="3">
        <f t="shared" ca="1" si="64"/>
        <v>566152.05000000005</v>
      </c>
      <c r="R147" s="3">
        <f t="shared" ca="1" si="65"/>
        <v>561416.60000000009</v>
      </c>
      <c r="S147" s="3">
        <f t="shared" ca="1" si="66"/>
        <v>-5472.5500000000338</v>
      </c>
      <c r="T147" s="16">
        <f t="shared" ca="1" si="54"/>
        <v>-9.6541210919993698E-3</v>
      </c>
      <c r="U147" s="3">
        <f t="shared" ca="1" si="67"/>
        <v>563.78432500000008</v>
      </c>
      <c r="V147" s="3">
        <f t="shared" ca="1" si="68"/>
        <v>-6036.3343250000344</v>
      </c>
      <c r="W147" s="16">
        <f t="shared" ca="1" si="55"/>
        <v>-1.0648692570253766E-2</v>
      </c>
      <c r="X147" s="16">
        <f t="shared" ca="1" si="56"/>
        <v>-0.50339653491323744</v>
      </c>
      <c r="Y147" s="3">
        <f t="shared" ca="1" si="69"/>
        <v>566861.54522500071</v>
      </c>
      <c r="Z147" s="3">
        <f t="shared" ca="1" si="57"/>
        <v>560825.21090000065</v>
      </c>
    </row>
    <row r="148" spans="1:26" x14ac:dyDescent="0.3">
      <c r="A148" s="42">
        <f t="shared" si="70"/>
        <v>147</v>
      </c>
      <c r="B148" s="38">
        <v>41485</v>
      </c>
      <c r="C148" s="38">
        <v>41485</v>
      </c>
      <c r="D148" s="3" t="str">
        <f t="shared" ca="1" si="58"/>
        <v/>
      </c>
      <c r="E148" s="3" t="str">
        <f t="shared" ca="1" si="59"/>
        <v/>
      </c>
      <c r="F148" s="3" t="str">
        <f t="shared" ca="1" si="60"/>
        <v/>
      </c>
      <c r="G148" s="3" t="str">
        <f t="shared" ca="1" si="61"/>
        <v/>
      </c>
      <c r="H148" s="3" t="str">
        <f t="shared" ca="1" si="71"/>
        <v>Long</v>
      </c>
      <c r="I148" s="3" t="str">
        <f t="shared" ca="1" si="62"/>
        <v/>
      </c>
      <c r="J148" s="3" t="str">
        <f t="shared" ca="1" si="63"/>
        <v/>
      </c>
      <c r="K148" s="3">
        <f t="shared" ca="1" si="72"/>
        <v>644.1</v>
      </c>
      <c r="L148" s="3">
        <f t="shared" ca="1" si="73"/>
        <v>625.35</v>
      </c>
      <c r="M148" s="3">
        <f t="shared" ca="1" si="74"/>
        <v>805.55</v>
      </c>
      <c r="N148" s="3">
        <f t="shared" ca="1" si="75"/>
        <v>807.85</v>
      </c>
      <c r="O148" s="3">
        <f t="shared" ca="1" si="52"/>
        <v>435</v>
      </c>
      <c r="P148" s="3">
        <f t="shared" ca="1" si="53"/>
        <v>348</v>
      </c>
      <c r="Q148" s="3">
        <f t="shared" ca="1" si="64"/>
        <v>560514.89999999991</v>
      </c>
      <c r="R148" s="3">
        <f t="shared" ca="1" si="65"/>
        <v>553159.05000000005</v>
      </c>
      <c r="S148" s="3">
        <f t="shared" ca="1" si="66"/>
        <v>-8956.6500000000233</v>
      </c>
      <c r="T148" s="16">
        <f t="shared" ca="1" si="54"/>
        <v>-1.5970483897516978E-2</v>
      </c>
      <c r="U148" s="3">
        <f t="shared" ca="1" si="67"/>
        <v>556.83697499999994</v>
      </c>
      <c r="V148" s="3">
        <f t="shared" ca="1" si="68"/>
        <v>-9513.4869750000234</v>
      </c>
      <c r="W148" s="16">
        <f t="shared" ca="1" si="55"/>
        <v>-1.6963372526946456E-2</v>
      </c>
      <c r="X148" s="16">
        <f t="shared" ca="1" si="56"/>
        <v>-0.5118206044896767</v>
      </c>
      <c r="Y148" s="3">
        <f t="shared" ca="1" si="69"/>
        <v>560825.21090000065</v>
      </c>
      <c r="Z148" s="3">
        <f t="shared" ca="1" si="57"/>
        <v>551311.72392500064</v>
      </c>
    </row>
    <row r="149" spans="1:26" x14ac:dyDescent="0.3">
      <c r="A149" s="42">
        <f t="shared" si="70"/>
        <v>148</v>
      </c>
      <c r="B149" s="38">
        <v>41486</v>
      </c>
      <c r="C149" s="38">
        <v>41486</v>
      </c>
      <c r="D149" s="3" t="str">
        <f t="shared" ca="1" si="58"/>
        <v/>
      </c>
      <c r="E149" s="3" t="str">
        <f t="shared" ca="1" si="59"/>
        <v/>
      </c>
      <c r="F149" s="3" t="str">
        <f t="shared" ca="1" si="60"/>
        <v/>
      </c>
      <c r="G149" s="3" t="str">
        <f t="shared" ca="1" si="61"/>
        <v/>
      </c>
      <c r="H149" s="3" t="str">
        <f t="shared" ca="1" si="71"/>
        <v>Long</v>
      </c>
      <c r="I149" s="3" t="str">
        <f t="shared" ca="1" si="62"/>
        <v/>
      </c>
      <c r="J149" s="3" t="str">
        <f t="shared" ca="1" si="63"/>
        <v/>
      </c>
      <c r="K149" s="3">
        <f t="shared" ca="1" si="72"/>
        <v>644.1</v>
      </c>
      <c r="L149" s="3">
        <f t="shared" ca="1" si="73"/>
        <v>609.75</v>
      </c>
      <c r="M149" s="3">
        <f t="shared" ca="1" si="74"/>
        <v>805.55</v>
      </c>
      <c r="N149" s="3">
        <f t="shared" ca="1" si="75"/>
        <v>800.45</v>
      </c>
      <c r="O149" s="3">
        <f t="shared" ca="1" si="52"/>
        <v>427</v>
      </c>
      <c r="P149" s="3">
        <f t="shared" ca="1" si="53"/>
        <v>342</v>
      </c>
      <c r="Q149" s="3">
        <f t="shared" ca="1" si="64"/>
        <v>550528.80000000005</v>
      </c>
      <c r="R149" s="3">
        <f t="shared" ca="1" si="65"/>
        <v>534117.15</v>
      </c>
      <c r="S149" s="3">
        <f t="shared" ca="1" si="66"/>
        <v>-12923.25000000004</v>
      </c>
      <c r="T149" s="16">
        <f t="shared" ca="1" si="54"/>
        <v>-2.344091271630221E-2</v>
      </c>
      <c r="U149" s="3">
        <f t="shared" ca="1" si="67"/>
        <v>542.32297500000004</v>
      </c>
      <c r="V149" s="3">
        <f t="shared" ca="1" si="68"/>
        <v>-13465.572975000039</v>
      </c>
      <c r="W149" s="16">
        <f t="shared" ca="1" si="55"/>
        <v>-2.4424608421408919E-2</v>
      </c>
      <c r="X149" s="16">
        <f t="shared" ca="1" si="56"/>
        <v>-0.52374419506441638</v>
      </c>
      <c r="Y149" s="3">
        <f t="shared" ca="1" si="69"/>
        <v>551311.72392500064</v>
      </c>
      <c r="Z149" s="3">
        <f t="shared" ca="1" si="57"/>
        <v>537846.15095000062</v>
      </c>
    </row>
    <row r="150" spans="1:26" x14ac:dyDescent="0.3">
      <c r="A150" s="42">
        <f t="shared" si="70"/>
        <v>149</v>
      </c>
      <c r="B150" s="38">
        <v>41487</v>
      </c>
      <c r="C150" s="38">
        <v>41487</v>
      </c>
      <c r="D150" s="3" t="str">
        <f t="shared" ca="1" si="58"/>
        <v/>
      </c>
      <c r="E150" s="3" t="str">
        <f t="shared" ca="1" si="59"/>
        <v/>
      </c>
      <c r="F150" s="3" t="str">
        <f t="shared" ca="1" si="60"/>
        <v/>
      </c>
      <c r="G150" s="3" t="str">
        <f t="shared" ca="1" si="61"/>
        <v/>
      </c>
      <c r="H150" s="3" t="str">
        <f t="shared" ca="1" si="71"/>
        <v>Long</v>
      </c>
      <c r="I150" s="3" t="str">
        <f t="shared" ca="1" si="62"/>
        <v/>
      </c>
      <c r="J150" s="3" t="str">
        <f t="shared" ca="1" si="63"/>
        <v/>
      </c>
      <c r="K150" s="3">
        <f t="shared" ca="1" si="72"/>
        <v>644.1</v>
      </c>
      <c r="L150" s="3">
        <f t="shared" ca="1" si="73"/>
        <v>632.20000000000005</v>
      </c>
      <c r="M150" s="3">
        <f t="shared" ca="1" si="74"/>
        <v>805.55</v>
      </c>
      <c r="N150" s="3">
        <f t="shared" ca="1" si="75"/>
        <v>817</v>
      </c>
      <c r="O150" s="3">
        <f t="shared" ca="1" si="52"/>
        <v>417</v>
      </c>
      <c r="P150" s="3">
        <f t="shared" ca="1" si="53"/>
        <v>333</v>
      </c>
      <c r="Q150" s="3">
        <f t="shared" ca="1" si="64"/>
        <v>536837.85</v>
      </c>
      <c r="R150" s="3">
        <f t="shared" ca="1" si="65"/>
        <v>535688.4</v>
      </c>
      <c r="S150" s="3">
        <f t="shared" ca="1" si="66"/>
        <v>-8775.1500000000051</v>
      </c>
      <c r="T150" s="16">
        <f t="shared" ca="1" si="54"/>
        <v>-1.6315353348723253E-2</v>
      </c>
      <c r="U150" s="3">
        <f t="shared" ca="1" si="67"/>
        <v>536.26312499999995</v>
      </c>
      <c r="V150" s="3">
        <f t="shared" ca="1" si="68"/>
        <v>-9311.4131250000046</v>
      </c>
      <c r="W150" s="16">
        <f t="shared" ca="1" si="55"/>
        <v>-1.7312410079635607E-2</v>
      </c>
      <c r="X150" s="16">
        <f t="shared" ca="1" si="56"/>
        <v>-0.53198933086226807</v>
      </c>
      <c r="Y150" s="3">
        <f t="shared" ca="1" si="69"/>
        <v>537846.15095000062</v>
      </c>
      <c r="Z150" s="3">
        <f t="shared" ca="1" si="57"/>
        <v>528534.73782500066</v>
      </c>
    </row>
    <row r="151" spans="1:26" x14ac:dyDescent="0.3">
      <c r="A151" s="42">
        <f t="shared" si="70"/>
        <v>150</v>
      </c>
      <c r="B151" s="38">
        <v>41488</v>
      </c>
      <c r="C151" s="38">
        <v>41488</v>
      </c>
      <c r="D151" s="3" t="str">
        <f t="shared" ca="1" si="58"/>
        <v/>
      </c>
      <c r="E151" s="3" t="str">
        <f t="shared" ca="1" si="59"/>
        <v/>
      </c>
      <c r="F151" s="3" t="str">
        <f t="shared" ca="1" si="60"/>
        <v/>
      </c>
      <c r="G151" s="3" t="str">
        <f t="shared" ca="1" si="61"/>
        <v/>
      </c>
      <c r="H151" s="3" t="str">
        <f t="shared" ca="1" si="71"/>
        <v>Long</v>
      </c>
      <c r="I151" s="3" t="str">
        <f t="shared" ca="1" si="62"/>
        <v/>
      </c>
      <c r="J151" s="3" t="str">
        <f t="shared" ca="1" si="63"/>
        <v/>
      </c>
      <c r="K151" s="3">
        <f t="shared" ca="1" si="72"/>
        <v>644.1</v>
      </c>
      <c r="L151" s="3">
        <f t="shared" ca="1" si="73"/>
        <v>631.25</v>
      </c>
      <c r="M151" s="3">
        <f t="shared" ca="1" si="74"/>
        <v>805.55</v>
      </c>
      <c r="N151" s="3">
        <f t="shared" ca="1" si="75"/>
        <v>808.35</v>
      </c>
      <c r="O151" s="3">
        <f t="shared" ca="1" si="52"/>
        <v>410</v>
      </c>
      <c r="P151" s="3">
        <f t="shared" ca="1" si="53"/>
        <v>328</v>
      </c>
      <c r="Q151" s="3">
        <f t="shared" ca="1" si="64"/>
        <v>528301.39999999991</v>
      </c>
      <c r="R151" s="3">
        <f t="shared" ca="1" si="65"/>
        <v>523951.3</v>
      </c>
      <c r="S151" s="3">
        <f t="shared" ca="1" si="66"/>
        <v>-6186.9000000000315</v>
      </c>
      <c r="T151" s="16">
        <f t="shared" ca="1" si="54"/>
        <v>-1.1705758500302267E-2</v>
      </c>
      <c r="U151" s="3">
        <f t="shared" ca="1" si="67"/>
        <v>526.12635</v>
      </c>
      <c r="V151" s="3">
        <f t="shared" ca="1" si="68"/>
        <v>-6713.026350000031</v>
      </c>
      <c r="W151" s="16">
        <f t="shared" ca="1" si="55"/>
        <v>-1.270120177459884E-2</v>
      </c>
      <c r="X151" s="16">
        <f t="shared" ca="1" si="56"/>
        <v>-0.53793362880365148</v>
      </c>
      <c r="Y151" s="3">
        <f t="shared" ca="1" si="69"/>
        <v>528534.73782500066</v>
      </c>
      <c r="Z151" s="3">
        <f t="shared" ca="1" si="57"/>
        <v>521821.7114750006</v>
      </c>
    </row>
    <row r="152" spans="1:26" x14ac:dyDescent="0.3">
      <c r="A152" s="42">
        <f t="shared" si="70"/>
        <v>151</v>
      </c>
      <c r="B152" s="38">
        <v>41491</v>
      </c>
      <c r="C152" s="38">
        <v>41491</v>
      </c>
      <c r="D152" s="3" t="str">
        <f t="shared" ca="1" si="58"/>
        <v/>
      </c>
      <c r="E152" s="3" t="str">
        <f t="shared" ca="1" si="59"/>
        <v/>
      </c>
      <c r="F152" s="3" t="str">
        <f t="shared" ca="1" si="60"/>
        <v/>
      </c>
      <c r="G152" s="3" t="str">
        <f t="shared" ca="1" si="61"/>
        <v/>
      </c>
      <c r="H152" s="3" t="str">
        <f t="shared" ca="1" si="71"/>
        <v>Long</v>
      </c>
      <c r="I152" s="3" t="str">
        <f t="shared" ca="1" si="62"/>
        <v/>
      </c>
      <c r="J152" s="3" t="str">
        <f t="shared" ca="1" si="63"/>
        <v/>
      </c>
      <c r="K152" s="3">
        <f t="shared" ca="1" si="72"/>
        <v>644.1</v>
      </c>
      <c r="L152" s="3">
        <f t="shared" ca="1" si="73"/>
        <v>632.70000000000005</v>
      </c>
      <c r="M152" s="3">
        <f t="shared" ca="1" si="74"/>
        <v>805.55</v>
      </c>
      <c r="N152" s="3">
        <f t="shared" ca="1" si="75"/>
        <v>798.95</v>
      </c>
      <c r="O152" s="3">
        <f t="shared" ca="1" si="52"/>
        <v>405</v>
      </c>
      <c r="P152" s="3">
        <f t="shared" ca="1" si="53"/>
        <v>323</v>
      </c>
      <c r="Q152" s="3">
        <f t="shared" ca="1" si="64"/>
        <v>521053.15</v>
      </c>
      <c r="R152" s="3">
        <f t="shared" ca="1" si="65"/>
        <v>514304.35000000003</v>
      </c>
      <c r="S152" s="3">
        <f t="shared" ca="1" si="66"/>
        <v>-2485.2000000000203</v>
      </c>
      <c r="T152" s="16">
        <f t="shared" ca="1" si="54"/>
        <v>-4.7625461826324971E-3</v>
      </c>
      <c r="U152" s="3">
        <f t="shared" ca="1" si="67"/>
        <v>517.67875000000004</v>
      </c>
      <c r="V152" s="3">
        <f t="shared" ca="1" si="68"/>
        <v>-3002.8787500000203</v>
      </c>
      <c r="W152" s="16">
        <f t="shared" ca="1" si="55"/>
        <v>-5.7546067631259953E-3</v>
      </c>
      <c r="X152" s="16">
        <f t="shared" ca="1" si="56"/>
        <v>-0.54059263906835109</v>
      </c>
      <c r="Y152" s="3">
        <f t="shared" ca="1" si="69"/>
        <v>521821.7114750006</v>
      </c>
      <c r="Z152" s="3">
        <f t="shared" ca="1" si="57"/>
        <v>518818.83272500057</v>
      </c>
    </row>
    <row r="153" spans="1:26" x14ac:dyDescent="0.3">
      <c r="A153" s="42">
        <f t="shared" si="70"/>
        <v>152</v>
      </c>
      <c r="B153" s="38">
        <v>41492</v>
      </c>
      <c r="C153" s="38">
        <v>41492</v>
      </c>
      <c r="D153" s="3" t="str">
        <f t="shared" ca="1" si="58"/>
        <v/>
      </c>
      <c r="E153" s="3">
        <f t="shared" ca="1" si="59"/>
        <v>18</v>
      </c>
      <c r="F153" s="3" t="str">
        <f t="shared" ca="1" si="60"/>
        <v/>
      </c>
      <c r="G153" s="3" t="str">
        <f t="shared" ca="1" si="61"/>
        <v>LONG</v>
      </c>
      <c r="H153" s="3" t="str">
        <f t="shared" ca="1" si="71"/>
        <v>Long</v>
      </c>
      <c r="I153" s="3" t="str">
        <f t="shared" ca="1" si="62"/>
        <v/>
      </c>
      <c r="J153" s="3">
        <f t="shared" ca="1" si="63"/>
        <v>1</v>
      </c>
      <c r="K153" s="3" t="str">
        <f t="shared" ca="1" si="72"/>
        <v/>
      </c>
      <c r="L153" s="3">
        <f t="shared" ca="1" si="73"/>
        <v>608.65</v>
      </c>
      <c r="M153" s="3" t="str">
        <f t="shared" ca="1" si="74"/>
        <v/>
      </c>
      <c r="N153" s="3">
        <f t="shared" ca="1" si="75"/>
        <v>751.85</v>
      </c>
      <c r="O153" s="3">
        <f t="shared" ca="1" si="52"/>
        <v>402</v>
      </c>
      <c r="P153" s="3">
        <f t="shared" ca="1" si="53"/>
        <v>322</v>
      </c>
      <c r="Q153" s="3">
        <f t="shared" ca="1" si="64"/>
        <v>518315.3</v>
      </c>
      <c r="R153" s="3">
        <f t="shared" ca="1" si="65"/>
        <v>486773</v>
      </c>
      <c r="S153" s="3">
        <f t="shared" ca="1" si="66"/>
        <v>3040.4999999999618</v>
      </c>
      <c r="T153" s="16">
        <f t="shared" ca="1" si="54"/>
        <v>5.8604272015923059E-3</v>
      </c>
      <c r="U153" s="3">
        <f t="shared" ca="1" si="67"/>
        <v>502.54415</v>
      </c>
      <c r="V153" s="3">
        <f t="shared" ca="1" si="68"/>
        <v>2537.9558499999616</v>
      </c>
      <c r="W153" s="16">
        <f t="shared" ca="1" si="55"/>
        <v>4.8917959216511374E-3</v>
      </c>
      <c r="X153" s="16">
        <f t="shared" ca="1" si="56"/>
        <v>-0.53834531201376912</v>
      </c>
      <c r="Y153" s="3">
        <f t="shared" ca="1" si="69"/>
        <v>518818.83272500057</v>
      </c>
      <c r="Z153" s="3">
        <f t="shared" ca="1" si="57"/>
        <v>521356.78857500054</v>
      </c>
    </row>
    <row r="154" spans="1:26" x14ac:dyDescent="0.3">
      <c r="A154" s="42">
        <f t="shared" si="70"/>
        <v>153</v>
      </c>
      <c r="B154" s="38">
        <v>41493</v>
      </c>
      <c r="C154" s="38">
        <v>41493</v>
      </c>
      <c r="D154" s="3">
        <f t="shared" ca="1" si="58"/>
        <v>19</v>
      </c>
      <c r="E154" s="3" t="str">
        <f t="shared" ca="1" si="59"/>
        <v/>
      </c>
      <c r="F154" s="3" t="str">
        <f t="shared" ca="1" si="60"/>
        <v>SHORT</v>
      </c>
      <c r="G154" s="3" t="str">
        <f t="shared" ca="1" si="61"/>
        <v/>
      </c>
      <c r="H154" s="3" t="str">
        <f t="shared" ca="1" si="71"/>
        <v/>
      </c>
      <c r="I154" s="3">
        <f t="shared" ca="1" si="62"/>
        <v>1</v>
      </c>
      <c r="J154" s="3" t="str">
        <f t="shared" ca="1" si="63"/>
        <v/>
      </c>
      <c r="K154" s="3">
        <f t="shared" ca="1" si="72"/>
        <v>729.7</v>
      </c>
      <c r="L154" s="3" t="str">
        <f t="shared" ca="1" si="73"/>
        <v/>
      </c>
      <c r="M154" s="3">
        <f t="shared" ca="1" si="74"/>
        <v>601.20000000000005</v>
      </c>
      <c r="N154" s="3" t="str">
        <f t="shared" ca="1" si="75"/>
        <v/>
      </c>
      <c r="O154" s="3">
        <f t="shared" ca="1" si="52"/>
        <v>0</v>
      </c>
      <c r="P154" s="3">
        <f t="shared" ca="1" si="53"/>
        <v>0</v>
      </c>
      <c r="Q154" s="3">
        <f t="shared" ca="1" si="64"/>
        <v>0</v>
      </c>
      <c r="R154" s="3">
        <f t="shared" ca="1" si="65"/>
        <v>0</v>
      </c>
      <c r="S154" s="3">
        <f t="shared" ca="1" si="66"/>
        <v>0</v>
      </c>
      <c r="T154" s="16">
        <f t="shared" ca="1" si="54"/>
        <v>0</v>
      </c>
      <c r="U154" s="3">
        <f t="shared" ca="1" si="67"/>
        <v>0</v>
      </c>
      <c r="V154" s="3">
        <f t="shared" ca="1" si="68"/>
        <v>0</v>
      </c>
      <c r="W154" s="16">
        <f t="shared" ca="1" si="55"/>
        <v>0</v>
      </c>
      <c r="X154" s="16">
        <f t="shared" ca="1" si="56"/>
        <v>-0.53834531201376912</v>
      </c>
      <c r="Y154" s="3">
        <f t="shared" ca="1" si="69"/>
        <v>521356.78857500054</v>
      </c>
      <c r="Z154" s="3">
        <f t="shared" ca="1" si="57"/>
        <v>521356.78857500054</v>
      </c>
    </row>
    <row r="155" spans="1:26" x14ac:dyDescent="0.3">
      <c r="A155" s="42">
        <f t="shared" si="70"/>
        <v>154</v>
      </c>
      <c r="B155" s="38">
        <v>41494</v>
      </c>
      <c r="C155" s="38">
        <v>41494</v>
      </c>
      <c r="D155" s="3" t="str">
        <f t="shared" ca="1" si="58"/>
        <v/>
      </c>
      <c r="E155" s="3" t="str">
        <f t="shared" ca="1" si="59"/>
        <v/>
      </c>
      <c r="F155" s="3" t="str">
        <f t="shared" ca="1" si="60"/>
        <v/>
      </c>
      <c r="G155" s="3" t="str">
        <f t="shared" ca="1" si="61"/>
        <v/>
      </c>
      <c r="H155" s="3" t="str">
        <f t="shared" ca="1" si="71"/>
        <v>Short</v>
      </c>
      <c r="I155" s="3" t="str">
        <f t="shared" ca="1" si="62"/>
        <v/>
      </c>
      <c r="J155" s="3" t="str">
        <f t="shared" ca="1" si="63"/>
        <v/>
      </c>
      <c r="K155" s="3">
        <f t="shared" ca="1" si="72"/>
        <v>729.7</v>
      </c>
      <c r="L155" s="3">
        <f t="shared" ca="1" si="73"/>
        <v>746.95</v>
      </c>
      <c r="M155" s="3">
        <f t="shared" ca="1" si="74"/>
        <v>601.20000000000005</v>
      </c>
      <c r="N155" s="3">
        <f t="shared" ca="1" si="75"/>
        <v>610.5</v>
      </c>
      <c r="O155" s="3">
        <f t="shared" ca="1" si="52"/>
        <v>357</v>
      </c>
      <c r="P155" s="3">
        <f t="shared" ca="1" si="53"/>
        <v>433</v>
      </c>
      <c r="Q155" s="3">
        <f t="shared" ca="1" si="64"/>
        <v>520822.5</v>
      </c>
      <c r="R155" s="3">
        <f t="shared" ca="1" si="65"/>
        <v>531007.65</v>
      </c>
      <c r="S155" s="3">
        <f t="shared" ca="1" si="66"/>
        <v>2131.3500000000195</v>
      </c>
      <c r="T155" s="16">
        <f t="shared" ca="1" si="54"/>
        <v>4.0880833369898876E-3</v>
      </c>
      <c r="U155" s="3">
        <f t="shared" ca="1" si="67"/>
        <v>525.915075</v>
      </c>
      <c r="V155" s="3">
        <f t="shared" ca="1" si="68"/>
        <v>1605.4349250000196</v>
      </c>
      <c r="W155" s="16">
        <f t="shared" ca="1" si="55"/>
        <v>3.0793402141901282E-3</v>
      </c>
      <c r="X155" s="16">
        <f t="shared" ca="1" si="56"/>
        <v>-0.53692372016798373</v>
      </c>
      <c r="Y155" s="3">
        <f t="shared" ca="1" si="69"/>
        <v>521356.78857500054</v>
      </c>
      <c r="Z155" s="3">
        <f t="shared" ca="1" si="57"/>
        <v>522962.22350000055</v>
      </c>
    </row>
    <row r="156" spans="1:26" x14ac:dyDescent="0.3">
      <c r="A156" s="42">
        <f t="shared" si="70"/>
        <v>155</v>
      </c>
      <c r="B156" s="38">
        <v>41498</v>
      </c>
      <c r="C156" s="38">
        <v>41498</v>
      </c>
      <c r="D156" s="3" t="str">
        <f t="shared" ca="1" si="58"/>
        <v/>
      </c>
      <c r="E156" s="3">
        <f t="shared" ca="1" si="59"/>
        <v>19</v>
      </c>
      <c r="F156" s="3" t="str">
        <f t="shared" ca="1" si="60"/>
        <v/>
      </c>
      <c r="G156" s="3" t="str">
        <f t="shared" ca="1" si="61"/>
        <v>SHORT</v>
      </c>
      <c r="H156" s="3" t="str">
        <f t="shared" ca="1" si="71"/>
        <v>Short</v>
      </c>
      <c r="I156" s="3" t="str">
        <f t="shared" ca="1" si="62"/>
        <v/>
      </c>
      <c r="J156" s="3">
        <f t="shared" ca="1" si="63"/>
        <v>1</v>
      </c>
      <c r="K156" s="3" t="str">
        <f t="shared" ca="1" si="72"/>
        <v/>
      </c>
      <c r="L156" s="3">
        <f t="shared" ca="1" si="73"/>
        <v>769.75</v>
      </c>
      <c r="M156" s="3" t="str">
        <f t="shared" ca="1" si="74"/>
        <v/>
      </c>
      <c r="N156" s="3">
        <f t="shared" ca="1" si="75"/>
        <v>602.20000000000005</v>
      </c>
      <c r="O156" s="3">
        <f t="shared" ca="1" si="52"/>
        <v>358</v>
      </c>
      <c r="P156" s="3">
        <f t="shared" ca="1" si="53"/>
        <v>434</v>
      </c>
      <c r="Q156" s="3">
        <f t="shared" ca="1" si="64"/>
        <v>522153.4</v>
      </c>
      <c r="R156" s="3">
        <f t="shared" ca="1" si="65"/>
        <v>536925.30000000005</v>
      </c>
      <c r="S156" s="3">
        <f t="shared" ca="1" si="66"/>
        <v>13903.899999999983</v>
      </c>
      <c r="T156" s="16">
        <f t="shared" ca="1" si="54"/>
        <v>2.6586815213814327E-2</v>
      </c>
      <c r="U156" s="3">
        <f t="shared" ca="1" si="67"/>
        <v>529.53935000000001</v>
      </c>
      <c r="V156" s="3">
        <f t="shared" ca="1" si="68"/>
        <v>13374.360649999984</v>
      </c>
      <c r="W156" s="16">
        <f t="shared" ca="1" si="55"/>
        <v>2.5574238537709543E-2</v>
      </c>
      <c r="X156" s="16">
        <f t="shared" ca="1" si="56"/>
        <v>-0.52508089692640469</v>
      </c>
      <c r="Y156" s="3">
        <f t="shared" ca="1" si="69"/>
        <v>522962.22350000055</v>
      </c>
      <c r="Z156" s="3">
        <f t="shared" ca="1" si="57"/>
        <v>536336.58415000048</v>
      </c>
    </row>
    <row r="157" spans="1:26" x14ac:dyDescent="0.3">
      <c r="A157" s="42">
        <f t="shared" si="70"/>
        <v>156</v>
      </c>
      <c r="B157" s="38">
        <v>41499</v>
      </c>
      <c r="C157" s="38">
        <v>41499</v>
      </c>
      <c r="D157" s="3" t="str">
        <f t="shared" ca="1" si="58"/>
        <v/>
      </c>
      <c r="E157" s="3" t="str">
        <f t="shared" ca="1" si="59"/>
        <v/>
      </c>
      <c r="F157" s="3" t="str">
        <f t="shared" ca="1" si="60"/>
        <v/>
      </c>
      <c r="G157" s="3" t="str">
        <f t="shared" ca="1" si="61"/>
        <v/>
      </c>
      <c r="H157" s="3" t="str">
        <f t="shared" ca="1" si="71"/>
        <v/>
      </c>
      <c r="I157" s="3" t="str">
        <f t="shared" ca="1" si="62"/>
        <v/>
      </c>
      <c r="J157" s="3" t="str">
        <f t="shared" ca="1" si="63"/>
        <v/>
      </c>
      <c r="K157" s="3" t="str">
        <f t="shared" ca="1" si="72"/>
        <v/>
      </c>
      <c r="L157" s="3" t="str">
        <f t="shared" ca="1" si="73"/>
        <v/>
      </c>
      <c r="M157" s="3" t="str">
        <f t="shared" ca="1" si="74"/>
        <v/>
      </c>
      <c r="N157" s="3" t="str">
        <f t="shared" ca="1" si="75"/>
        <v/>
      </c>
      <c r="O157" s="3">
        <f t="shared" ca="1" si="52"/>
        <v>0</v>
      </c>
      <c r="P157" s="3">
        <f t="shared" ca="1" si="53"/>
        <v>0</v>
      </c>
      <c r="Q157" s="3">
        <f t="shared" ca="1" si="64"/>
        <v>0</v>
      </c>
      <c r="R157" s="3">
        <f t="shared" ca="1" si="65"/>
        <v>0</v>
      </c>
      <c r="S157" s="3">
        <f t="shared" ca="1" si="66"/>
        <v>0</v>
      </c>
      <c r="T157" s="16">
        <f t="shared" ca="1" si="54"/>
        <v>0</v>
      </c>
      <c r="U157" s="3">
        <f t="shared" ca="1" si="67"/>
        <v>0</v>
      </c>
      <c r="V157" s="3">
        <f t="shared" ca="1" si="68"/>
        <v>0</v>
      </c>
      <c r="W157" s="16">
        <f t="shared" ca="1" si="55"/>
        <v>0</v>
      </c>
      <c r="X157" s="16">
        <f t="shared" ca="1" si="56"/>
        <v>-0.52508089692640469</v>
      </c>
      <c r="Y157" s="3">
        <f t="shared" ca="1" si="69"/>
        <v>536336.58415000048</v>
      </c>
      <c r="Z157" s="3">
        <f t="shared" ca="1" si="57"/>
        <v>536336.58415000048</v>
      </c>
    </row>
    <row r="158" spans="1:26" x14ac:dyDescent="0.3">
      <c r="A158" s="42">
        <f t="shared" si="70"/>
        <v>157</v>
      </c>
      <c r="B158" s="38">
        <v>41500</v>
      </c>
      <c r="C158" s="38">
        <v>41500</v>
      </c>
      <c r="D158" s="3" t="str">
        <f t="shared" ca="1" si="58"/>
        <v/>
      </c>
      <c r="E158" s="3" t="str">
        <f t="shared" ca="1" si="59"/>
        <v/>
      </c>
      <c r="F158" s="3" t="str">
        <f t="shared" ca="1" si="60"/>
        <v/>
      </c>
      <c r="G158" s="3" t="str">
        <f t="shared" ca="1" si="61"/>
        <v/>
      </c>
      <c r="H158" s="3" t="str">
        <f t="shared" ca="1" si="71"/>
        <v/>
      </c>
      <c r="I158" s="3" t="str">
        <f t="shared" ca="1" si="62"/>
        <v/>
      </c>
      <c r="J158" s="3" t="str">
        <f t="shared" ca="1" si="63"/>
        <v/>
      </c>
      <c r="K158" s="3" t="str">
        <f t="shared" ca="1" si="72"/>
        <v/>
      </c>
      <c r="L158" s="3" t="str">
        <f t="shared" ca="1" si="73"/>
        <v/>
      </c>
      <c r="M158" s="3" t="str">
        <f t="shared" ca="1" si="74"/>
        <v/>
      </c>
      <c r="N158" s="3" t="str">
        <f t="shared" ca="1" si="75"/>
        <v/>
      </c>
      <c r="O158" s="3">
        <f t="shared" ca="1" si="52"/>
        <v>0</v>
      </c>
      <c r="P158" s="3">
        <f t="shared" ca="1" si="53"/>
        <v>0</v>
      </c>
      <c r="Q158" s="3">
        <f t="shared" ca="1" si="64"/>
        <v>0</v>
      </c>
      <c r="R158" s="3">
        <f t="shared" ca="1" si="65"/>
        <v>0</v>
      </c>
      <c r="S158" s="3">
        <f t="shared" ca="1" si="66"/>
        <v>0</v>
      </c>
      <c r="T158" s="16">
        <f t="shared" ca="1" si="54"/>
        <v>0</v>
      </c>
      <c r="U158" s="3">
        <f t="shared" ca="1" si="67"/>
        <v>0</v>
      </c>
      <c r="V158" s="3">
        <f t="shared" ca="1" si="68"/>
        <v>0</v>
      </c>
      <c r="W158" s="16">
        <f t="shared" ca="1" si="55"/>
        <v>0</v>
      </c>
      <c r="X158" s="16">
        <f t="shared" ca="1" si="56"/>
        <v>-0.52508089692640469</v>
      </c>
      <c r="Y158" s="3">
        <f t="shared" ca="1" si="69"/>
        <v>536336.58415000048</v>
      </c>
      <c r="Z158" s="3">
        <f t="shared" ca="1" si="57"/>
        <v>536336.58415000048</v>
      </c>
    </row>
    <row r="159" spans="1:26" x14ac:dyDescent="0.3">
      <c r="A159" s="42">
        <f t="shared" si="70"/>
        <v>158</v>
      </c>
      <c r="B159" s="38">
        <v>41502</v>
      </c>
      <c r="C159" s="38">
        <v>41502</v>
      </c>
      <c r="D159" s="3" t="str">
        <f t="shared" ca="1" si="58"/>
        <v/>
      </c>
      <c r="E159" s="3" t="str">
        <f t="shared" ca="1" si="59"/>
        <v/>
      </c>
      <c r="F159" s="3" t="str">
        <f t="shared" ca="1" si="60"/>
        <v/>
      </c>
      <c r="G159" s="3" t="str">
        <f t="shared" ca="1" si="61"/>
        <v/>
      </c>
      <c r="H159" s="3" t="str">
        <f t="shared" ca="1" si="71"/>
        <v/>
      </c>
      <c r="I159" s="3" t="str">
        <f t="shared" ca="1" si="62"/>
        <v/>
      </c>
      <c r="J159" s="3" t="str">
        <f t="shared" ca="1" si="63"/>
        <v/>
      </c>
      <c r="K159" s="3" t="str">
        <f t="shared" ca="1" si="72"/>
        <v/>
      </c>
      <c r="L159" s="3" t="str">
        <f t="shared" ca="1" si="73"/>
        <v/>
      </c>
      <c r="M159" s="3" t="str">
        <f t="shared" ca="1" si="74"/>
        <v/>
      </c>
      <c r="N159" s="3" t="str">
        <f t="shared" ca="1" si="75"/>
        <v/>
      </c>
      <c r="O159" s="3">
        <f t="shared" ca="1" si="52"/>
        <v>0</v>
      </c>
      <c r="P159" s="3">
        <f t="shared" ca="1" si="53"/>
        <v>0</v>
      </c>
      <c r="Q159" s="3">
        <f t="shared" ca="1" si="64"/>
        <v>0</v>
      </c>
      <c r="R159" s="3">
        <f t="shared" ca="1" si="65"/>
        <v>0</v>
      </c>
      <c r="S159" s="3">
        <f t="shared" ca="1" si="66"/>
        <v>0</v>
      </c>
      <c r="T159" s="16">
        <f t="shared" ca="1" si="54"/>
        <v>0</v>
      </c>
      <c r="U159" s="3">
        <f t="shared" ca="1" si="67"/>
        <v>0</v>
      </c>
      <c r="V159" s="3">
        <f t="shared" ca="1" si="68"/>
        <v>0</v>
      </c>
      <c r="W159" s="16">
        <f t="shared" ca="1" si="55"/>
        <v>0</v>
      </c>
      <c r="X159" s="16">
        <f t="shared" ca="1" si="56"/>
        <v>-0.52508089692640469</v>
      </c>
      <c r="Y159" s="3">
        <f t="shared" ca="1" si="69"/>
        <v>536336.58415000048</v>
      </c>
      <c r="Z159" s="3">
        <f t="shared" ca="1" si="57"/>
        <v>536336.58415000048</v>
      </c>
    </row>
    <row r="160" spans="1:26" x14ac:dyDescent="0.3">
      <c r="A160" s="42">
        <f t="shared" si="70"/>
        <v>159</v>
      </c>
      <c r="B160" s="38">
        <v>41505</v>
      </c>
      <c r="C160" s="38">
        <v>41505</v>
      </c>
      <c r="D160" s="3" t="str">
        <f t="shared" ca="1" si="58"/>
        <v/>
      </c>
      <c r="E160" s="3" t="str">
        <f t="shared" ca="1" si="59"/>
        <v/>
      </c>
      <c r="F160" s="3" t="str">
        <f t="shared" ca="1" si="60"/>
        <v/>
      </c>
      <c r="G160" s="3" t="str">
        <f t="shared" ca="1" si="61"/>
        <v/>
      </c>
      <c r="H160" s="3" t="str">
        <f t="shared" ca="1" si="71"/>
        <v/>
      </c>
      <c r="I160" s="3" t="str">
        <f t="shared" ca="1" si="62"/>
        <v/>
      </c>
      <c r="J160" s="3" t="str">
        <f t="shared" ca="1" si="63"/>
        <v/>
      </c>
      <c r="K160" s="3" t="str">
        <f t="shared" ca="1" si="72"/>
        <v/>
      </c>
      <c r="L160" s="3" t="str">
        <f t="shared" ca="1" si="73"/>
        <v/>
      </c>
      <c r="M160" s="3" t="str">
        <f t="shared" ca="1" si="74"/>
        <v/>
      </c>
      <c r="N160" s="3" t="str">
        <f t="shared" ca="1" si="75"/>
        <v/>
      </c>
      <c r="O160" s="3">
        <f t="shared" ca="1" si="52"/>
        <v>0</v>
      </c>
      <c r="P160" s="3">
        <f t="shared" ca="1" si="53"/>
        <v>0</v>
      </c>
      <c r="Q160" s="3">
        <f t="shared" ca="1" si="64"/>
        <v>0</v>
      </c>
      <c r="R160" s="3">
        <f t="shared" ca="1" si="65"/>
        <v>0</v>
      </c>
      <c r="S160" s="3">
        <f t="shared" ca="1" si="66"/>
        <v>0</v>
      </c>
      <c r="T160" s="16">
        <f t="shared" ca="1" si="54"/>
        <v>0</v>
      </c>
      <c r="U160" s="3">
        <f t="shared" ca="1" si="67"/>
        <v>0</v>
      </c>
      <c r="V160" s="3">
        <f t="shared" ca="1" si="68"/>
        <v>0</v>
      </c>
      <c r="W160" s="16">
        <f t="shared" ca="1" si="55"/>
        <v>0</v>
      </c>
      <c r="X160" s="16">
        <f t="shared" ca="1" si="56"/>
        <v>-0.52508089692640469</v>
      </c>
      <c r="Y160" s="3">
        <f t="shared" ca="1" si="69"/>
        <v>536336.58415000048</v>
      </c>
      <c r="Z160" s="3">
        <f t="shared" ca="1" si="57"/>
        <v>536336.58415000048</v>
      </c>
    </row>
    <row r="161" spans="1:26" x14ac:dyDescent="0.3">
      <c r="A161" s="42">
        <f t="shared" si="70"/>
        <v>160</v>
      </c>
      <c r="B161" s="38">
        <v>41506</v>
      </c>
      <c r="C161" s="38">
        <v>41506</v>
      </c>
      <c r="D161" s="3" t="str">
        <f t="shared" ca="1" si="58"/>
        <v/>
      </c>
      <c r="E161" s="3" t="str">
        <f t="shared" ca="1" si="59"/>
        <v/>
      </c>
      <c r="F161" s="3" t="str">
        <f t="shared" ca="1" si="60"/>
        <v/>
      </c>
      <c r="G161" s="3" t="str">
        <f t="shared" ca="1" si="61"/>
        <v/>
      </c>
      <c r="H161" s="3" t="str">
        <f t="shared" ca="1" si="71"/>
        <v/>
      </c>
      <c r="I161" s="3" t="str">
        <f t="shared" ca="1" si="62"/>
        <v/>
      </c>
      <c r="J161" s="3" t="str">
        <f t="shared" ca="1" si="63"/>
        <v/>
      </c>
      <c r="K161" s="3" t="str">
        <f t="shared" ca="1" si="72"/>
        <v/>
      </c>
      <c r="L161" s="3" t="str">
        <f t="shared" ca="1" si="73"/>
        <v/>
      </c>
      <c r="M161" s="3" t="str">
        <f t="shared" ca="1" si="74"/>
        <v/>
      </c>
      <c r="N161" s="3" t="str">
        <f t="shared" ca="1" si="75"/>
        <v/>
      </c>
      <c r="O161" s="3">
        <f t="shared" ca="1" si="52"/>
        <v>0</v>
      </c>
      <c r="P161" s="3">
        <f t="shared" ca="1" si="53"/>
        <v>0</v>
      </c>
      <c r="Q161" s="3">
        <f t="shared" ca="1" si="64"/>
        <v>0</v>
      </c>
      <c r="R161" s="3">
        <f t="shared" ca="1" si="65"/>
        <v>0</v>
      </c>
      <c r="S161" s="3">
        <f t="shared" ca="1" si="66"/>
        <v>0</v>
      </c>
      <c r="T161" s="16">
        <f t="shared" ca="1" si="54"/>
        <v>0</v>
      </c>
      <c r="U161" s="3">
        <f t="shared" ca="1" si="67"/>
        <v>0</v>
      </c>
      <c r="V161" s="3">
        <f t="shared" ca="1" si="68"/>
        <v>0</v>
      </c>
      <c r="W161" s="16">
        <f t="shared" ca="1" si="55"/>
        <v>0</v>
      </c>
      <c r="X161" s="16">
        <f t="shared" ca="1" si="56"/>
        <v>-0.52508089692640469</v>
      </c>
      <c r="Y161" s="3">
        <f t="shared" ca="1" si="69"/>
        <v>536336.58415000048</v>
      </c>
      <c r="Z161" s="3">
        <f t="shared" ca="1" si="57"/>
        <v>536336.58415000048</v>
      </c>
    </row>
    <row r="162" spans="1:26" x14ac:dyDescent="0.3">
      <c r="A162" s="42">
        <f t="shared" si="70"/>
        <v>161</v>
      </c>
      <c r="B162" s="38">
        <v>41507</v>
      </c>
      <c r="C162" s="38">
        <v>41507</v>
      </c>
      <c r="D162" s="3" t="str">
        <f t="shared" ca="1" si="58"/>
        <v/>
      </c>
      <c r="E162" s="3" t="str">
        <f t="shared" ca="1" si="59"/>
        <v/>
      </c>
      <c r="F162" s="3" t="str">
        <f t="shared" ca="1" si="60"/>
        <v/>
      </c>
      <c r="G162" s="3" t="str">
        <f t="shared" ca="1" si="61"/>
        <v/>
      </c>
      <c r="H162" s="3" t="str">
        <f t="shared" ca="1" si="71"/>
        <v/>
      </c>
      <c r="I162" s="3" t="str">
        <f t="shared" ca="1" si="62"/>
        <v/>
      </c>
      <c r="J162" s="3" t="str">
        <f t="shared" ca="1" si="63"/>
        <v/>
      </c>
      <c r="K162" s="3" t="str">
        <f t="shared" ca="1" si="72"/>
        <v/>
      </c>
      <c r="L162" s="3" t="str">
        <f t="shared" ca="1" si="73"/>
        <v/>
      </c>
      <c r="M162" s="3" t="str">
        <f t="shared" ca="1" si="74"/>
        <v/>
      </c>
      <c r="N162" s="3" t="str">
        <f t="shared" ca="1" si="75"/>
        <v/>
      </c>
      <c r="O162" s="3">
        <f t="shared" ca="1" si="52"/>
        <v>0</v>
      </c>
      <c r="P162" s="3">
        <f t="shared" ca="1" si="53"/>
        <v>0</v>
      </c>
      <c r="Q162" s="3">
        <f t="shared" ca="1" si="64"/>
        <v>0</v>
      </c>
      <c r="R162" s="3">
        <f t="shared" ca="1" si="65"/>
        <v>0</v>
      </c>
      <c r="S162" s="3">
        <f t="shared" ca="1" si="66"/>
        <v>0</v>
      </c>
      <c r="T162" s="16">
        <f t="shared" ca="1" si="54"/>
        <v>0</v>
      </c>
      <c r="U162" s="3">
        <f t="shared" ca="1" si="67"/>
        <v>0</v>
      </c>
      <c r="V162" s="3">
        <f t="shared" ca="1" si="68"/>
        <v>0</v>
      </c>
      <c r="W162" s="16">
        <f t="shared" ca="1" si="55"/>
        <v>0</v>
      </c>
      <c r="X162" s="16">
        <f t="shared" ca="1" si="56"/>
        <v>-0.52508089692640469</v>
      </c>
      <c r="Y162" s="3">
        <f t="shared" ca="1" si="69"/>
        <v>536336.58415000048</v>
      </c>
      <c r="Z162" s="3">
        <f t="shared" ca="1" si="57"/>
        <v>536336.58415000048</v>
      </c>
    </row>
    <row r="163" spans="1:26" x14ac:dyDescent="0.3">
      <c r="A163" s="42">
        <f t="shared" si="70"/>
        <v>162</v>
      </c>
      <c r="B163" s="38">
        <v>41508</v>
      </c>
      <c r="C163" s="38">
        <v>41508</v>
      </c>
      <c r="D163" s="3" t="str">
        <f t="shared" ca="1" si="58"/>
        <v/>
      </c>
      <c r="E163" s="3" t="str">
        <f t="shared" ca="1" si="59"/>
        <v/>
      </c>
      <c r="F163" s="3" t="str">
        <f t="shared" ca="1" si="60"/>
        <v/>
      </c>
      <c r="G163" s="3" t="str">
        <f t="shared" ca="1" si="61"/>
        <v/>
      </c>
      <c r="H163" s="3" t="str">
        <f t="shared" ca="1" si="71"/>
        <v/>
      </c>
      <c r="I163" s="3" t="str">
        <f t="shared" ca="1" si="62"/>
        <v/>
      </c>
      <c r="J163" s="3" t="str">
        <f t="shared" ca="1" si="63"/>
        <v/>
      </c>
      <c r="K163" s="3" t="str">
        <f t="shared" ca="1" si="72"/>
        <v/>
      </c>
      <c r="L163" s="3" t="str">
        <f t="shared" ca="1" si="73"/>
        <v/>
      </c>
      <c r="M163" s="3" t="str">
        <f t="shared" ca="1" si="74"/>
        <v/>
      </c>
      <c r="N163" s="3" t="str">
        <f t="shared" ca="1" si="75"/>
        <v/>
      </c>
      <c r="O163" s="3">
        <f t="shared" ca="1" si="52"/>
        <v>0</v>
      </c>
      <c r="P163" s="3">
        <f t="shared" ca="1" si="53"/>
        <v>0</v>
      </c>
      <c r="Q163" s="3">
        <f t="shared" ca="1" si="64"/>
        <v>0</v>
      </c>
      <c r="R163" s="3">
        <f t="shared" ca="1" si="65"/>
        <v>0</v>
      </c>
      <c r="S163" s="3">
        <f t="shared" ca="1" si="66"/>
        <v>0</v>
      </c>
      <c r="T163" s="16">
        <f t="shared" ca="1" si="54"/>
        <v>0</v>
      </c>
      <c r="U163" s="3">
        <f t="shared" ca="1" si="67"/>
        <v>0</v>
      </c>
      <c r="V163" s="3">
        <f t="shared" ca="1" si="68"/>
        <v>0</v>
      </c>
      <c r="W163" s="16">
        <f t="shared" ca="1" si="55"/>
        <v>0</v>
      </c>
      <c r="X163" s="16">
        <f t="shared" ca="1" si="56"/>
        <v>-0.52508089692640469</v>
      </c>
      <c r="Y163" s="3">
        <f t="shared" ca="1" si="69"/>
        <v>536336.58415000048</v>
      </c>
      <c r="Z163" s="3">
        <f t="shared" ca="1" si="57"/>
        <v>536336.58415000048</v>
      </c>
    </row>
    <row r="164" spans="1:26" x14ac:dyDescent="0.3">
      <c r="A164" s="42">
        <f t="shared" si="70"/>
        <v>163</v>
      </c>
      <c r="B164" s="38">
        <v>41509</v>
      </c>
      <c r="C164" s="38">
        <v>41509</v>
      </c>
      <c r="D164" s="3">
        <f t="shared" ca="1" si="58"/>
        <v>20</v>
      </c>
      <c r="E164" s="3" t="str">
        <f t="shared" ca="1" si="59"/>
        <v/>
      </c>
      <c r="F164" s="3" t="str">
        <f t="shared" ca="1" si="60"/>
        <v>SHORT</v>
      </c>
      <c r="G164" s="3" t="str">
        <f t="shared" ca="1" si="61"/>
        <v/>
      </c>
      <c r="H164" s="3" t="str">
        <f t="shared" ca="1" si="71"/>
        <v/>
      </c>
      <c r="I164" s="3">
        <f t="shared" ca="1" si="62"/>
        <v>1</v>
      </c>
      <c r="J164" s="3" t="str">
        <f t="shared" ca="1" si="63"/>
        <v/>
      </c>
      <c r="K164" s="3">
        <f t="shared" ca="1" si="72"/>
        <v>740.85</v>
      </c>
      <c r="L164" s="3" t="str">
        <f t="shared" ca="1" si="73"/>
        <v/>
      </c>
      <c r="M164" s="3">
        <f t="shared" ca="1" si="74"/>
        <v>607.54999999999995</v>
      </c>
      <c r="N164" s="3" t="str">
        <f t="shared" ca="1" si="75"/>
        <v/>
      </c>
      <c r="O164" s="3">
        <f t="shared" ca="1" si="52"/>
        <v>0</v>
      </c>
      <c r="P164" s="3">
        <f t="shared" ca="1" si="53"/>
        <v>0</v>
      </c>
      <c r="Q164" s="3">
        <f t="shared" ca="1" si="64"/>
        <v>0</v>
      </c>
      <c r="R164" s="3">
        <f t="shared" ca="1" si="65"/>
        <v>0</v>
      </c>
      <c r="S164" s="3">
        <f t="shared" ca="1" si="66"/>
        <v>0</v>
      </c>
      <c r="T164" s="16">
        <f t="shared" ca="1" si="54"/>
        <v>0</v>
      </c>
      <c r="U164" s="3">
        <f t="shared" ca="1" si="67"/>
        <v>0</v>
      </c>
      <c r="V164" s="3">
        <f t="shared" ca="1" si="68"/>
        <v>0</v>
      </c>
      <c r="W164" s="16">
        <f t="shared" ca="1" si="55"/>
        <v>0</v>
      </c>
      <c r="X164" s="16">
        <f t="shared" ca="1" si="56"/>
        <v>-0.52508089692640469</v>
      </c>
      <c r="Y164" s="3">
        <f t="shared" ca="1" si="69"/>
        <v>536336.58415000048</v>
      </c>
      <c r="Z164" s="3">
        <f t="shared" ca="1" si="57"/>
        <v>536336.58415000048</v>
      </c>
    </row>
    <row r="165" spans="1:26" x14ac:dyDescent="0.3">
      <c r="A165" s="42">
        <f t="shared" si="70"/>
        <v>164</v>
      </c>
      <c r="B165" s="38">
        <v>41512</v>
      </c>
      <c r="C165" s="38">
        <v>41512</v>
      </c>
      <c r="D165" s="3" t="str">
        <f t="shared" ca="1" si="58"/>
        <v/>
      </c>
      <c r="E165" s="3" t="str">
        <f t="shared" ca="1" si="59"/>
        <v/>
      </c>
      <c r="F165" s="3" t="str">
        <f t="shared" ca="1" si="60"/>
        <v/>
      </c>
      <c r="G165" s="3" t="str">
        <f t="shared" ca="1" si="61"/>
        <v/>
      </c>
      <c r="H165" s="3" t="str">
        <f t="shared" ca="1" si="71"/>
        <v>Short</v>
      </c>
      <c r="I165" s="3" t="str">
        <f t="shared" ca="1" si="62"/>
        <v/>
      </c>
      <c r="J165" s="3" t="str">
        <f t="shared" ca="1" si="63"/>
        <v/>
      </c>
      <c r="K165" s="3">
        <f t="shared" ca="1" si="72"/>
        <v>740.85</v>
      </c>
      <c r="L165" s="3">
        <f t="shared" ca="1" si="73"/>
        <v>744</v>
      </c>
      <c r="M165" s="3">
        <f t="shared" ca="1" si="74"/>
        <v>607.54999999999995</v>
      </c>
      <c r="N165" s="3">
        <f t="shared" ca="1" si="75"/>
        <v>611.29999999999995</v>
      </c>
      <c r="O165" s="3">
        <f t="shared" ca="1" si="52"/>
        <v>361</v>
      </c>
      <c r="P165" s="3">
        <f t="shared" ca="1" si="53"/>
        <v>441</v>
      </c>
      <c r="Q165" s="3">
        <f t="shared" ca="1" si="64"/>
        <v>535376.4</v>
      </c>
      <c r="R165" s="3">
        <f t="shared" ca="1" si="65"/>
        <v>538167.30000000005</v>
      </c>
      <c r="S165" s="3">
        <f t="shared" ca="1" si="66"/>
        <v>-516.60000000000809</v>
      </c>
      <c r="T165" s="16">
        <f t="shared" ca="1" si="54"/>
        <v>-9.6320112270306636E-4</v>
      </c>
      <c r="U165" s="3">
        <f t="shared" ca="1" si="67"/>
        <v>536.77185000000009</v>
      </c>
      <c r="V165" s="3">
        <f t="shared" ca="1" si="68"/>
        <v>-1053.3718500000082</v>
      </c>
      <c r="W165" s="16">
        <f t="shared" ca="1" si="55"/>
        <v>-1.9640126762365427E-3</v>
      </c>
      <c r="X165" s="16">
        <f t="shared" ca="1" si="56"/>
        <v>-0.52601364406502804</v>
      </c>
      <c r="Y165" s="3">
        <f t="shared" ca="1" si="69"/>
        <v>536336.58415000048</v>
      </c>
      <c r="Z165" s="3">
        <f t="shared" ca="1" si="57"/>
        <v>535283.21230000048</v>
      </c>
    </row>
    <row r="166" spans="1:26" x14ac:dyDescent="0.3">
      <c r="A166" s="42">
        <f t="shared" si="70"/>
        <v>165</v>
      </c>
      <c r="B166" s="38">
        <v>41513</v>
      </c>
      <c r="C166" s="38">
        <v>41513</v>
      </c>
      <c r="D166" s="3" t="str">
        <f t="shared" ca="1" si="58"/>
        <v/>
      </c>
      <c r="E166" s="3" t="str">
        <f t="shared" ca="1" si="59"/>
        <v/>
      </c>
      <c r="F166" s="3" t="str">
        <f t="shared" ca="1" si="60"/>
        <v/>
      </c>
      <c r="G166" s="3" t="str">
        <f t="shared" ca="1" si="61"/>
        <v/>
      </c>
      <c r="H166" s="3" t="str">
        <f t="shared" ca="1" si="71"/>
        <v>Short</v>
      </c>
      <c r="I166" s="3" t="str">
        <f t="shared" ca="1" si="62"/>
        <v/>
      </c>
      <c r="J166" s="3" t="str">
        <f t="shared" ca="1" si="63"/>
        <v/>
      </c>
      <c r="K166" s="3">
        <f t="shared" ca="1" si="72"/>
        <v>740.85</v>
      </c>
      <c r="L166" s="3">
        <f t="shared" ca="1" si="73"/>
        <v>686</v>
      </c>
      <c r="M166" s="3">
        <f t="shared" ca="1" si="74"/>
        <v>607.54999999999995</v>
      </c>
      <c r="N166" s="3">
        <f t="shared" ca="1" si="75"/>
        <v>561.9</v>
      </c>
      <c r="O166" s="3">
        <f t="shared" ca="1" si="52"/>
        <v>361</v>
      </c>
      <c r="P166" s="3">
        <f t="shared" ca="1" si="53"/>
        <v>440</v>
      </c>
      <c r="Q166" s="3">
        <f t="shared" ca="1" si="64"/>
        <v>534768.85000000009</v>
      </c>
      <c r="R166" s="3">
        <f t="shared" ca="1" si="65"/>
        <v>494882</v>
      </c>
      <c r="S166" s="3">
        <f t="shared" ca="1" si="66"/>
        <v>285.14999999997963</v>
      </c>
      <c r="T166" s="16">
        <f t="shared" ca="1" si="54"/>
        <v>5.3270865487215532E-4</v>
      </c>
      <c r="U166" s="3">
        <f t="shared" ca="1" si="67"/>
        <v>514.82542500000011</v>
      </c>
      <c r="V166" s="3">
        <f t="shared" ca="1" si="68"/>
        <v>-229.67542500002048</v>
      </c>
      <c r="W166" s="16">
        <f t="shared" ca="1" si="55"/>
        <v>-4.2907272210752326E-4</v>
      </c>
      <c r="X166" s="16">
        <f t="shared" ca="1" si="56"/>
        <v>-0.5262170186810109</v>
      </c>
      <c r="Y166" s="3">
        <f t="shared" ca="1" si="69"/>
        <v>535283.21230000048</v>
      </c>
      <c r="Z166" s="3">
        <f t="shared" ca="1" si="57"/>
        <v>535053.53687500046</v>
      </c>
    </row>
    <row r="167" spans="1:26" x14ac:dyDescent="0.3">
      <c r="A167" s="42">
        <f t="shared" si="70"/>
        <v>166</v>
      </c>
      <c r="B167" s="38">
        <v>41514</v>
      </c>
      <c r="C167" s="38">
        <v>41514</v>
      </c>
      <c r="D167" s="3" t="str">
        <f t="shared" ca="1" si="58"/>
        <v/>
      </c>
      <c r="E167" s="3" t="str">
        <f t="shared" ca="1" si="59"/>
        <v/>
      </c>
      <c r="F167" s="3" t="str">
        <f t="shared" ca="1" si="60"/>
        <v/>
      </c>
      <c r="G167" s="3" t="str">
        <f t="shared" ca="1" si="61"/>
        <v/>
      </c>
      <c r="H167" s="3" t="str">
        <f t="shared" ca="1" si="71"/>
        <v>Short</v>
      </c>
      <c r="I167" s="3" t="str">
        <f t="shared" ca="1" si="62"/>
        <v/>
      </c>
      <c r="J167" s="3" t="str">
        <f t="shared" ca="1" si="63"/>
        <v/>
      </c>
      <c r="K167" s="3">
        <f t="shared" ca="1" si="72"/>
        <v>740.85</v>
      </c>
      <c r="L167" s="3">
        <f t="shared" ca="1" si="73"/>
        <v>652.75</v>
      </c>
      <c r="M167" s="3">
        <f t="shared" ca="1" si="74"/>
        <v>607.54999999999995</v>
      </c>
      <c r="N167" s="3">
        <f t="shared" ca="1" si="75"/>
        <v>561.95000000000005</v>
      </c>
      <c r="O167" s="3">
        <f t="shared" ca="1" si="52"/>
        <v>361</v>
      </c>
      <c r="P167" s="3">
        <f t="shared" ca="1" si="53"/>
        <v>440</v>
      </c>
      <c r="Q167" s="3">
        <f t="shared" ca="1" si="64"/>
        <v>534768.85000000009</v>
      </c>
      <c r="R167" s="3">
        <f t="shared" ca="1" si="65"/>
        <v>482900.75</v>
      </c>
      <c r="S167" s="3">
        <f t="shared" ca="1" si="66"/>
        <v>-11740.100000000049</v>
      </c>
      <c r="T167" s="16">
        <f t="shared" ca="1" si="54"/>
        <v>-2.1941916445536513E-2</v>
      </c>
      <c r="U167" s="3">
        <f t="shared" ca="1" si="67"/>
        <v>508.83480000000009</v>
      </c>
      <c r="V167" s="3">
        <f t="shared" ca="1" si="68"/>
        <v>-12248.93480000005</v>
      </c>
      <c r="W167" s="16">
        <f t="shared" ca="1" si="55"/>
        <v>-2.2892914364309031E-2</v>
      </c>
      <c r="X167" s="16">
        <f t="shared" ca="1" si="56"/>
        <v>-0.53706329189961366</v>
      </c>
      <c r="Y167" s="3">
        <f t="shared" ca="1" si="69"/>
        <v>535053.53687500046</v>
      </c>
      <c r="Z167" s="3">
        <f t="shared" ca="1" si="57"/>
        <v>522804.60207500041</v>
      </c>
    </row>
    <row r="168" spans="1:26" x14ac:dyDescent="0.3">
      <c r="A168" s="42">
        <f t="shared" si="70"/>
        <v>167</v>
      </c>
      <c r="B168" s="38">
        <v>41515</v>
      </c>
      <c r="C168" s="38">
        <v>41515</v>
      </c>
      <c r="D168" s="3" t="str">
        <f t="shared" ca="1" si="58"/>
        <v/>
      </c>
      <c r="E168" s="3" t="str">
        <f t="shared" ca="1" si="59"/>
        <v/>
      </c>
      <c r="F168" s="3" t="str">
        <f t="shared" ca="1" si="60"/>
        <v/>
      </c>
      <c r="G168" s="3" t="str">
        <f t="shared" ca="1" si="61"/>
        <v/>
      </c>
      <c r="H168" s="3" t="str">
        <f t="shared" ca="1" si="71"/>
        <v>Short</v>
      </c>
      <c r="I168" s="3" t="str">
        <f t="shared" ca="1" si="62"/>
        <v/>
      </c>
      <c r="J168" s="3" t="str">
        <f t="shared" ca="1" si="63"/>
        <v/>
      </c>
      <c r="K168" s="3">
        <f t="shared" ca="1" si="72"/>
        <v>740.85</v>
      </c>
      <c r="L168" s="3">
        <f t="shared" ca="1" si="73"/>
        <v>695.5</v>
      </c>
      <c r="M168" s="3">
        <f t="shared" ca="1" si="74"/>
        <v>607.54999999999995</v>
      </c>
      <c r="N168" s="3">
        <f t="shared" ca="1" si="75"/>
        <v>572.04999999999995</v>
      </c>
      <c r="O168" s="3">
        <f t="shared" ca="1" si="52"/>
        <v>352</v>
      </c>
      <c r="P168" s="3">
        <f t="shared" ca="1" si="53"/>
        <v>430</v>
      </c>
      <c r="Q168" s="3">
        <f t="shared" ca="1" si="64"/>
        <v>522025.69999999995</v>
      </c>
      <c r="R168" s="3">
        <f t="shared" ca="1" si="65"/>
        <v>490797.5</v>
      </c>
      <c r="S168" s="3">
        <f t="shared" ca="1" si="66"/>
        <v>-698.200000000008</v>
      </c>
      <c r="T168" s="16">
        <f t="shared" ca="1" si="54"/>
        <v>-1.3354893916940802E-3</v>
      </c>
      <c r="U168" s="3">
        <f t="shared" ca="1" si="67"/>
        <v>506.41159999999996</v>
      </c>
      <c r="V168" s="3">
        <f t="shared" ca="1" si="68"/>
        <v>-1204.6116000000079</v>
      </c>
      <c r="W168" s="16">
        <f t="shared" ca="1" si="55"/>
        <v>-2.3041335045998639E-3</v>
      </c>
      <c r="X168" s="16">
        <f t="shared" ca="1" si="56"/>
        <v>-0.53812995987925683</v>
      </c>
      <c r="Y168" s="3">
        <f t="shared" ca="1" si="69"/>
        <v>522804.60207500041</v>
      </c>
      <c r="Z168" s="3">
        <f t="shared" ca="1" si="57"/>
        <v>521599.99047500041</v>
      </c>
    </row>
    <row r="169" spans="1:26" x14ac:dyDescent="0.3">
      <c r="A169" s="42">
        <f t="shared" si="70"/>
        <v>168</v>
      </c>
      <c r="B169" s="38">
        <v>41516</v>
      </c>
      <c r="C169" s="38">
        <v>41516</v>
      </c>
      <c r="D169" s="3" t="str">
        <f t="shared" ca="1" si="58"/>
        <v/>
      </c>
      <c r="E169" s="3" t="str">
        <f t="shared" ca="1" si="59"/>
        <v/>
      </c>
      <c r="F169" s="3" t="str">
        <f t="shared" ca="1" si="60"/>
        <v/>
      </c>
      <c r="G169" s="3" t="str">
        <f t="shared" ca="1" si="61"/>
        <v/>
      </c>
      <c r="H169" s="3" t="str">
        <f t="shared" ca="1" si="71"/>
        <v>Short</v>
      </c>
      <c r="I169" s="3" t="str">
        <f t="shared" ca="1" si="62"/>
        <v/>
      </c>
      <c r="J169" s="3" t="str">
        <f t="shared" ca="1" si="63"/>
        <v/>
      </c>
      <c r="K169" s="3">
        <f t="shared" ca="1" si="72"/>
        <v>740.85</v>
      </c>
      <c r="L169" s="3">
        <f t="shared" ca="1" si="73"/>
        <v>718.65</v>
      </c>
      <c r="M169" s="3">
        <f t="shared" ca="1" si="74"/>
        <v>607.54999999999995</v>
      </c>
      <c r="N169" s="3">
        <f t="shared" ca="1" si="75"/>
        <v>594</v>
      </c>
      <c r="O169" s="3">
        <f t="shared" ca="1" si="52"/>
        <v>352</v>
      </c>
      <c r="P169" s="3">
        <f t="shared" ca="1" si="53"/>
        <v>429</v>
      </c>
      <c r="Q169" s="3">
        <f t="shared" ca="1" si="64"/>
        <v>521418.15</v>
      </c>
      <c r="R169" s="3">
        <f t="shared" ca="1" si="65"/>
        <v>507790.8</v>
      </c>
      <c r="S169" s="3">
        <f t="shared" ca="1" si="66"/>
        <v>-2001.4500000000353</v>
      </c>
      <c r="T169" s="16">
        <f t="shared" ca="1" si="54"/>
        <v>-3.8371358062667797E-3</v>
      </c>
      <c r="U169" s="3">
        <f t="shared" ca="1" si="67"/>
        <v>514.60447500000009</v>
      </c>
      <c r="V169" s="3">
        <f t="shared" ca="1" si="68"/>
        <v>-2516.0544750000354</v>
      </c>
      <c r="W169" s="16">
        <f t="shared" ca="1" si="55"/>
        <v>-4.8237241582553799E-3</v>
      </c>
      <c r="X169" s="16">
        <f t="shared" ca="1" si="56"/>
        <v>-0.54035789354976171</v>
      </c>
      <c r="Y169" s="3">
        <f t="shared" ca="1" si="69"/>
        <v>521599.99047500041</v>
      </c>
      <c r="Z169" s="3">
        <f t="shared" ca="1" si="57"/>
        <v>519083.93600000039</v>
      </c>
    </row>
    <row r="170" spans="1:26" x14ac:dyDescent="0.3">
      <c r="A170" s="42">
        <f t="shared" si="70"/>
        <v>169</v>
      </c>
      <c r="B170" s="38">
        <v>41519</v>
      </c>
      <c r="C170" s="38">
        <v>41519</v>
      </c>
      <c r="D170" s="3" t="str">
        <f t="shared" ca="1" si="58"/>
        <v/>
      </c>
      <c r="E170" s="3">
        <f t="shared" ca="1" si="59"/>
        <v>20</v>
      </c>
      <c r="F170" s="3" t="str">
        <f t="shared" ca="1" si="60"/>
        <v/>
      </c>
      <c r="G170" s="3" t="str">
        <f t="shared" ca="1" si="61"/>
        <v>SHORT</v>
      </c>
      <c r="H170" s="3" t="str">
        <f t="shared" ca="1" si="71"/>
        <v>Short</v>
      </c>
      <c r="I170" s="3" t="str">
        <f t="shared" ca="1" si="62"/>
        <v/>
      </c>
      <c r="J170" s="3">
        <f t="shared" ca="1" si="63"/>
        <v>1</v>
      </c>
      <c r="K170" s="3" t="str">
        <f t="shared" ca="1" si="72"/>
        <v/>
      </c>
      <c r="L170" s="3">
        <f t="shared" ca="1" si="73"/>
        <v>738.4</v>
      </c>
      <c r="M170" s="3" t="str">
        <f t="shared" ca="1" si="74"/>
        <v/>
      </c>
      <c r="N170" s="3">
        <f t="shared" ca="1" si="75"/>
        <v>589.5</v>
      </c>
      <c r="O170" s="3">
        <f t="shared" ca="1" si="52"/>
        <v>350</v>
      </c>
      <c r="P170" s="3">
        <f t="shared" ca="1" si="53"/>
        <v>427</v>
      </c>
      <c r="Q170" s="3">
        <f t="shared" ca="1" si="64"/>
        <v>518721.35</v>
      </c>
      <c r="R170" s="3">
        <f t="shared" ca="1" si="65"/>
        <v>510156.5</v>
      </c>
      <c r="S170" s="3">
        <f t="shared" ca="1" si="66"/>
        <v>6849.849999999964</v>
      </c>
      <c r="T170" s="16">
        <f t="shared" ca="1" si="54"/>
        <v>1.3196035409579615E-2</v>
      </c>
      <c r="U170" s="3">
        <f t="shared" ca="1" si="67"/>
        <v>514.43892500000004</v>
      </c>
      <c r="V170" s="3">
        <f t="shared" ca="1" si="68"/>
        <v>6335.4110749999636</v>
      </c>
      <c r="W170" s="16">
        <f t="shared" ca="1" si="55"/>
        <v>1.2204983887230058E-2</v>
      </c>
      <c r="X170" s="16">
        <f t="shared" ca="1" si="56"/>
        <v>-0.5347479690466439</v>
      </c>
      <c r="Y170" s="3">
        <f t="shared" ca="1" si="69"/>
        <v>519083.93600000039</v>
      </c>
      <c r="Z170" s="3">
        <f t="shared" ca="1" si="57"/>
        <v>525419.34707500041</v>
      </c>
    </row>
    <row r="171" spans="1:26" x14ac:dyDescent="0.3">
      <c r="A171" s="42">
        <f t="shared" si="70"/>
        <v>170</v>
      </c>
      <c r="B171" s="38">
        <v>41520</v>
      </c>
      <c r="C171" s="38">
        <v>41520</v>
      </c>
      <c r="D171" s="3" t="str">
        <f t="shared" ca="1" si="58"/>
        <v/>
      </c>
      <c r="E171" s="3" t="str">
        <f t="shared" ca="1" si="59"/>
        <v/>
      </c>
      <c r="F171" s="3" t="str">
        <f t="shared" ca="1" si="60"/>
        <v/>
      </c>
      <c r="G171" s="3" t="str">
        <f t="shared" ca="1" si="61"/>
        <v/>
      </c>
      <c r="H171" s="3" t="str">
        <f t="shared" ca="1" si="71"/>
        <v/>
      </c>
      <c r="I171" s="3" t="str">
        <f t="shared" ca="1" si="62"/>
        <v/>
      </c>
      <c r="J171" s="3" t="str">
        <f t="shared" ca="1" si="63"/>
        <v/>
      </c>
      <c r="K171" s="3" t="str">
        <f t="shared" ca="1" si="72"/>
        <v/>
      </c>
      <c r="L171" s="3" t="str">
        <f t="shared" ca="1" si="73"/>
        <v/>
      </c>
      <c r="M171" s="3" t="str">
        <f t="shared" ca="1" si="74"/>
        <v/>
      </c>
      <c r="N171" s="3" t="str">
        <f t="shared" ca="1" si="75"/>
        <v/>
      </c>
      <c r="O171" s="3">
        <f t="shared" ca="1" si="52"/>
        <v>0</v>
      </c>
      <c r="P171" s="3">
        <f t="shared" ca="1" si="53"/>
        <v>0</v>
      </c>
      <c r="Q171" s="3">
        <f t="shared" ca="1" si="64"/>
        <v>0</v>
      </c>
      <c r="R171" s="3">
        <f t="shared" ca="1" si="65"/>
        <v>0</v>
      </c>
      <c r="S171" s="3">
        <f t="shared" ca="1" si="66"/>
        <v>0</v>
      </c>
      <c r="T171" s="16">
        <f t="shared" ca="1" si="54"/>
        <v>0</v>
      </c>
      <c r="U171" s="3">
        <f t="shared" ca="1" si="67"/>
        <v>0</v>
      </c>
      <c r="V171" s="3">
        <f t="shared" ca="1" si="68"/>
        <v>0</v>
      </c>
      <c r="W171" s="16">
        <f t="shared" ca="1" si="55"/>
        <v>0</v>
      </c>
      <c r="X171" s="16">
        <f t="shared" ca="1" si="56"/>
        <v>-0.5347479690466439</v>
      </c>
      <c r="Y171" s="3">
        <f t="shared" ca="1" si="69"/>
        <v>525419.34707500041</v>
      </c>
      <c r="Z171" s="3">
        <f t="shared" ca="1" si="57"/>
        <v>525419.34707500041</v>
      </c>
    </row>
    <row r="172" spans="1:26" x14ac:dyDescent="0.3">
      <c r="A172" s="42">
        <f t="shared" si="70"/>
        <v>171</v>
      </c>
      <c r="B172" s="38">
        <v>41521</v>
      </c>
      <c r="C172" s="38">
        <v>41521</v>
      </c>
      <c r="D172" s="3">
        <f t="shared" ca="1" si="58"/>
        <v>21</v>
      </c>
      <c r="E172" s="3" t="str">
        <f t="shared" ca="1" si="59"/>
        <v/>
      </c>
      <c r="F172" s="3" t="str">
        <f t="shared" ca="1" si="60"/>
        <v>LONG</v>
      </c>
      <c r="G172" s="3" t="str">
        <f t="shared" ca="1" si="61"/>
        <v/>
      </c>
      <c r="H172" s="3" t="str">
        <f t="shared" ca="1" si="71"/>
        <v/>
      </c>
      <c r="I172" s="3">
        <f t="shared" ca="1" si="62"/>
        <v>1</v>
      </c>
      <c r="J172" s="3" t="str">
        <f t="shared" ca="1" si="63"/>
        <v/>
      </c>
      <c r="K172" s="3">
        <f t="shared" ca="1" si="72"/>
        <v>564.04999999999995</v>
      </c>
      <c r="L172" s="3" t="str">
        <f t="shared" ca="1" si="73"/>
        <v/>
      </c>
      <c r="M172" s="3">
        <f t="shared" ca="1" si="74"/>
        <v>709.5</v>
      </c>
      <c r="N172" s="3" t="str">
        <f t="shared" ca="1" si="75"/>
        <v/>
      </c>
      <c r="O172" s="3">
        <f t="shared" ca="1" si="52"/>
        <v>0</v>
      </c>
      <c r="P172" s="3">
        <f t="shared" ca="1" si="53"/>
        <v>0</v>
      </c>
      <c r="Q172" s="3">
        <f t="shared" ca="1" si="64"/>
        <v>0</v>
      </c>
      <c r="R172" s="3">
        <f t="shared" ca="1" si="65"/>
        <v>0</v>
      </c>
      <c r="S172" s="3">
        <f t="shared" ca="1" si="66"/>
        <v>0</v>
      </c>
      <c r="T172" s="16">
        <f t="shared" ca="1" si="54"/>
        <v>0</v>
      </c>
      <c r="U172" s="3">
        <f t="shared" ca="1" si="67"/>
        <v>0</v>
      </c>
      <c r="V172" s="3">
        <f t="shared" ca="1" si="68"/>
        <v>0</v>
      </c>
      <c r="W172" s="16">
        <f t="shared" ca="1" si="55"/>
        <v>0</v>
      </c>
      <c r="X172" s="16">
        <f t="shared" ca="1" si="56"/>
        <v>-0.5347479690466439</v>
      </c>
      <c r="Y172" s="3">
        <f t="shared" ca="1" si="69"/>
        <v>525419.34707500041</v>
      </c>
      <c r="Z172" s="3">
        <f t="shared" ca="1" si="57"/>
        <v>525419.34707500041</v>
      </c>
    </row>
    <row r="173" spans="1:26" x14ac:dyDescent="0.3">
      <c r="A173" s="42">
        <f t="shared" si="70"/>
        <v>172</v>
      </c>
      <c r="B173" s="38">
        <v>41522</v>
      </c>
      <c r="C173" s="38">
        <v>41522</v>
      </c>
      <c r="D173" s="3" t="str">
        <f t="shared" ca="1" si="58"/>
        <v/>
      </c>
      <c r="E173" s="3" t="str">
        <f t="shared" ca="1" si="59"/>
        <v/>
      </c>
      <c r="F173" s="3" t="str">
        <f t="shared" ca="1" si="60"/>
        <v/>
      </c>
      <c r="G173" s="3" t="str">
        <f t="shared" ca="1" si="61"/>
        <v/>
      </c>
      <c r="H173" s="3" t="str">
        <f t="shared" ca="1" si="71"/>
        <v>Long</v>
      </c>
      <c r="I173" s="3" t="str">
        <f t="shared" ca="1" si="62"/>
        <v/>
      </c>
      <c r="J173" s="3" t="str">
        <f t="shared" ca="1" si="63"/>
        <v/>
      </c>
      <c r="K173" s="3">
        <f t="shared" ca="1" si="72"/>
        <v>564.04999999999995</v>
      </c>
      <c r="L173" s="3">
        <f t="shared" ca="1" si="73"/>
        <v>609.5</v>
      </c>
      <c r="M173" s="3">
        <f t="shared" ca="1" si="74"/>
        <v>709.5</v>
      </c>
      <c r="N173" s="3">
        <f t="shared" ca="1" si="75"/>
        <v>750.4</v>
      </c>
      <c r="O173" s="3">
        <f t="shared" ca="1" si="52"/>
        <v>465</v>
      </c>
      <c r="P173" s="3">
        <f t="shared" ca="1" si="53"/>
        <v>370</v>
      </c>
      <c r="Q173" s="3">
        <f t="shared" ca="1" si="64"/>
        <v>524798.25</v>
      </c>
      <c r="R173" s="3">
        <f t="shared" ca="1" si="65"/>
        <v>561065.5</v>
      </c>
      <c r="S173" s="3">
        <f t="shared" ca="1" si="66"/>
        <v>6001.2500000000309</v>
      </c>
      <c r="T173" s="16">
        <f t="shared" ca="1" si="54"/>
        <v>1.1421829122602501E-2</v>
      </c>
      <c r="U173" s="3">
        <f t="shared" ca="1" si="67"/>
        <v>542.93187499999999</v>
      </c>
      <c r="V173" s="3">
        <f t="shared" ca="1" si="68"/>
        <v>5458.3181250000307</v>
      </c>
      <c r="W173" s="16">
        <f t="shared" ca="1" si="55"/>
        <v>1.0388498549561193E-2</v>
      </c>
      <c r="X173" s="16">
        <f t="shared" ca="1" si="56"/>
        <v>-0.52991469899790467</v>
      </c>
      <c r="Y173" s="3">
        <f t="shared" ca="1" si="69"/>
        <v>525419.34707500041</v>
      </c>
      <c r="Z173" s="3">
        <f t="shared" ca="1" si="57"/>
        <v>530877.6652000004</v>
      </c>
    </row>
    <row r="174" spans="1:26" x14ac:dyDescent="0.3">
      <c r="A174" s="42">
        <f t="shared" si="70"/>
        <v>173</v>
      </c>
      <c r="B174" s="38">
        <v>41523</v>
      </c>
      <c r="C174" s="38">
        <v>41523</v>
      </c>
      <c r="D174" s="3" t="str">
        <f t="shared" ca="1" si="58"/>
        <v/>
      </c>
      <c r="E174" s="3" t="str">
        <f t="shared" ca="1" si="59"/>
        <v/>
      </c>
      <c r="F174" s="3" t="str">
        <f t="shared" ca="1" si="60"/>
        <v/>
      </c>
      <c r="G174" s="3" t="str">
        <f t="shared" ca="1" si="61"/>
        <v/>
      </c>
      <c r="H174" s="3" t="str">
        <f t="shared" ca="1" si="71"/>
        <v>Long</v>
      </c>
      <c r="I174" s="3" t="str">
        <f t="shared" ca="1" si="62"/>
        <v/>
      </c>
      <c r="J174" s="3" t="str">
        <f t="shared" ca="1" si="63"/>
        <v/>
      </c>
      <c r="K174" s="3">
        <f t="shared" ca="1" si="72"/>
        <v>564.04999999999995</v>
      </c>
      <c r="L174" s="3">
        <f t="shared" ca="1" si="73"/>
        <v>616.20000000000005</v>
      </c>
      <c r="M174" s="3">
        <f t="shared" ca="1" si="74"/>
        <v>709.5</v>
      </c>
      <c r="N174" s="3">
        <f t="shared" ca="1" si="75"/>
        <v>760.85</v>
      </c>
      <c r="O174" s="3">
        <f t="shared" ca="1" si="52"/>
        <v>470</v>
      </c>
      <c r="P174" s="3">
        <f t="shared" ca="1" si="53"/>
        <v>374</v>
      </c>
      <c r="Q174" s="3">
        <f t="shared" ca="1" si="64"/>
        <v>530456.5</v>
      </c>
      <c r="R174" s="3">
        <f t="shared" ca="1" si="65"/>
        <v>574171.9</v>
      </c>
      <c r="S174" s="3">
        <f t="shared" ca="1" si="66"/>
        <v>5305.6000000000349</v>
      </c>
      <c r="T174" s="16">
        <f t="shared" ca="1" si="54"/>
        <v>9.9940162259439334E-3</v>
      </c>
      <c r="U174" s="3">
        <f t="shared" ca="1" si="67"/>
        <v>552.31420000000003</v>
      </c>
      <c r="V174" s="3">
        <f t="shared" ca="1" si="68"/>
        <v>4753.2858000000351</v>
      </c>
      <c r="W174" s="16">
        <f t="shared" ca="1" si="55"/>
        <v>8.9536368010684798E-3</v>
      </c>
      <c r="X174" s="16">
        <f t="shared" ca="1" si="56"/>
        <v>-0.52570572594721088</v>
      </c>
      <c r="Y174" s="3">
        <f t="shared" ca="1" si="69"/>
        <v>530877.6652000004</v>
      </c>
      <c r="Z174" s="3">
        <f t="shared" ca="1" si="57"/>
        <v>535630.95100000047</v>
      </c>
    </row>
    <row r="175" spans="1:26" x14ac:dyDescent="0.3">
      <c r="A175" s="42">
        <f t="shared" si="70"/>
        <v>174</v>
      </c>
      <c r="B175" s="38">
        <v>41527</v>
      </c>
      <c r="C175" s="38">
        <v>41527</v>
      </c>
      <c r="D175" s="3" t="str">
        <f t="shared" ca="1" si="58"/>
        <v/>
      </c>
      <c r="E175" s="3" t="str">
        <f t="shared" ca="1" si="59"/>
        <v/>
      </c>
      <c r="F175" s="3" t="str">
        <f t="shared" ca="1" si="60"/>
        <v/>
      </c>
      <c r="G175" s="3" t="str">
        <f t="shared" ca="1" si="61"/>
        <v/>
      </c>
      <c r="H175" s="3" t="str">
        <f t="shared" ca="1" si="71"/>
        <v>Long</v>
      </c>
      <c r="I175" s="3" t="str">
        <f t="shared" ca="1" si="62"/>
        <v/>
      </c>
      <c r="J175" s="3" t="str">
        <f t="shared" ca="1" si="63"/>
        <v/>
      </c>
      <c r="K175" s="3">
        <f t="shared" ca="1" si="72"/>
        <v>564.04999999999995</v>
      </c>
      <c r="L175" s="3">
        <f t="shared" ca="1" si="73"/>
        <v>638</v>
      </c>
      <c r="M175" s="3">
        <f t="shared" ca="1" si="74"/>
        <v>709.5</v>
      </c>
      <c r="N175" s="3">
        <f t="shared" ca="1" si="75"/>
        <v>809.15</v>
      </c>
      <c r="O175" s="3">
        <f t="shared" ca="1" si="52"/>
        <v>474</v>
      </c>
      <c r="P175" s="3">
        <f t="shared" ca="1" si="53"/>
        <v>377</v>
      </c>
      <c r="Q175" s="3">
        <f t="shared" ca="1" si="64"/>
        <v>534841.19999999995</v>
      </c>
      <c r="R175" s="3">
        <f t="shared" ca="1" si="65"/>
        <v>607461.55000000005</v>
      </c>
      <c r="S175" s="3">
        <f t="shared" ca="1" si="66"/>
        <v>-2515.7499999999636</v>
      </c>
      <c r="T175" s="16">
        <f t="shared" ca="1" si="54"/>
        <v>-4.696797291685934E-3</v>
      </c>
      <c r="U175" s="3">
        <f t="shared" ca="1" si="67"/>
        <v>571.15137500000003</v>
      </c>
      <c r="V175" s="3">
        <f t="shared" ca="1" si="68"/>
        <v>-3086.9013749999635</v>
      </c>
      <c r="W175" s="16">
        <f t="shared" ca="1" si="55"/>
        <v>-5.7631123990069064E-3</v>
      </c>
      <c r="X175" s="16">
        <f t="shared" ca="1" si="56"/>
        <v>-0.52843913715878255</v>
      </c>
      <c r="Y175" s="3">
        <f t="shared" ca="1" si="69"/>
        <v>535630.95100000047</v>
      </c>
      <c r="Z175" s="3">
        <f t="shared" ca="1" si="57"/>
        <v>532544.04962500045</v>
      </c>
    </row>
    <row r="176" spans="1:26" x14ac:dyDescent="0.3">
      <c r="A176" s="42">
        <f t="shared" si="70"/>
        <v>175</v>
      </c>
      <c r="B176" s="38">
        <v>41528</v>
      </c>
      <c r="C176" s="38">
        <v>41528</v>
      </c>
      <c r="D176" s="3" t="str">
        <f t="shared" ca="1" si="58"/>
        <v/>
      </c>
      <c r="E176" s="3" t="str">
        <f t="shared" ca="1" si="59"/>
        <v/>
      </c>
      <c r="F176" s="3" t="str">
        <f t="shared" ca="1" si="60"/>
        <v/>
      </c>
      <c r="G176" s="3" t="str">
        <f t="shared" ca="1" si="61"/>
        <v/>
      </c>
      <c r="H176" s="3" t="str">
        <f t="shared" ca="1" si="71"/>
        <v>Long</v>
      </c>
      <c r="I176" s="3" t="str">
        <f t="shared" ca="1" si="62"/>
        <v/>
      </c>
      <c r="J176" s="3" t="str">
        <f t="shared" ca="1" si="63"/>
        <v/>
      </c>
      <c r="K176" s="3">
        <f t="shared" ca="1" si="72"/>
        <v>564.04999999999995</v>
      </c>
      <c r="L176" s="3">
        <f t="shared" ca="1" si="73"/>
        <v>647.25</v>
      </c>
      <c r="M176" s="3">
        <f t="shared" ca="1" si="74"/>
        <v>709.5</v>
      </c>
      <c r="N176" s="3">
        <f t="shared" ca="1" si="75"/>
        <v>811.8</v>
      </c>
      <c r="O176" s="3">
        <f t="shared" ca="1" si="52"/>
        <v>472</v>
      </c>
      <c r="P176" s="3">
        <f t="shared" ca="1" si="53"/>
        <v>375</v>
      </c>
      <c r="Q176" s="3">
        <f t="shared" ca="1" si="64"/>
        <v>532294.1</v>
      </c>
      <c r="R176" s="3">
        <f t="shared" ca="1" si="65"/>
        <v>609927</v>
      </c>
      <c r="S176" s="3">
        <f t="shared" ca="1" si="66"/>
        <v>907.90000000003783</v>
      </c>
      <c r="T176" s="16">
        <f t="shared" ca="1" si="54"/>
        <v>1.7048354979073569E-3</v>
      </c>
      <c r="U176" s="3">
        <f t="shared" ca="1" si="67"/>
        <v>571.11054999999999</v>
      </c>
      <c r="V176" s="3">
        <f t="shared" ca="1" si="68"/>
        <v>336.78945000003785</v>
      </c>
      <c r="W176" s="16">
        <f t="shared" ca="1" si="55"/>
        <v>6.3241613578668963E-4</v>
      </c>
      <c r="X176" s="16">
        <f t="shared" ca="1" si="56"/>
        <v>-0.52814091446011635</v>
      </c>
      <c r="Y176" s="3">
        <f t="shared" ca="1" si="69"/>
        <v>532544.04962500045</v>
      </c>
      <c r="Z176" s="3">
        <f t="shared" ca="1" si="57"/>
        <v>532880.83907500049</v>
      </c>
    </row>
    <row r="177" spans="1:26" x14ac:dyDescent="0.3">
      <c r="A177" s="42">
        <f t="shared" si="70"/>
        <v>176</v>
      </c>
      <c r="B177" s="38">
        <v>41529</v>
      </c>
      <c r="C177" s="38">
        <v>41529</v>
      </c>
      <c r="D177" s="3" t="str">
        <f t="shared" ca="1" si="58"/>
        <v/>
      </c>
      <c r="E177" s="3" t="str">
        <f t="shared" ca="1" si="59"/>
        <v/>
      </c>
      <c r="F177" s="3" t="str">
        <f t="shared" ca="1" si="60"/>
        <v/>
      </c>
      <c r="G177" s="3" t="str">
        <f t="shared" ca="1" si="61"/>
        <v/>
      </c>
      <c r="H177" s="3" t="str">
        <f t="shared" ca="1" si="71"/>
        <v>Long</v>
      </c>
      <c r="I177" s="3" t="str">
        <f t="shared" ca="1" si="62"/>
        <v/>
      </c>
      <c r="J177" s="3" t="str">
        <f t="shared" ca="1" si="63"/>
        <v/>
      </c>
      <c r="K177" s="3">
        <f t="shared" ca="1" si="72"/>
        <v>564.04999999999995</v>
      </c>
      <c r="L177" s="3">
        <f t="shared" ca="1" si="73"/>
        <v>633.95000000000005</v>
      </c>
      <c r="M177" s="3">
        <f t="shared" ca="1" si="74"/>
        <v>709.5</v>
      </c>
      <c r="N177" s="3">
        <f t="shared" ca="1" si="75"/>
        <v>814.45</v>
      </c>
      <c r="O177" s="3">
        <f t="shared" ca="1" si="52"/>
        <v>472</v>
      </c>
      <c r="P177" s="3">
        <f t="shared" ca="1" si="53"/>
        <v>375</v>
      </c>
      <c r="Q177" s="3">
        <f t="shared" ca="1" si="64"/>
        <v>532294.1</v>
      </c>
      <c r="R177" s="3">
        <f t="shared" ca="1" si="65"/>
        <v>604643.15</v>
      </c>
      <c r="S177" s="3">
        <f t="shared" ca="1" si="66"/>
        <v>-6363.449999999968</v>
      </c>
      <c r="T177" s="16">
        <f t="shared" ca="1" si="54"/>
        <v>-1.1941600322965153E-2</v>
      </c>
      <c r="U177" s="3">
        <f t="shared" ca="1" si="67"/>
        <v>568.46862499999997</v>
      </c>
      <c r="V177" s="3">
        <f t="shared" ca="1" si="68"/>
        <v>-6931.9186249999675</v>
      </c>
      <c r="W177" s="16">
        <f t="shared" ca="1" si="55"/>
        <v>-1.300838408270171E-2</v>
      </c>
      <c r="X177" s="16">
        <f t="shared" ca="1" si="56"/>
        <v>-0.53427903867773141</v>
      </c>
      <c r="Y177" s="3">
        <f t="shared" ca="1" si="69"/>
        <v>532880.83907500049</v>
      </c>
      <c r="Z177" s="3">
        <f t="shared" ca="1" si="57"/>
        <v>525948.92045000056</v>
      </c>
    </row>
    <row r="178" spans="1:26" x14ac:dyDescent="0.3">
      <c r="A178" s="42">
        <f t="shared" si="70"/>
        <v>177</v>
      </c>
      <c r="B178" s="38">
        <v>41530</v>
      </c>
      <c r="C178" s="38">
        <v>41530</v>
      </c>
      <c r="D178" s="3" t="str">
        <f t="shared" ca="1" si="58"/>
        <v/>
      </c>
      <c r="E178" s="3" t="str">
        <f t="shared" ca="1" si="59"/>
        <v/>
      </c>
      <c r="F178" s="3" t="str">
        <f t="shared" ca="1" si="60"/>
        <v/>
      </c>
      <c r="G178" s="3" t="str">
        <f t="shared" ca="1" si="61"/>
        <v/>
      </c>
      <c r="H178" s="3" t="str">
        <f t="shared" ca="1" si="71"/>
        <v>Long</v>
      </c>
      <c r="I178" s="3" t="str">
        <f t="shared" ca="1" si="62"/>
        <v/>
      </c>
      <c r="J178" s="3" t="str">
        <f t="shared" ca="1" si="63"/>
        <v/>
      </c>
      <c r="K178" s="3">
        <f t="shared" ca="1" si="72"/>
        <v>564.04999999999995</v>
      </c>
      <c r="L178" s="3">
        <f t="shared" ca="1" si="73"/>
        <v>629.20000000000005</v>
      </c>
      <c r="M178" s="3">
        <f t="shared" ca="1" si="74"/>
        <v>709.5</v>
      </c>
      <c r="N178" s="3">
        <f t="shared" ca="1" si="75"/>
        <v>807.95</v>
      </c>
      <c r="O178" s="3">
        <f t="shared" ca="1" si="52"/>
        <v>466</v>
      </c>
      <c r="P178" s="3">
        <f t="shared" ca="1" si="53"/>
        <v>370</v>
      </c>
      <c r="Q178" s="3">
        <f t="shared" ca="1" si="64"/>
        <v>525362.30000000005</v>
      </c>
      <c r="R178" s="3">
        <f t="shared" ca="1" si="65"/>
        <v>592148.69999999995</v>
      </c>
      <c r="S178" s="3">
        <f t="shared" ca="1" si="66"/>
        <v>-6066.5999999999731</v>
      </c>
      <c r="T178" s="16">
        <f t="shared" ca="1" si="54"/>
        <v>-1.1534580192330095E-2</v>
      </c>
      <c r="U178" s="3">
        <f t="shared" ca="1" si="67"/>
        <v>558.75549999999998</v>
      </c>
      <c r="V178" s="3">
        <f t="shared" ca="1" si="68"/>
        <v>-6625.3554999999733</v>
      </c>
      <c r="W178" s="16">
        <f t="shared" ca="1" si="55"/>
        <v>-1.2596956172723647E-2</v>
      </c>
      <c r="X178" s="16">
        <f t="shared" ca="1" si="56"/>
        <v>-0.54014570521622685</v>
      </c>
      <c r="Y178" s="3">
        <f t="shared" ca="1" si="69"/>
        <v>525948.92045000056</v>
      </c>
      <c r="Z178" s="3">
        <f t="shared" ca="1" si="57"/>
        <v>519323.56495000061</v>
      </c>
    </row>
    <row r="179" spans="1:26" x14ac:dyDescent="0.3">
      <c r="A179" s="42">
        <f t="shared" si="70"/>
        <v>178</v>
      </c>
      <c r="B179" s="38">
        <v>41533</v>
      </c>
      <c r="C179" s="38">
        <v>41533</v>
      </c>
      <c r="D179" s="3" t="str">
        <f t="shared" ca="1" si="58"/>
        <v/>
      </c>
      <c r="E179" s="3" t="str">
        <f t="shared" ca="1" si="59"/>
        <v/>
      </c>
      <c r="F179" s="3" t="str">
        <f t="shared" ca="1" si="60"/>
        <v/>
      </c>
      <c r="G179" s="3" t="str">
        <f t="shared" ca="1" si="61"/>
        <v/>
      </c>
      <c r="H179" s="3" t="str">
        <f t="shared" ca="1" si="71"/>
        <v>Long</v>
      </c>
      <c r="I179" s="3" t="str">
        <f t="shared" ca="1" si="62"/>
        <v/>
      </c>
      <c r="J179" s="3" t="str">
        <f t="shared" ca="1" si="63"/>
        <v/>
      </c>
      <c r="K179" s="3">
        <f t="shared" ca="1" si="72"/>
        <v>564.04999999999995</v>
      </c>
      <c r="L179" s="3">
        <f t="shared" ca="1" si="73"/>
        <v>642.79999999999995</v>
      </c>
      <c r="M179" s="3">
        <f t="shared" ca="1" si="74"/>
        <v>709.5</v>
      </c>
      <c r="N179" s="3">
        <f t="shared" ca="1" si="75"/>
        <v>814.25</v>
      </c>
      <c r="O179" s="3">
        <f t="shared" ca="1" si="52"/>
        <v>460</v>
      </c>
      <c r="P179" s="3">
        <f t="shared" ca="1" si="53"/>
        <v>365</v>
      </c>
      <c r="Q179" s="3">
        <f t="shared" ca="1" si="64"/>
        <v>518430.5</v>
      </c>
      <c r="R179" s="3">
        <f t="shared" ca="1" si="65"/>
        <v>592889.25</v>
      </c>
      <c r="S179" s="3">
        <f t="shared" ca="1" si="66"/>
        <v>-2008.75</v>
      </c>
      <c r="T179" s="16">
        <f t="shared" ca="1" si="54"/>
        <v>-3.8680124214917886E-3</v>
      </c>
      <c r="U179" s="3">
        <f t="shared" ca="1" si="67"/>
        <v>555.65987500000006</v>
      </c>
      <c r="V179" s="3">
        <f t="shared" ca="1" si="68"/>
        <v>-2564.4098750000003</v>
      </c>
      <c r="W179" s="16">
        <f t="shared" ca="1" si="55"/>
        <v>-4.937980958454863E-3</v>
      </c>
      <c r="X179" s="16">
        <f t="shared" ca="1" si="56"/>
        <v>-0.54241645696753271</v>
      </c>
      <c r="Y179" s="3">
        <f t="shared" ca="1" si="69"/>
        <v>519323.56495000061</v>
      </c>
      <c r="Z179" s="3">
        <f t="shared" ca="1" si="57"/>
        <v>516759.1550750006</v>
      </c>
    </row>
    <row r="180" spans="1:26" x14ac:dyDescent="0.3">
      <c r="A180" s="42">
        <f t="shared" si="70"/>
        <v>179</v>
      </c>
      <c r="B180" s="38">
        <v>41534</v>
      </c>
      <c r="C180" s="38">
        <v>41534</v>
      </c>
      <c r="D180" s="3" t="str">
        <f t="shared" ca="1" si="58"/>
        <v/>
      </c>
      <c r="E180" s="3">
        <f t="shared" ca="1" si="59"/>
        <v>21</v>
      </c>
      <c r="F180" s="3" t="str">
        <f t="shared" ca="1" si="60"/>
        <v/>
      </c>
      <c r="G180" s="3" t="str">
        <f t="shared" ca="1" si="61"/>
        <v>LONG</v>
      </c>
      <c r="H180" s="3" t="str">
        <f t="shared" ca="1" si="71"/>
        <v>Long</v>
      </c>
      <c r="I180" s="3" t="str">
        <f t="shared" ca="1" si="62"/>
        <v/>
      </c>
      <c r="J180" s="3">
        <f t="shared" ca="1" si="63"/>
        <v>1</v>
      </c>
      <c r="K180" s="3" t="str">
        <f t="shared" ca="1" si="72"/>
        <v/>
      </c>
      <c r="L180" s="3">
        <f t="shared" ca="1" si="73"/>
        <v>642.25</v>
      </c>
      <c r="M180" s="3" t="str">
        <f t="shared" ca="1" si="74"/>
        <v/>
      </c>
      <c r="N180" s="3">
        <f t="shared" ca="1" si="75"/>
        <v>803.95</v>
      </c>
      <c r="O180" s="3">
        <f t="shared" ca="1" si="52"/>
        <v>458</v>
      </c>
      <c r="P180" s="3">
        <f t="shared" ca="1" si="53"/>
        <v>364</v>
      </c>
      <c r="Q180" s="3">
        <f t="shared" ca="1" si="64"/>
        <v>516592.89999999997</v>
      </c>
      <c r="R180" s="3">
        <f t="shared" ca="1" si="65"/>
        <v>586788.30000000005</v>
      </c>
      <c r="S180" s="3">
        <f t="shared" ca="1" si="66"/>
        <v>1435.8000000000029</v>
      </c>
      <c r="T180" s="16">
        <f t="shared" ca="1" si="54"/>
        <v>2.7784703684477848E-3</v>
      </c>
      <c r="U180" s="3">
        <f t="shared" ca="1" si="67"/>
        <v>551.69060000000002</v>
      </c>
      <c r="V180" s="3">
        <f t="shared" ca="1" si="68"/>
        <v>884.10940000000289</v>
      </c>
      <c r="W180" s="16">
        <f t="shared" ca="1" si="55"/>
        <v>1.7108732207592652E-3</v>
      </c>
      <c r="X180" s="16">
        <f t="shared" ca="1" si="56"/>
        <v>-0.54163358953749841</v>
      </c>
      <c r="Y180" s="3">
        <f t="shared" ca="1" si="69"/>
        <v>516759.1550750006</v>
      </c>
      <c r="Z180" s="3">
        <f t="shared" ca="1" si="57"/>
        <v>517643.26447500061</v>
      </c>
    </row>
    <row r="181" spans="1:26" x14ac:dyDescent="0.3">
      <c r="A181" s="42">
        <f t="shared" si="70"/>
        <v>180</v>
      </c>
      <c r="B181" s="38">
        <v>41535</v>
      </c>
      <c r="C181" s="38">
        <v>41535</v>
      </c>
      <c r="D181" s="3">
        <f t="shared" ca="1" si="58"/>
        <v>22</v>
      </c>
      <c r="E181" s="3" t="str">
        <f t="shared" ca="1" si="59"/>
        <v/>
      </c>
      <c r="F181" s="3" t="str">
        <f t="shared" ca="1" si="60"/>
        <v>SHORT</v>
      </c>
      <c r="G181" s="3" t="str">
        <f t="shared" ca="1" si="61"/>
        <v/>
      </c>
      <c r="H181" s="3" t="str">
        <f t="shared" ca="1" si="71"/>
        <v/>
      </c>
      <c r="I181" s="3">
        <f t="shared" ca="1" si="62"/>
        <v>1</v>
      </c>
      <c r="J181" s="3" t="str">
        <f t="shared" ca="1" si="63"/>
        <v/>
      </c>
      <c r="K181" s="3">
        <f t="shared" ca="1" si="72"/>
        <v>799.2</v>
      </c>
      <c r="L181" s="3" t="str">
        <f t="shared" ca="1" si="73"/>
        <v/>
      </c>
      <c r="M181" s="3">
        <f t="shared" ca="1" si="74"/>
        <v>650.5</v>
      </c>
      <c r="N181" s="3" t="str">
        <f t="shared" ca="1" si="75"/>
        <v/>
      </c>
      <c r="O181" s="3">
        <f t="shared" ca="1" si="52"/>
        <v>0</v>
      </c>
      <c r="P181" s="3">
        <f t="shared" ca="1" si="53"/>
        <v>0</v>
      </c>
      <c r="Q181" s="3">
        <f t="shared" ca="1" si="64"/>
        <v>0</v>
      </c>
      <c r="R181" s="3">
        <f t="shared" ca="1" si="65"/>
        <v>0</v>
      </c>
      <c r="S181" s="3">
        <f t="shared" ca="1" si="66"/>
        <v>0</v>
      </c>
      <c r="T181" s="16">
        <f t="shared" ca="1" si="54"/>
        <v>0</v>
      </c>
      <c r="U181" s="3">
        <f t="shared" ca="1" si="67"/>
        <v>0</v>
      </c>
      <c r="V181" s="3">
        <f t="shared" ca="1" si="68"/>
        <v>0</v>
      </c>
      <c r="W181" s="16">
        <f t="shared" ca="1" si="55"/>
        <v>0</v>
      </c>
      <c r="X181" s="16">
        <f t="shared" ca="1" si="56"/>
        <v>-0.54163358953749841</v>
      </c>
      <c r="Y181" s="3">
        <f t="shared" ca="1" si="69"/>
        <v>517643.26447500061</v>
      </c>
      <c r="Z181" s="3">
        <f t="shared" ca="1" si="57"/>
        <v>517643.26447500061</v>
      </c>
    </row>
    <row r="182" spans="1:26" x14ac:dyDescent="0.3">
      <c r="A182" s="42">
        <f t="shared" si="70"/>
        <v>181</v>
      </c>
      <c r="B182" s="38">
        <v>41536</v>
      </c>
      <c r="C182" s="38">
        <v>41536</v>
      </c>
      <c r="D182" s="3" t="str">
        <f t="shared" ca="1" si="58"/>
        <v/>
      </c>
      <c r="E182" s="3" t="str">
        <f t="shared" ca="1" si="59"/>
        <v/>
      </c>
      <c r="F182" s="3" t="str">
        <f t="shared" ca="1" si="60"/>
        <v/>
      </c>
      <c r="G182" s="3" t="str">
        <f t="shared" ca="1" si="61"/>
        <v/>
      </c>
      <c r="H182" s="3" t="str">
        <f t="shared" ca="1" si="71"/>
        <v>Short</v>
      </c>
      <c r="I182" s="3" t="str">
        <f t="shared" ca="1" si="62"/>
        <v/>
      </c>
      <c r="J182" s="3" t="str">
        <f t="shared" ca="1" si="63"/>
        <v/>
      </c>
      <c r="K182" s="3">
        <f t="shared" ca="1" si="72"/>
        <v>799.2</v>
      </c>
      <c r="L182" s="3">
        <f t="shared" ca="1" si="73"/>
        <v>834.55</v>
      </c>
      <c r="M182" s="3">
        <f t="shared" ca="1" si="74"/>
        <v>650.5</v>
      </c>
      <c r="N182" s="3">
        <f t="shared" ca="1" si="75"/>
        <v>683.2</v>
      </c>
      <c r="O182" s="3">
        <f t="shared" ca="1" si="52"/>
        <v>323</v>
      </c>
      <c r="P182" s="3">
        <f t="shared" ca="1" si="53"/>
        <v>397</v>
      </c>
      <c r="Q182" s="3">
        <f t="shared" ca="1" si="64"/>
        <v>516390.1</v>
      </c>
      <c r="R182" s="3">
        <f t="shared" ca="1" si="65"/>
        <v>540790.05000000005</v>
      </c>
      <c r="S182" s="3">
        <f t="shared" ca="1" si="66"/>
        <v>-1563.8500000000477</v>
      </c>
      <c r="T182" s="16">
        <f t="shared" ca="1" si="54"/>
        <v>-3.0210960082444446E-3</v>
      </c>
      <c r="U182" s="3">
        <f t="shared" ca="1" si="67"/>
        <v>528.59007500000007</v>
      </c>
      <c r="V182" s="3">
        <f t="shared" ca="1" si="68"/>
        <v>-2092.4400750000477</v>
      </c>
      <c r="W182" s="16">
        <f t="shared" ca="1" si="55"/>
        <v>-4.0422434108598384E-3</v>
      </c>
      <c r="X182" s="16">
        <f t="shared" ca="1" si="56"/>
        <v>-0.54348641813994991</v>
      </c>
      <c r="Y182" s="3">
        <f t="shared" ca="1" si="69"/>
        <v>517643.26447500061</v>
      </c>
      <c r="Z182" s="3">
        <f t="shared" ca="1" si="57"/>
        <v>515550.82440000057</v>
      </c>
    </row>
    <row r="183" spans="1:26" x14ac:dyDescent="0.3">
      <c r="A183" s="42">
        <f t="shared" si="70"/>
        <v>182</v>
      </c>
      <c r="B183" s="38">
        <v>41537</v>
      </c>
      <c r="C183" s="38">
        <v>41537</v>
      </c>
      <c r="D183" s="3" t="str">
        <f t="shared" ca="1" si="58"/>
        <v/>
      </c>
      <c r="E183" s="3" t="str">
        <f t="shared" ca="1" si="59"/>
        <v/>
      </c>
      <c r="F183" s="3" t="str">
        <f t="shared" ca="1" si="60"/>
        <v/>
      </c>
      <c r="G183" s="3" t="str">
        <f t="shared" ca="1" si="61"/>
        <v/>
      </c>
      <c r="H183" s="3" t="str">
        <f t="shared" ca="1" si="71"/>
        <v>Short</v>
      </c>
      <c r="I183" s="3" t="str">
        <f t="shared" ca="1" si="62"/>
        <v/>
      </c>
      <c r="J183" s="3" t="str">
        <f t="shared" ca="1" si="63"/>
        <v/>
      </c>
      <c r="K183" s="3">
        <f t="shared" ca="1" si="72"/>
        <v>799.2</v>
      </c>
      <c r="L183" s="3">
        <f t="shared" ca="1" si="73"/>
        <v>810.4</v>
      </c>
      <c r="M183" s="3">
        <f t="shared" ca="1" si="74"/>
        <v>650.5</v>
      </c>
      <c r="N183" s="3">
        <f t="shared" ca="1" si="75"/>
        <v>659.05</v>
      </c>
      <c r="O183" s="3">
        <f t="shared" ca="1" si="52"/>
        <v>322</v>
      </c>
      <c r="P183" s="3">
        <f t="shared" ca="1" si="53"/>
        <v>396</v>
      </c>
      <c r="Q183" s="3">
        <f t="shared" ca="1" si="64"/>
        <v>514940.4</v>
      </c>
      <c r="R183" s="3">
        <f t="shared" ca="1" si="65"/>
        <v>521932.6</v>
      </c>
      <c r="S183" s="3">
        <f t="shared" ca="1" si="66"/>
        <v>220.59999999999582</v>
      </c>
      <c r="T183" s="16">
        <f t="shared" ca="1" si="54"/>
        <v>4.2789185771690056E-4</v>
      </c>
      <c r="U183" s="3">
        <f t="shared" ca="1" si="67"/>
        <v>518.43650000000002</v>
      </c>
      <c r="V183" s="3">
        <f t="shared" ca="1" si="68"/>
        <v>-297.83650000000421</v>
      </c>
      <c r="W183" s="16">
        <f t="shared" ca="1" si="55"/>
        <v>-5.7770540925160415E-4</v>
      </c>
      <c r="X183" s="16">
        <f t="shared" ca="1" si="56"/>
        <v>-0.54375014850558723</v>
      </c>
      <c r="Y183" s="3">
        <f t="shared" ca="1" si="69"/>
        <v>515550.82440000057</v>
      </c>
      <c r="Z183" s="3">
        <f t="shared" ca="1" si="57"/>
        <v>515252.98790000059</v>
      </c>
    </row>
    <row r="184" spans="1:26" x14ac:dyDescent="0.3">
      <c r="A184" s="42">
        <f t="shared" si="70"/>
        <v>183</v>
      </c>
      <c r="B184" s="38">
        <v>41540</v>
      </c>
      <c r="C184" s="38">
        <v>41540</v>
      </c>
      <c r="D184" s="3" t="str">
        <f t="shared" ca="1" si="58"/>
        <v/>
      </c>
      <c r="E184" s="3" t="str">
        <f t="shared" ca="1" si="59"/>
        <v/>
      </c>
      <c r="F184" s="3" t="str">
        <f t="shared" ca="1" si="60"/>
        <v/>
      </c>
      <c r="G184" s="3" t="str">
        <f t="shared" ca="1" si="61"/>
        <v/>
      </c>
      <c r="H184" s="3" t="str">
        <f t="shared" ca="1" si="71"/>
        <v>Short</v>
      </c>
      <c r="I184" s="3" t="str">
        <f t="shared" ca="1" si="62"/>
        <v/>
      </c>
      <c r="J184" s="3" t="str">
        <f t="shared" ca="1" si="63"/>
        <v/>
      </c>
      <c r="K184" s="3">
        <f t="shared" ca="1" si="72"/>
        <v>799.2</v>
      </c>
      <c r="L184" s="3">
        <f t="shared" ca="1" si="73"/>
        <v>776.2</v>
      </c>
      <c r="M184" s="3">
        <f t="shared" ca="1" si="74"/>
        <v>650.5</v>
      </c>
      <c r="N184" s="3">
        <f t="shared" ca="1" si="75"/>
        <v>641.95000000000005</v>
      </c>
      <c r="O184" s="3">
        <f t="shared" ca="1" si="52"/>
        <v>322</v>
      </c>
      <c r="P184" s="3">
        <f t="shared" ca="1" si="53"/>
        <v>396</v>
      </c>
      <c r="Q184" s="3">
        <f t="shared" ca="1" si="64"/>
        <v>514940.4</v>
      </c>
      <c r="R184" s="3">
        <f t="shared" ca="1" si="65"/>
        <v>504148.60000000003</v>
      </c>
      <c r="S184" s="3">
        <f t="shared" ca="1" si="66"/>
        <v>-4020.200000000018</v>
      </c>
      <c r="T184" s="16">
        <f t="shared" ca="1" si="54"/>
        <v>-7.8023807613130259E-3</v>
      </c>
      <c r="U184" s="3">
        <f t="shared" ca="1" si="67"/>
        <v>509.54450000000008</v>
      </c>
      <c r="V184" s="3">
        <f t="shared" ca="1" si="68"/>
        <v>-4529.744500000018</v>
      </c>
      <c r="W184" s="16">
        <f t="shared" ca="1" si="55"/>
        <v>-8.7913017612216999E-3</v>
      </c>
      <c r="X184" s="16">
        <f t="shared" ca="1" si="56"/>
        <v>-0.5477611786285872</v>
      </c>
      <c r="Y184" s="3">
        <f t="shared" ca="1" si="69"/>
        <v>515252.98790000059</v>
      </c>
      <c r="Z184" s="3">
        <f t="shared" ca="1" si="57"/>
        <v>510723.24340000056</v>
      </c>
    </row>
    <row r="185" spans="1:26" x14ac:dyDescent="0.3">
      <c r="A185" s="42">
        <f t="shared" si="70"/>
        <v>184</v>
      </c>
      <c r="B185" s="38">
        <v>41541</v>
      </c>
      <c r="C185" s="38">
        <v>41541</v>
      </c>
      <c r="D185" s="3" t="str">
        <f t="shared" ca="1" si="58"/>
        <v/>
      </c>
      <c r="E185" s="3" t="str">
        <f t="shared" ca="1" si="59"/>
        <v/>
      </c>
      <c r="F185" s="3" t="str">
        <f t="shared" ca="1" si="60"/>
        <v/>
      </c>
      <c r="G185" s="3" t="str">
        <f t="shared" ca="1" si="61"/>
        <v/>
      </c>
      <c r="H185" s="3" t="str">
        <f t="shared" ca="1" si="71"/>
        <v>Short</v>
      </c>
      <c r="I185" s="3" t="str">
        <f t="shared" ca="1" si="62"/>
        <v/>
      </c>
      <c r="J185" s="3" t="str">
        <f t="shared" ca="1" si="63"/>
        <v/>
      </c>
      <c r="K185" s="3">
        <f t="shared" ca="1" si="72"/>
        <v>799.2</v>
      </c>
      <c r="L185" s="3">
        <f t="shared" ca="1" si="73"/>
        <v>788.25</v>
      </c>
      <c r="M185" s="3">
        <f t="shared" ca="1" si="74"/>
        <v>650.5</v>
      </c>
      <c r="N185" s="3">
        <f t="shared" ca="1" si="75"/>
        <v>638.45000000000005</v>
      </c>
      <c r="O185" s="3">
        <f t="shared" ca="1" si="52"/>
        <v>319</v>
      </c>
      <c r="P185" s="3">
        <f t="shared" ca="1" si="53"/>
        <v>392</v>
      </c>
      <c r="Q185" s="3">
        <f t="shared" ca="1" si="64"/>
        <v>509940.80000000005</v>
      </c>
      <c r="R185" s="3">
        <f t="shared" ca="1" si="65"/>
        <v>501724.15</v>
      </c>
      <c r="S185" s="3">
        <f t="shared" ca="1" si="66"/>
        <v>1230.5499999999674</v>
      </c>
      <c r="T185" s="16">
        <f t="shared" ca="1" si="54"/>
        <v>2.4094262712774082E-3</v>
      </c>
      <c r="U185" s="3">
        <f t="shared" ca="1" si="67"/>
        <v>505.83247500000004</v>
      </c>
      <c r="V185" s="3">
        <f t="shared" ca="1" si="68"/>
        <v>724.7175249999674</v>
      </c>
      <c r="W185" s="16">
        <f t="shared" ca="1" si="55"/>
        <v>1.4190024330503509E-3</v>
      </c>
      <c r="X185" s="16">
        <f t="shared" ca="1" si="56"/>
        <v>-0.5471194506407413</v>
      </c>
      <c r="Y185" s="3">
        <f t="shared" ca="1" si="69"/>
        <v>510723.24340000056</v>
      </c>
      <c r="Z185" s="3">
        <f t="shared" ca="1" si="57"/>
        <v>511447.96092500055</v>
      </c>
    </row>
    <row r="186" spans="1:26" x14ac:dyDescent="0.3">
      <c r="A186" s="42">
        <f t="shared" si="70"/>
        <v>185</v>
      </c>
      <c r="B186" s="38">
        <v>41542</v>
      </c>
      <c r="C186" s="38">
        <v>41542</v>
      </c>
      <c r="D186" s="3" t="str">
        <f t="shared" ca="1" si="58"/>
        <v/>
      </c>
      <c r="E186" s="3">
        <f t="shared" ca="1" si="59"/>
        <v>22</v>
      </c>
      <c r="F186" s="3" t="str">
        <f t="shared" ca="1" si="60"/>
        <v/>
      </c>
      <c r="G186" s="3" t="str">
        <f t="shared" ca="1" si="61"/>
        <v>SHORT</v>
      </c>
      <c r="H186" s="3" t="str">
        <f t="shared" ca="1" si="71"/>
        <v>Short</v>
      </c>
      <c r="I186" s="3" t="str">
        <f t="shared" ca="1" si="62"/>
        <v/>
      </c>
      <c r="J186" s="3">
        <f t="shared" ca="1" si="63"/>
        <v>1</v>
      </c>
      <c r="K186" s="3" t="str">
        <f t="shared" ca="1" si="72"/>
        <v/>
      </c>
      <c r="L186" s="3">
        <f t="shared" ca="1" si="73"/>
        <v>779.65</v>
      </c>
      <c r="M186" s="3" t="str">
        <f t="shared" ca="1" si="74"/>
        <v/>
      </c>
      <c r="N186" s="3">
        <f t="shared" ca="1" si="75"/>
        <v>620.6</v>
      </c>
      <c r="O186" s="3">
        <f t="shared" ca="1" si="52"/>
        <v>319</v>
      </c>
      <c r="P186" s="3">
        <f t="shared" ca="1" si="53"/>
        <v>393</v>
      </c>
      <c r="Q186" s="3">
        <f t="shared" ca="1" si="64"/>
        <v>510591.30000000005</v>
      </c>
      <c r="R186" s="3">
        <f t="shared" ca="1" si="65"/>
        <v>492604.15</v>
      </c>
      <c r="S186" s="3">
        <f t="shared" ca="1" si="66"/>
        <v>5514.24999999997</v>
      </c>
      <c r="T186" s="16">
        <f t="shared" ca="1" si="54"/>
        <v>1.0781644314363759E-2</v>
      </c>
      <c r="U186" s="3">
        <f t="shared" ca="1" si="67"/>
        <v>501.59772500000008</v>
      </c>
      <c r="V186" s="3">
        <f t="shared" ca="1" si="68"/>
        <v>5012.6522749999694</v>
      </c>
      <c r="W186" s="16">
        <f t="shared" ca="1" si="55"/>
        <v>9.8009038220313333E-3</v>
      </c>
      <c r="X186" s="16">
        <f t="shared" ca="1" si="56"/>
        <v>-0.54268081193360262</v>
      </c>
      <c r="Y186" s="3">
        <f t="shared" ca="1" si="69"/>
        <v>511447.96092500055</v>
      </c>
      <c r="Z186" s="3">
        <f t="shared" ca="1" si="57"/>
        <v>516460.61320000049</v>
      </c>
    </row>
    <row r="187" spans="1:26" x14ac:dyDescent="0.3">
      <c r="A187" s="42">
        <f t="shared" si="70"/>
        <v>186</v>
      </c>
      <c r="B187" s="38">
        <v>41543</v>
      </c>
      <c r="C187" s="38">
        <v>41543</v>
      </c>
      <c r="D187" s="3">
        <f t="shared" ca="1" si="58"/>
        <v>23</v>
      </c>
      <c r="E187" s="3" t="str">
        <f t="shared" ca="1" si="59"/>
        <v/>
      </c>
      <c r="F187" s="3" t="str">
        <f t="shared" ca="1" si="60"/>
        <v>LONG</v>
      </c>
      <c r="G187" s="3" t="str">
        <f t="shared" ca="1" si="61"/>
        <v/>
      </c>
      <c r="H187" s="3" t="str">
        <f t="shared" ca="1" si="71"/>
        <v/>
      </c>
      <c r="I187" s="3">
        <f t="shared" ca="1" si="62"/>
        <v>1</v>
      </c>
      <c r="J187" s="3" t="str">
        <f t="shared" ca="1" si="63"/>
        <v/>
      </c>
      <c r="K187" s="3">
        <f t="shared" ca="1" si="72"/>
        <v>621.15</v>
      </c>
      <c r="L187" s="3" t="str">
        <f t="shared" ca="1" si="73"/>
        <v/>
      </c>
      <c r="M187" s="3">
        <f t="shared" ca="1" si="74"/>
        <v>792.85</v>
      </c>
      <c r="N187" s="3" t="str">
        <f t="shared" ca="1" si="75"/>
        <v/>
      </c>
      <c r="O187" s="3">
        <f t="shared" ca="1" si="52"/>
        <v>0</v>
      </c>
      <c r="P187" s="3">
        <f t="shared" ca="1" si="53"/>
        <v>0</v>
      </c>
      <c r="Q187" s="3">
        <f t="shared" ca="1" si="64"/>
        <v>0</v>
      </c>
      <c r="R187" s="3">
        <f t="shared" ca="1" si="65"/>
        <v>0</v>
      </c>
      <c r="S187" s="3">
        <f t="shared" ca="1" si="66"/>
        <v>0</v>
      </c>
      <c r="T187" s="16">
        <f t="shared" ca="1" si="54"/>
        <v>0</v>
      </c>
      <c r="U187" s="3">
        <f t="shared" ca="1" si="67"/>
        <v>0</v>
      </c>
      <c r="V187" s="3">
        <f t="shared" ca="1" si="68"/>
        <v>0</v>
      </c>
      <c r="W187" s="16">
        <f t="shared" ca="1" si="55"/>
        <v>0</v>
      </c>
      <c r="X187" s="16">
        <f t="shared" ca="1" si="56"/>
        <v>-0.54268081193360262</v>
      </c>
      <c r="Y187" s="3">
        <f t="shared" ca="1" si="69"/>
        <v>516460.61320000049</v>
      </c>
      <c r="Z187" s="3">
        <f t="shared" ca="1" si="57"/>
        <v>516460.61320000049</v>
      </c>
    </row>
    <row r="188" spans="1:26" x14ac:dyDescent="0.3">
      <c r="A188" s="42">
        <f t="shared" si="70"/>
        <v>187</v>
      </c>
      <c r="B188" s="38">
        <v>41544</v>
      </c>
      <c r="C188" s="38">
        <v>41544</v>
      </c>
      <c r="D188" s="3" t="str">
        <f t="shared" ca="1" si="58"/>
        <v/>
      </c>
      <c r="E188" s="3" t="str">
        <f t="shared" ca="1" si="59"/>
        <v/>
      </c>
      <c r="F188" s="3" t="str">
        <f t="shared" ca="1" si="60"/>
        <v/>
      </c>
      <c r="G188" s="3" t="str">
        <f t="shared" ca="1" si="61"/>
        <v/>
      </c>
      <c r="H188" s="3" t="str">
        <f t="shared" ca="1" si="71"/>
        <v>Long</v>
      </c>
      <c r="I188" s="3" t="str">
        <f t="shared" ca="1" si="62"/>
        <v/>
      </c>
      <c r="J188" s="3" t="str">
        <f t="shared" ca="1" si="63"/>
        <v/>
      </c>
      <c r="K188" s="3">
        <f t="shared" ca="1" si="72"/>
        <v>621.15</v>
      </c>
      <c r="L188" s="3">
        <f t="shared" ca="1" si="73"/>
        <v>608.9</v>
      </c>
      <c r="M188" s="3">
        <f t="shared" ca="1" si="74"/>
        <v>792.85</v>
      </c>
      <c r="N188" s="3">
        <f t="shared" ca="1" si="75"/>
        <v>784.2</v>
      </c>
      <c r="O188" s="3">
        <f t="shared" ca="1" si="52"/>
        <v>415</v>
      </c>
      <c r="P188" s="3">
        <f t="shared" ca="1" si="53"/>
        <v>325</v>
      </c>
      <c r="Q188" s="3">
        <f t="shared" ca="1" si="64"/>
        <v>515453.5</v>
      </c>
      <c r="R188" s="3">
        <f t="shared" ca="1" si="65"/>
        <v>507558.5</v>
      </c>
      <c r="S188" s="3">
        <f t="shared" ca="1" si="66"/>
        <v>-2272.5000000000073</v>
      </c>
      <c r="T188" s="16">
        <f t="shared" ca="1" si="54"/>
        <v>-4.4001419312879467E-3</v>
      </c>
      <c r="U188" s="3">
        <f t="shared" ca="1" si="67"/>
        <v>511.50599999999997</v>
      </c>
      <c r="V188" s="3">
        <f t="shared" ca="1" si="68"/>
        <v>-2784.0060000000071</v>
      </c>
      <c r="W188" s="16">
        <f t="shared" ca="1" si="55"/>
        <v>-5.3905485313783157E-3</v>
      </c>
      <c r="X188" s="16">
        <f t="shared" ca="1" si="56"/>
        <v>-0.54514601321120493</v>
      </c>
      <c r="Y188" s="3">
        <f t="shared" ca="1" si="69"/>
        <v>516460.61320000049</v>
      </c>
      <c r="Z188" s="3">
        <f t="shared" ca="1" si="57"/>
        <v>513676.60720000049</v>
      </c>
    </row>
    <row r="189" spans="1:26" x14ac:dyDescent="0.3">
      <c r="A189" s="42">
        <f t="shared" si="70"/>
        <v>188</v>
      </c>
      <c r="B189" s="38">
        <v>41547</v>
      </c>
      <c r="C189" s="38">
        <v>41547</v>
      </c>
      <c r="D189" s="3" t="str">
        <f t="shared" ca="1" si="58"/>
        <v/>
      </c>
      <c r="E189" s="3" t="str">
        <f t="shared" ca="1" si="59"/>
        <v/>
      </c>
      <c r="F189" s="3" t="str">
        <f t="shared" ca="1" si="60"/>
        <v/>
      </c>
      <c r="G189" s="3" t="str">
        <f t="shared" ca="1" si="61"/>
        <v/>
      </c>
      <c r="H189" s="3" t="str">
        <f t="shared" ca="1" si="71"/>
        <v>Long</v>
      </c>
      <c r="I189" s="3" t="str">
        <f t="shared" ca="1" si="62"/>
        <v/>
      </c>
      <c r="J189" s="3" t="str">
        <f t="shared" ca="1" si="63"/>
        <v/>
      </c>
      <c r="K189" s="3">
        <f t="shared" ca="1" si="72"/>
        <v>621.15</v>
      </c>
      <c r="L189" s="3">
        <f t="shared" ca="1" si="73"/>
        <v>593.04999999999995</v>
      </c>
      <c r="M189" s="3">
        <f t="shared" ca="1" si="74"/>
        <v>792.85</v>
      </c>
      <c r="N189" s="3">
        <f t="shared" ca="1" si="75"/>
        <v>764.25</v>
      </c>
      <c r="O189" s="3">
        <f t="shared" ca="1" si="52"/>
        <v>413</v>
      </c>
      <c r="P189" s="3">
        <f t="shared" ca="1" si="53"/>
        <v>323</v>
      </c>
      <c r="Q189" s="3">
        <f t="shared" ca="1" si="64"/>
        <v>512625.5</v>
      </c>
      <c r="R189" s="3">
        <f t="shared" ca="1" si="65"/>
        <v>491782.40000000002</v>
      </c>
      <c r="S189" s="3">
        <f t="shared" ca="1" si="66"/>
        <v>-2367.5000000000036</v>
      </c>
      <c r="T189" s="16">
        <f t="shared" ca="1" si="54"/>
        <v>-4.6089309242735577E-3</v>
      </c>
      <c r="U189" s="3">
        <f t="shared" ca="1" si="67"/>
        <v>502.20395000000002</v>
      </c>
      <c r="V189" s="3">
        <f t="shared" ca="1" si="68"/>
        <v>-2869.7039500000037</v>
      </c>
      <c r="W189" s="16">
        <f t="shared" ca="1" si="55"/>
        <v>-5.5865965274192091E-3</v>
      </c>
      <c r="X189" s="16">
        <f t="shared" ca="1" si="56"/>
        <v>-0.54768709891428202</v>
      </c>
      <c r="Y189" s="3">
        <f t="shared" ca="1" si="69"/>
        <v>513676.60720000049</v>
      </c>
      <c r="Z189" s="3">
        <f t="shared" ca="1" si="57"/>
        <v>510806.9032500005</v>
      </c>
    </row>
    <row r="190" spans="1:26" x14ac:dyDescent="0.3">
      <c r="A190" s="42">
        <f t="shared" si="70"/>
        <v>189</v>
      </c>
      <c r="B190" s="38">
        <v>41548</v>
      </c>
      <c r="C190" s="38">
        <v>41548</v>
      </c>
      <c r="D190" s="3" t="str">
        <f t="shared" ca="1" si="58"/>
        <v/>
      </c>
      <c r="E190" s="3" t="str">
        <f t="shared" ca="1" si="59"/>
        <v/>
      </c>
      <c r="F190" s="3" t="str">
        <f t="shared" ca="1" si="60"/>
        <v/>
      </c>
      <c r="G190" s="3" t="str">
        <f t="shared" ca="1" si="61"/>
        <v/>
      </c>
      <c r="H190" s="3" t="str">
        <f t="shared" ca="1" si="71"/>
        <v>Long</v>
      </c>
      <c r="I190" s="3" t="str">
        <f t="shared" ca="1" si="62"/>
        <v/>
      </c>
      <c r="J190" s="3" t="str">
        <f t="shared" ca="1" si="63"/>
        <v/>
      </c>
      <c r="K190" s="3">
        <f t="shared" ca="1" si="72"/>
        <v>621.15</v>
      </c>
      <c r="L190" s="3">
        <f t="shared" ca="1" si="73"/>
        <v>611.65</v>
      </c>
      <c r="M190" s="3">
        <f t="shared" ca="1" si="74"/>
        <v>792.85</v>
      </c>
      <c r="N190" s="3">
        <f t="shared" ca="1" si="75"/>
        <v>785.9</v>
      </c>
      <c r="O190" s="3">
        <f t="shared" ca="1" si="52"/>
        <v>411</v>
      </c>
      <c r="P190" s="3">
        <f t="shared" ca="1" si="53"/>
        <v>322</v>
      </c>
      <c r="Q190" s="3">
        <f t="shared" ca="1" si="64"/>
        <v>510590.35</v>
      </c>
      <c r="R190" s="3">
        <f t="shared" ca="1" si="65"/>
        <v>504447.94999999995</v>
      </c>
      <c r="S190" s="3">
        <f t="shared" ca="1" si="66"/>
        <v>-1666.5999999999854</v>
      </c>
      <c r="T190" s="16">
        <f t="shared" ca="1" si="54"/>
        <v>-3.2626810432597334E-3</v>
      </c>
      <c r="U190" s="3">
        <f t="shared" ca="1" si="67"/>
        <v>507.51914999999997</v>
      </c>
      <c r="V190" s="3">
        <f t="shared" ca="1" si="68"/>
        <v>-2174.1191499999854</v>
      </c>
      <c r="W190" s="16">
        <f t="shared" ca="1" si="55"/>
        <v>-4.2562446516818554E-3</v>
      </c>
      <c r="X190" s="16">
        <f t="shared" ca="1" si="56"/>
        <v>-0.54961225328041485</v>
      </c>
      <c r="Y190" s="3">
        <f t="shared" ca="1" si="69"/>
        <v>510806.9032500005</v>
      </c>
      <c r="Z190" s="3">
        <f t="shared" ca="1" si="57"/>
        <v>508632.78410000051</v>
      </c>
    </row>
    <row r="191" spans="1:26" x14ac:dyDescent="0.3">
      <c r="A191" s="42">
        <f t="shared" si="70"/>
        <v>190</v>
      </c>
      <c r="B191" s="38">
        <v>41550</v>
      </c>
      <c r="C191" s="38">
        <v>41550</v>
      </c>
      <c r="D191" s="3" t="str">
        <f t="shared" ca="1" si="58"/>
        <v/>
      </c>
      <c r="E191" s="3" t="str">
        <f t="shared" ca="1" si="59"/>
        <v/>
      </c>
      <c r="F191" s="3" t="str">
        <f t="shared" ca="1" si="60"/>
        <v/>
      </c>
      <c r="G191" s="3" t="str">
        <f t="shared" ca="1" si="61"/>
        <v/>
      </c>
      <c r="H191" s="3" t="str">
        <f t="shared" ca="1" si="71"/>
        <v>Long</v>
      </c>
      <c r="I191" s="3" t="str">
        <f t="shared" ca="1" si="62"/>
        <v/>
      </c>
      <c r="J191" s="3" t="str">
        <f t="shared" ca="1" si="63"/>
        <v/>
      </c>
      <c r="K191" s="3">
        <f t="shared" ca="1" si="72"/>
        <v>621.15</v>
      </c>
      <c r="L191" s="3">
        <f t="shared" ca="1" si="73"/>
        <v>636.20000000000005</v>
      </c>
      <c r="M191" s="3">
        <f t="shared" ca="1" si="74"/>
        <v>792.85</v>
      </c>
      <c r="N191" s="3">
        <f t="shared" ca="1" si="75"/>
        <v>802.4</v>
      </c>
      <c r="O191" s="3">
        <f t="shared" ca="1" si="52"/>
        <v>409</v>
      </c>
      <c r="P191" s="3">
        <f t="shared" ca="1" si="53"/>
        <v>320</v>
      </c>
      <c r="Q191" s="3">
        <f t="shared" ca="1" si="64"/>
        <v>507762.35</v>
      </c>
      <c r="R191" s="3">
        <f t="shared" ca="1" si="65"/>
        <v>516973.80000000005</v>
      </c>
      <c r="S191" s="3">
        <f t="shared" ca="1" si="66"/>
        <v>3099.4500000000426</v>
      </c>
      <c r="T191" s="16">
        <f t="shared" ca="1" si="54"/>
        <v>6.0936889970322292E-3</v>
      </c>
      <c r="U191" s="3">
        <f t="shared" ca="1" si="67"/>
        <v>512.36807500000009</v>
      </c>
      <c r="V191" s="3">
        <f t="shared" ca="1" si="68"/>
        <v>2587.0819250000422</v>
      </c>
      <c r="W191" s="16">
        <f t="shared" ca="1" si="55"/>
        <v>5.0863452098899803E-3</v>
      </c>
      <c r="X191" s="16">
        <f t="shared" ca="1" si="56"/>
        <v>-0.54732142572229447</v>
      </c>
      <c r="Y191" s="3">
        <f t="shared" ca="1" si="69"/>
        <v>508632.78410000051</v>
      </c>
      <c r="Z191" s="3">
        <f t="shared" ca="1" si="57"/>
        <v>511219.86602500058</v>
      </c>
    </row>
    <row r="192" spans="1:26" x14ac:dyDescent="0.3">
      <c r="A192" s="42">
        <f t="shared" si="70"/>
        <v>191</v>
      </c>
      <c r="B192" s="38">
        <v>41551</v>
      </c>
      <c r="C192" s="38">
        <v>41551</v>
      </c>
      <c r="D192" s="3" t="str">
        <f t="shared" ca="1" si="58"/>
        <v/>
      </c>
      <c r="E192" s="3">
        <f t="shared" ca="1" si="59"/>
        <v>23</v>
      </c>
      <c r="F192" s="3" t="str">
        <f t="shared" ca="1" si="60"/>
        <v/>
      </c>
      <c r="G192" s="3" t="str">
        <f t="shared" ca="1" si="61"/>
        <v>LONG</v>
      </c>
      <c r="H192" s="3" t="str">
        <f t="shared" ca="1" si="71"/>
        <v>Long</v>
      </c>
      <c r="I192" s="3" t="str">
        <f t="shared" ca="1" si="62"/>
        <v/>
      </c>
      <c r="J192" s="3">
        <f t="shared" ca="1" si="63"/>
        <v>1</v>
      </c>
      <c r="K192" s="3" t="str">
        <f t="shared" ca="1" si="72"/>
        <v/>
      </c>
      <c r="L192" s="3">
        <f t="shared" ca="1" si="73"/>
        <v>640.45000000000005</v>
      </c>
      <c r="M192" s="3" t="str">
        <f t="shared" ca="1" si="74"/>
        <v/>
      </c>
      <c r="N192" s="3">
        <f t="shared" ca="1" si="75"/>
        <v>798.7</v>
      </c>
      <c r="O192" s="3">
        <f t="shared" ca="1" si="52"/>
        <v>411</v>
      </c>
      <c r="P192" s="3">
        <f t="shared" ca="1" si="53"/>
        <v>322</v>
      </c>
      <c r="Q192" s="3">
        <f t="shared" ca="1" si="64"/>
        <v>510590.35</v>
      </c>
      <c r="R192" s="3">
        <f t="shared" ca="1" si="65"/>
        <v>520406.35000000003</v>
      </c>
      <c r="S192" s="3">
        <f t="shared" ca="1" si="66"/>
        <v>6048.6000000000213</v>
      </c>
      <c r="T192" s="16">
        <f t="shared" ca="1" si="54"/>
        <v>1.183169982620398E-2</v>
      </c>
      <c r="U192" s="3">
        <f t="shared" ca="1" si="67"/>
        <v>515.49835000000007</v>
      </c>
      <c r="V192" s="3">
        <f t="shared" ca="1" si="68"/>
        <v>5533.1016500000214</v>
      </c>
      <c r="W192" s="16">
        <f t="shared" ca="1" si="55"/>
        <v>1.0823330660098862E-2</v>
      </c>
      <c r="X192" s="16">
        <f t="shared" ca="1" si="56"/>
        <v>-0.54242193583014475</v>
      </c>
      <c r="Y192" s="3">
        <f t="shared" ca="1" si="69"/>
        <v>511219.86602500058</v>
      </c>
      <c r="Z192" s="3">
        <f t="shared" ca="1" si="57"/>
        <v>516752.9676750006</v>
      </c>
    </row>
    <row r="193" spans="1:26" x14ac:dyDescent="0.3">
      <c r="A193" s="42">
        <f t="shared" si="70"/>
        <v>192</v>
      </c>
      <c r="B193" s="38">
        <v>41554</v>
      </c>
      <c r="C193" s="38">
        <v>41554</v>
      </c>
      <c r="D193" s="3" t="str">
        <f t="shared" ca="1" si="58"/>
        <v/>
      </c>
      <c r="E193" s="3" t="str">
        <f t="shared" ca="1" si="59"/>
        <v/>
      </c>
      <c r="F193" s="3" t="str">
        <f t="shared" ca="1" si="60"/>
        <v/>
      </c>
      <c r="G193" s="3" t="str">
        <f t="shared" ca="1" si="61"/>
        <v/>
      </c>
      <c r="H193" s="3" t="str">
        <f t="shared" ca="1" si="71"/>
        <v/>
      </c>
      <c r="I193" s="3" t="str">
        <f t="shared" ca="1" si="62"/>
        <v/>
      </c>
      <c r="J193" s="3" t="str">
        <f t="shared" ca="1" si="63"/>
        <v/>
      </c>
      <c r="K193" s="3" t="str">
        <f t="shared" ca="1" si="72"/>
        <v/>
      </c>
      <c r="L193" s="3" t="str">
        <f t="shared" ca="1" si="73"/>
        <v/>
      </c>
      <c r="M193" s="3" t="str">
        <f t="shared" ca="1" si="74"/>
        <v/>
      </c>
      <c r="N193" s="3" t="str">
        <f t="shared" ca="1" si="75"/>
        <v/>
      </c>
      <c r="O193" s="3">
        <f t="shared" ca="1" si="52"/>
        <v>0</v>
      </c>
      <c r="P193" s="3">
        <f t="shared" ca="1" si="53"/>
        <v>0</v>
      </c>
      <c r="Q193" s="3">
        <f t="shared" ca="1" si="64"/>
        <v>0</v>
      </c>
      <c r="R193" s="3">
        <f t="shared" ca="1" si="65"/>
        <v>0</v>
      </c>
      <c r="S193" s="3">
        <f t="shared" ca="1" si="66"/>
        <v>0</v>
      </c>
      <c r="T193" s="16">
        <f t="shared" ca="1" si="54"/>
        <v>0</v>
      </c>
      <c r="U193" s="3">
        <f t="shared" ca="1" si="67"/>
        <v>0</v>
      </c>
      <c r="V193" s="3">
        <f t="shared" ca="1" si="68"/>
        <v>0</v>
      </c>
      <c r="W193" s="16">
        <f t="shared" ca="1" si="55"/>
        <v>0</v>
      </c>
      <c r="X193" s="16">
        <f t="shared" ca="1" si="56"/>
        <v>-0.54242193583014475</v>
      </c>
      <c r="Y193" s="3">
        <f t="shared" ca="1" si="69"/>
        <v>516752.9676750006</v>
      </c>
      <c r="Z193" s="3">
        <f t="shared" ca="1" si="57"/>
        <v>516752.9676750006</v>
      </c>
    </row>
    <row r="194" spans="1:26" x14ac:dyDescent="0.3">
      <c r="A194" s="42">
        <f t="shared" si="70"/>
        <v>193</v>
      </c>
      <c r="B194" s="38">
        <v>41555</v>
      </c>
      <c r="C194" s="38">
        <v>41555</v>
      </c>
      <c r="D194" s="3" t="str">
        <f t="shared" ca="1" si="58"/>
        <v/>
      </c>
      <c r="E194" s="3" t="str">
        <f t="shared" ca="1" si="59"/>
        <v/>
      </c>
      <c r="F194" s="3" t="str">
        <f t="shared" ca="1" si="60"/>
        <v/>
      </c>
      <c r="G194" s="3" t="str">
        <f t="shared" ca="1" si="61"/>
        <v/>
      </c>
      <c r="H194" s="3" t="str">
        <f t="shared" ca="1" si="71"/>
        <v/>
      </c>
      <c r="I194" s="3" t="str">
        <f t="shared" ca="1" si="62"/>
        <v/>
      </c>
      <c r="J194" s="3" t="str">
        <f t="shared" ca="1" si="63"/>
        <v/>
      </c>
      <c r="K194" s="3" t="str">
        <f t="shared" ca="1" si="72"/>
        <v/>
      </c>
      <c r="L194" s="3" t="str">
        <f t="shared" ca="1" si="73"/>
        <v/>
      </c>
      <c r="M194" s="3" t="str">
        <f t="shared" ca="1" si="74"/>
        <v/>
      </c>
      <c r="N194" s="3" t="str">
        <f t="shared" ca="1" si="75"/>
        <v/>
      </c>
      <c r="O194" s="3">
        <f t="shared" ref="O194:O251" ca="1" si="76">IFERROR(ROUNDDOWN((Y194/2)/K193,0),0)</f>
        <v>0</v>
      </c>
      <c r="P194" s="3">
        <f t="shared" ref="P194:P251" ca="1" si="77">IFERROR(ROUNDDOWN((Y194/2)/M193,0),0)</f>
        <v>0</v>
      </c>
      <c r="Q194" s="3">
        <f t="shared" ca="1" si="64"/>
        <v>0</v>
      </c>
      <c r="R194" s="3">
        <f t="shared" ca="1" si="65"/>
        <v>0</v>
      </c>
      <c r="S194" s="3">
        <f t="shared" ca="1" si="66"/>
        <v>0</v>
      </c>
      <c r="T194" s="16">
        <f t="shared" ref="T194:T251" ca="1" si="78">IFERROR(S194/Y194,0)</f>
        <v>0</v>
      </c>
      <c r="U194" s="3">
        <f t="shared" ca="1" si="67"/>
        <v>0</v>
      </c>
      <c r="V194" s="3">
        <f t="shared" ca="1" si="68"/>
        <v>0</v>
      </c>
      <c r="W194" s="16">
        <f t="shared" ref="W194:W251" ca="1" si="79">V194/Y194</f>
        <v>0</v>
      </c>
      <c r="X194" s="16">
        <f t="shared" ref="X194:X251" ca="1" si="80">IFERROR((Z194/MAX(OFFSET(Z194,0,0,-A194,1)))-1,"")</f>
        <v>-0.54242193583014475</v>
      </c>
      <c r="Y194" s="3">
        <f t="shared" ca="1" si="69"/>
        <v>516752.9676750006</v>
      </c>
      <c r="Z194" s="3">
        <f t="shared" ref="Z194:Z251" ca="1" si="81">Y194+V194</f>
        <v>516752.9676750006</v>
      </c>
    </row>
    <row r="195" spans="1:26" x14ac:dyDescent="0.3">
      <c r="A195" s="42">
        <f t="shared" si="70"/>
        <v>194</v>
      </c>
      <c r="B195" s="38">
        <v>41556</v>
      </c>
      <c r="C195" s="38">
        <v>41556</v>
      </c>
      <c r="D195" s="3">
        <f t="shared" ref="D195:D251" ca="1" si="82">VLOOKUP(B195, INDIRECT("Sheet3!G2:AK251"), 28, FALSE)</f>
        <v>24</v>
      </c>
      <c r="E195" s="3" t="str">
        <f t="shared" ref="E195:E251" ca="1" si="83">VLOOKUP(B195, INDIRECT("Sheet3!G2:AK251"), 29, FALSE)</f>
        <v/>
      </c>
      <c r="F195" s="3" t="str">
        <f t="shared" ref="F195:F251" ca="1" si="84">VLOOKUP(B195, INDIRECT("Sheet3!G2:AM251"), 32, FALSE)</f>
        <v>SHORT</v>
      </c>
      <c r="G195" s="3" t="str">
        <f t="shared" ref="G195:G251" ca="1" si="85">VLOOKUP(B195, INDIRECT("Sheet3!G2:AM251"), 33, FALSE)</f>
        <v/>
      </c>
      <c r="H195" s="3" t="str">
        <f t="shared" ca="1" si="71"/>
        <v/>
      </c>
      <c r="I195" s="3">
        <f t="shared" ref="I195:I251" ca="1" si="86">IF(D195&lt;&gt;"",1,"")</f>
        <v>1</v>
      </c>
      <c r="J195" s="3" t="str">
        <f t="shared" ref="J195:J251" ca="1" si="87">IF(E195&lt;&gt;"",1,"")</f>
        <v/>
      </c>
      <c r="K195" s="3">
        <f t="shared" ca="1" si="72"/>
        <v>802.2</v>
      </c>
      <c r="L195" s="3" t="str">
        <f t="shared" ca="1" si="73"/>
        <v/>
      </c>
      <c r="M195" s="3">
        <f t="shared" ca="1" si="74"/>
        <v>649.15</v>
      </c>
      <c r="N195" s="3" t="str">
        <f t="shared" ca="1" si="75"/>
        <v/>
      </c>
      <c r="O195" s="3">
        <f t="shared" ca="1" si="76"/>
        <v>0</v>
      </c>
      <c r="P195" s="3">
        <f t="shared" ca="1" si="77"/>
        <v>0</v>
      </c>
      <c r="Q195" s="3">
        <f t="shared" ref="Q195:Q251" ca="1" si="88">IFERROR((K194*O195)+(M194*P195),0)</f>
        <v>0</v>
      </c>
      <c r="R195" s="3">
        <f t="shared" ref="R195:R251" ca="1" si="89">IFERROR((L195*O195)+(N195*P195),0)</f>
        <v>0</v>
      </c>
      <c r="S195" s="3">
        <f t="shared" ref="S195:S251" ca="1" si="90">IFERROR((((L195-K194)*O195)+((M194-N195)*P195)),0)</f>
        <v>0</v>
      </c>
      <c r="T195" s="16">
        <f t="shared" ca="1" si="78"/>
        <v>0</v>
      </c>
      <c r="U195" s="3">
        <f t="shared" ref="U195:U251" ca="1" si="91">IFERROR(Q195*$AC$3+(R195*$AC$3),0)</f>
        <v>0</v>
      </c>
      <c r="V195" s="3">
        <f t="shared" ref="V195:V251" ca="1" si="92">IFERROR(S195-U195,0)</f>
        <v>0</v>
      </c>
      <c r="W195" s="16">
        <f t="shared" ca="1" si="79"/>
        <v>0</v>
      </c>
      <c r="X195" s="16">
        <f t="shared" ca="1" si="80"/>
        <v>-0.54242193583014475</v>
      </c>
      <c r="Y195" s="3">
        <f t="shared" ref="Y195:Y251" ca="1" si="93">Z194</f>
        <v>516752.9676750006</v>
      </c>
      <c r="Z195" s="3">
        <f t="shared" ca="1" si="81"/>
        <v>516752.9676750006</v>
      </c>
    </row>
    <row r="196" spans="1:26" x14ac:dyDescent="0.3">
      <c r="A196" s="42">
        <f t="shared" ref="A196:A251" si="94">A195+1</f>
        <v>195</v>
      </c>
      <c r="B196" s="38">
        <v>41557</v>
      </c>
      <c r="C196" s="38">
        <v>41557</v>
      </c>
      <c r="D196" s="3" t="str">
        <f t="shared" ca="1" si="82"/>
        <v/>
      </c>
      <c r="E196" s="3" t="str">
        <f t="shared" ca="1" si="83"/>
        <v/>
      </c>
      <c r="F196" s="3" t="str">
        <f t="shared" ca="1" si="84"/>
        <v/>
      </c>
      <c r="G196" s="3" t="str">
        <f t="shared" ca="1" si="85"/>
        <v/>
      </c>
      <c r="H196" s="3" t="str">
        <f t="shared" ref="H196:H251" ca="1" si="95">IF(F195="Long", "Long", IF(F195="Short", "Short", IF(G195="Long", "", IF(G195="Short", "", H195))))</f>
        <v>Short</v>
      </c>
      <c r="I196" s="3" t="str">
        <f t="shared" ca="1" si="86"/>
        <v/>
      </c>
      <c r="J196" s="3" t="str">
        <f t="shared" ca="1" si="87"/>
        <v/>
      </c>
      <c r="K196" s="3">
        <f t="shared" ca="1" si="72"/>
        <v>802.2</v>
      </c>
      <c r="L196" s="3">
        <f t="shared" ca="1" si="73"/>
        <v>808.25</v>
      </c>
      <c r="M196" s="3">
        <f t="shared" ca="1" si="74"/>
        <v>649.15</v>
      </c>
      <c r="N196" s="3">
        <f t="shared" ca="1" si="75"/>
        <v>641.04999999999995</v>
      </c>
      <c r="O196" s="3">
        <f t="shared" ca="1" si="76"/>
        <v>322</v>
      </c>
      <c r="P196" s="3">
        <f t="shared" ca="1" si="77"/>
        <v>398</v>
      </c>
      <c r="Q196" s="3">
        <f t="shared" ca="1" si="88"/>
        <v>516670.1</v>
      </c>
      <c r="R196" s="3">
        <f t="shared" ca="1" si="89"/>
        <v>515394.4</v>
      </c>
      <c r="S196" s="3">
        <f t="shared" ca="1" si="90"/>
        <v>5171.8999999999942</v>
      </c>
      <c r="T196" s="16">
        <f t="shared" ca="1" si="78"/>
        <v>1.0008457277506603E-2</v>
      </c>
      <c r="U196" s="3">
        <f t="shared" ca="1" si="91"/>
        <v>516.03224999999998</v>
      </c>
      <c r="V196" s="3">
        <f t="shared" ca="1" si="92"/>
        <v>4655.867749999994</v>
      </c>
      <c r="W196" s="16">
        <f t="shared" ca="1" si="79"/>
        <v>9.0098519819787285E-3</v>
      </c>
      <c r="X196" s="16">
        <f t="shared" ca="1" si="80"/>
        <v>-0.53829922520177398</v>
      </c>
      <c r="Y196" s="3">
        <f t="shared" ca="1" si="93"/>
        <v>516752.9676750006</v>
      </c>
      <c r="Z196" s="3">
        <f t="shared" ca="1" si="81"/>
        <v>521408.83542500058</v>
      </c>
    </row>
    <row r="197" spans="1:26" x14ac:dyDescent="0.3">
      <c r="A197" s="42">
        <f t="shared" si="94"/>
        <v>196</v>
      </c>
      <c r="B197" s="38">
        <v>41558</v>
      </c>
      <c r="C197" s="38">
        <v>41558</v>
      </c>
      <c r="D197" s="3" t="str">
        <f t="shared" ca="1" si="82"/>
        <v/>
      </c>
      <c r="E197" s="3" t="str">
        <f t="shared" ca="1" si="83"/>
        <v/>
      </c>
      <c r="F197" s="3" t="str">
        <f t="shared" ca="1" si="84"/>
        <v/>
      </c>
      <c r="G197" s="3" t="str">
        <f t="shared" ca="1" si="85"/>
        <v/>
      </c>
      <c r="H197" s="3" t="str">
        <f t="shared" ca="1" si="95"/>
        <v>Short</v>
      </c>
      <c r="I197" s="3" t="str">
        <f t="shared" ca="1" si="86"/>
        <v/>
      </c>
      <c r="J197" s="3" t="str">
        <f t="shared" ca="1" si="87"/>
        <v/>
      </c>
      <c r="K197" s="3">
        <f t="shared" ca="1" si="72"/>
        <v>802.2</v>
      </c>
      <c r="L197" s="3">
        <f t="shared" ca="1" si="73"/>
        <v>810.5</v>
      </c>
      <c r="M197" s="3">
        <f t="shared" ca="1" si="74"/>
        <v>649.15</v>
      </c>
      <c r="N197" s="3">
        <f t="shared" ca="1" si="75"/>
        <v>661.3</v>
      </c>
      <c r="O197" s="3">
        <f t="shared" ca="1" si="76"/>
        <v>324</v>
      </c>
      <c r="P197" s="3">
        <f t="shared" ca="1" si="77"/>
        <v>401</v>
      </c>
      <c r="Q197" s="3">
        <f t="shared" ca="1" si="88"/>
        <v>520221.95</v>
      </c>
      <c r="R197" s="3">
        <f t="shared" ca="1" si="89"/>
        <v>527783.30000000005</v>
      </c>
      <c r="S197" s="3">
        <f t="shared" ca="1" si="90"/>
        <v>-2182.9500000000053</v>
      </c>
      <c r="T197" s="16">
        <f t="shared" ca="1" si="78"/>
        <v>-4.1866379157550751E-3</v>
      </c>
      <c r="U197" s="3">
        <f t="shared" ca="1" si="91"/>
        <v>524.00262500000008</v>
      </c>
      <c r="V197" s="3">
        <f t="shared" ca="1" si="92"/>
        <v>-2706.9526250000054</v>
      </c>
      <c r="W197" s="16">
        <f t="shared" ca="1" si="79"/>
        <v>-5.191612495008005E-3</v>
      </c>
      <c r="X197" s="16">
        <f t="shared" ca="1" si="80"/>
        <v>-0.54069619671317137</v>
      </c>
      <c r="Y197" s="3">
        <f t="shared" ca="1" si="93"/>
        <v>521408.83542500058</v>
      </c>
      <c r="Z197" s="3">
        <f t="shared" ca="1" si="81"/>
        <v>518701.8828000006</v>
      </c>
    </row>
    <row r="198" spans="1:26" x14ac:dyDescent="0.3">
      <c r="A198" s="42">
        <f t="shared" si="94"/>
        <v>197</v>
      </c>
      <c r="B198" s="38">
        <v>41561</v>
      </c>
      <c r="C198" s="38">
        <v>41561</v>
      </c>
      <c r="D198" s="3" t="str">
        <f t="shared" ca="1" si="82"/>
        <v/>
      </c>
      <c r="E198" s="3" t="str">
        <f t="shared" ca="1" si="83"/>
        <v/>
      </c>
      <c r="F198" s="3" t="str">
        <f t="shared" ca="1" si="84"/>
        <v/>
      </c>
      <c r="G198" s="3" t="str">
        <f t="shared" ca="1" si="85"/>
        <v/>
      </c>
      <c r="H198" s="3" t="str">
        <f t="shared" ca="1" si="95"/>
        <v>Short</v>
      </c>
      <c r="I198" s="3" t="str">
        <f t="shared" ca="1" si="86"/>
        <v/>
      </c>
      <c r="J198" s="3" t="str">
        <f t="shared" ca="1" si="87"/>
        <v/>
      </c>
      <c r="K198" s="3">
        <f t="shared" ca="1" si="72"/>
        <v>802.2</v>
      </c>
      <c r="L198" s="3">
        <f t="shared" ca="1" si="73"/>
        <v>803.35</v>
      </c>
      <c r="M198" s="3">
        <f t="shared" ca="1" si="74"/>
        <v>649.15</v>
      </c>
      <c r="N198" s="3">
        <f t="shared" ca="1" si="75"/>
        <v>667.5</v>
      </c>
      <c r="O198" s="3">
        <f t="shared" ca="1" si="76"/>
        <v>323</v>
      </c>
      <c r="P198" s="3">
        <f t="shared" ca="1" si="77"/>
        <v>399</v>
      </c>
      <c r="Q198" s="3">
        <f t="shared" ca="1" si="88"/>
        <v>518121.44999999995</v>
      </c>
      <c r="R198" s="3">
        <f t="shared" ca="1" si="89"/>
        <v>525814.55000000005</v>
      </c>
      <c r="S198" s="3">
        <f t="shared" ca="1" si="90"/>
        <v>-6950.2000000000162</v>
      </c>
      <c r="T198" s="16">
        <f t="shared" ca="1" si="78"/>
        <v>-1.3399218762195726E-2</v>
      </c>
      <c r="U198" s="3">
        <f t="shared" ca="1" si="91"/>
        <v>521.96800000000007</v>
      </c>
      <c r="V198" s="3">
        <f t="shared" ca="1" si="92"/>
        <v>-7472.168000000016</v>
      </c>
      <c r="W198" s="16">
        <f t="shared" ca="1" si="79"/>
        <v>-1.4405515475796162E-2</v>
      </c>
      <c r="X198" s="16">
        <f t="shared" ca="1" si="80"/>
        <v>-0.54731270475951177</v>
      </c>
      <c r="Y198" s="3">
        <f t="shared" ca="1" si="93"/>
        <v>518701.8828000006</v>
      </c>
      <c r="Z198" s="3">
        <f t="shared" ca="1" si="81"/>
        <v>511229.7148000006</v>
      </c>
    </row>
    <row r="199" spans="1:26" x14ac:dyDescent="0.3">
      <c r="A199" s="42">
        <f t="shared" si="94"/>
        <v>198</v>
      </c>
      <c r="B199" s="38">
        <v>41562</v>
      </c>
      <c r="C199" s="38">
        <v>41562</v>
      </c>
      <c r="D199" s="3" t="str">
        <f t="shared" ca="1" si="82"/>
        <v/>
      </c>
      <c r="E199" s="3" t="str">
        <f t="shared" ca="1" si="83"/>
        <v/>
      </c>
      <c r="F199" s="3" t="str">
        <f t="shared" ca="1" si="84"/>
        <v/>
      </c>
      <c r="G199" s="3" t="str">
        <f t="shared" ca="1" si="85"/>
        <v/>
      </c>
      <c r="H199" s="3" t="str">
        <f t="shared" ca="1" si="95"/>
        <v>Short</v>
      </c>
      <c r="I199" s="3" t="str">
        <f t="shared" ca="1" si="86"/>
        <v/>
      </c>
      <c r="J199" s="3" t="str">
        <f t="shared" ca="1" si="87"/>
        <v/>
      </c>
      <c r="K199" s="3">
        <f t="shared" ca="1" si="72"/>
        <v>802.2</v>
      </c>
      <c r="L199" s="3">
        <f t="shared" ca="1" si="73"/>
        <v>801.95</v>
      </c>
      <c r="M199" s="3">
        <f t="shared" ca="1" si="74"/>
        <v>649.15</v>
      </c>
      <c r="N199" s="3">
        <f t="shared" ca="1" si="75"/>
        <v>652.45000000000005</v>
      </c>
      <c r="O199" s="3">
        <f t="shared" ca="1" si="76"/>
        <v>318</v>
      </c>
      <c r="P199" s="3">
        <f t="shared" ca="1" si="77"/>
        <v>393</v>
      </c>
      <c r="Q199" s="3">
        <f t="shared" ca="1" si="88"/>
        <v>510215.55</v>
      </c>
      <c r="R199" s="3">
        <f t="shared" ca="1" si="89"/>
        <v>511432.95</v>
      </c>
      <c r="S199" s="3">
        <f t="shared" ca="1" si="90"/>
        <v>-1376.4000000000269</v>
      </c>
      <c r="T199" s="16">
        <f t="shared" ca="1" si="78"/>
        <v>-2.6923317642803522E-3</v>
      </c>
      <c r="U199" s="3">
        <f t="shared" ca="1" si="91"/>
        <v>510.82425000000001</v>
      </c>
      <c r="V199" s="3">
        <f t="shared" ca="1" si="92"/>
        <v>-1887.224250000027</v>
      </c>
      <c r="W199" s="16">
        <f t="shared" ca="1" si="79"/>
        <v>-3.6915386476279702E-3</v>
      </c>
      <c r="X199" s="16">
        <f t="shared" ca="1" si="80"/>
        <v>-0.54898381740518221</v>
      </c>
      <c r="Y199" s="3">
        <f t="shared" ca="1" si="93"/>
        <v>511229.7148000006</v>
      </c>
      <c r="Z199" s="3">
        <f t="shared" ca="1" si="81"/>
        <v>509342.49055000057</v>
      </c>
    </row>
    <row r="200" spans="1:26" x14ac:dyDescent="0.3">
      <c r="A200" s="42">
        <f t="shared" si="94"/>
        <v>199</v>
      </c>
      <c r="B200" s="38">
        <v>41564</v>
      </c>
      <c r="C200" s="38">
        <v>41564</v>
      </c>
      <c r="D200" s="3" t="str">
        <f t="shared" ca="1" si="82"/>
        <v/>
      </c>
      <c r="E200" s="3" t="str">
        <f t="shared" ca="1" si="83"/>
        <v/>
      </c>
      <c r="F200" s="3" t="str">
        <f t="shared" ca="1" si="84"/>
        <v/>
      </c>
      <c r="G200" s="3" t="str">
        <f t="shared" ca="1" si="85"/>
        <v/>
      </c>
      <c r="H200" s="3" t="str">
        <f t="shared" ca="1" si="95"/>
        <v>Short</v>
      </c>
      <c r="I200" s="3" t="str">
        <f t="shared" ca="1" si="86"/>
        <v/>
      </c>
      <c r="J200" s="3" t="str">
        <f t="shared" ca="1" si="87"/>
        <v/>
      </c>
      <c r="K200" s="3">
        <f t="shared" ca="1" si="72"/>
        <v>802.2</v>
      </c>
      <c r="L200" s="3">
        <f t="shared" ca="1" si="73"/>
        <v>795.2</v>
      </c>
      <c r="M200" s="3">
        <f t="shared" ca="1" si="74"/>
        <v>649.15</v>
      </c>
      <c r="N200" s="3">
        <f t="shared" ca="1" si="75"/>
        <v>654.20000000000005</v>
      </c>
      <c r="O200" s="3">
        <f t="shared" ca="1" si="76"/>
        <v>317</v>
      </c>
      <c r="P200" s="3">
        <f t="shared" ca="1" si="77"/>
        <v>392</v>
      </c>
      <c r="Q200" s="3">
        <f t="shared" ca="1" si="88"/>
        <v>508764.2</v>
      </c>
      <c r="R200" s="3">
        <f t="shared" ca="1" si="89"/>
        <v>508524.80000000005</v>
      </c>
      <c r="S200" s="3">
        <f t="shared" ca="1" si="90"/>
        <v>-4198.6000000000267</v>
      </c>
      <c r="T200" s="16">
        <f t="shared" ca="1" si="78"/>
        <v>-8.2431764046747309E-3</v>
      </c>
      <c r="U200" s="3">
        <f t="shared" ca="1" si="91"/>
        <v>508.64450000000005</v>
      </c>
      <c r="V200" s="3">
        <f t="shared" ca="1" si="92"/>
        <v>-4707.2445000000271</v>
      </c>
      <c r="W200" s="16">
        <f t="shared" ca="1" si="79"/>
        <v>-9.2418060290179772E-3</v>
      </c>
      <c r="X200" s="16">
        <f t="shared" ca="1" si="80"/>
        <v>-0.55315202148067166</v>
      </c>
      <c r="Y200" s="3">
        <f t="shared" ca="1" si="93"/>
        <v>509342.49055000057</v>
      </c>
      <c r="Z200" s="3">
        <f t="shared" ca="1" si="81"/>
        <v>504635.24605000054</v>
      </c>
    </row>
    <row r="201" spans="1:26" x14ac:dyDescent="0.3">
      <c r="A201" s="42">
        <f t="shared" si="94"/>
        <v>200</v>
      </c>
      <c r="B201" s="38">
        <v>41565</v>
      </c>
      <c r="C201" s="38">
        <v>41565</v>
      </c>
      <c r="D201" s="3" t="str">
        <f t="shared" ca="1" si="82"/>
        <v/>
      </c>
      <c r="E201" s="3" t="str">
        <f t="shared" ca="1" si="83"/>
        <v/>
      </c>
      <c r="F201" s="3" t="str">
        <f t="shared" ca="1" si="84"/>
        <v/>
      </c>
      <c r="G201" s="3" t="str">
        <f t="shared" ca="1" si="85"/>
        <v/>
      </c>
      <c r="H201" s="3" t="str">
        <f t="shared" ca="1" si="95"/>
        <v>Short</v>
      </c>
      <c r="I201" s="3" t="str">
        <f t="shared" ca="1" si="86"/>
        <v/>
      </c>
      <c r="J201" s="3" t="str">
        <f t="shared" ca="1" si="87"/>
        <v/>
      </c>
      <c r="K201" s="3">
        <f t="shared" ca="1" si="72"/>
        <v>802.2</v>
      </c>
      <c r="L201" s="3">
        <f t="shared" ca="1" si="73"/>
        <v>819.45</v>
      </c>
      <c r="M201" s="3">
        <f t="shared" ca="1" si="74"/>
        <v>649.15</v>
      </c>
      <c r="N201" s="3">
        <f t="shared" ca="1" si="75"/>
        <v>676.6</v>
      </c>
      <c r="O201" s="3">
        <f t="shared" ca="1" si="76"/>
        <v>314</v>
      </c>
      <c r="P201" s="3">
        <f t="shared" ca="1" si="77"/>
        <v>388</v>
      </c>
      <c r="Q201" s="3">
        <f t="shared" ca="1" si="88"/>
        <v>503761</v>
      </c>
      <c r="R201" s="3">
        <f t="shared" ca="1" si="89"/>
        <v>519828.1</v>
      </c>
      <c r="S201" s="3">
        <f t="shared" ca="1" si="90"/>
        <v>-5234.1000000000167</v>
      </c>
      <c r="T201" s="16">
        <f t="shared" ca="1" si="78"/>
        <v>-1.0372046029225254E-2</v>
      </c>
      <c r="U201" s="3">
        <f t="shared" ca="1" si="91"/>
        <v>511.79454999999996</v>
      </c>
      <c r="V201" s="3">
        <f t="shared" ca="1" si="92"/>
        <v>-5745.8945500000164</v>
      </c>
      <c r="W201" s="16">
        <f t="shared" ca="1" si="79"/>
        <v>-1.1386233115850767E-2</v>
      </c>
      <c r="X201" s="16">
        <f t="shared" ca="1" si="80"/>
        <v>-0.55823993673143946</v>
      </c>
      <c r="Y201" s="3">
        <f t="shared" ca="1" si="93"/>
        <v>504635.24605000054</v>
      </c>
      <c r="Z201" s="3">
        <f t="shared" ca="1" si="81"/>
        <v>498889.35150000051</v>
      </c>
    </row>
    <row r="202" spans="1:26" x14ac:dyDescent="0.3">
      <c r="A202" s="42">
        <f t="shared" si="94"/>
        <v>201</v>
      </c>
      <c r="B202" s="38">
        <v>41568</v>
      </c>
      <c r="C202" s="38">
        <v>41568</v>
      </c>
      <c r="D202" s="3" t="str">
        <f t="shared" ca="1" si="82"/>
        <v/>
      </c>
      <c r="E202" s="3" t="str">
        <f t="shared" ca="1" si="83"/>
        <v/>
      </c>
      <c r="F202" s="3" t="str">
        <f t="shared" ca="1" si="84"/>
        <v/>
      </c>
      <c r="G202" s="3" t="str">
        <f t="shared" ca="1" si="85"/>
        <v/>
      </c>
      <c r="H202" s="3" t="str">
        <f t="shared" ca="1" si="95"/>
        <v>Short</v>
      </c>
      <c r="I202" s="3" t="str">
        <f t="shared" ca="1" si="86"/>
        <v/>
      </c>
      <c r="J202" s="3" t="str">
        <f t="shared" ca="1" si="87"/>
        <v/>
      </c>
      <c r="K202" s="3">
        <f t="shared" ca="1" si="72"/>
        <v>802.2</v>
      </c>
      <c r="L202" s="3">
        <f t="shared" ca="1" si="73"/>
        <v>821.15</v>
      </c>
      <c r="M202" s="3">
        <f t="shared" ca="1" si="74"/>
        <v>649.15</v>
      </c>
      <c r="N202" s="3">
        <f t="shared" ca="1" si="75"/>
        <v>671.25</v>
      </c>
      <c r="O202" s="3">
        <f t="shared" ca="1" si="76"/>
        <v>310</v>
      </c>
      <c r="P202" s="3">
        <f t="shared" ca="1" si="77"/>
        <v>384</v>
      </c>
      <c r="Q202" s="3">
        <f t="shared" ca="1" si="88"/>
        <v>497955.6</v>
      </c>
      <c r="R202" s="3">
        <f t="shared" ca="1" si="89"/>
        <v>512316.5</v>
      </c>
      <c r="S202" s="3">
        <f t="shared" ca="1" si="90"/>
        <v>-2611.9000000000296</v>
      </c>
      <c r="T202" s="16">
        <f t="shared" ca="1" si="78"/>
        <v>-5.2354294437170941E-3</v>
      </c>
      <c r="U202" s="3">
        <f t="shared" ca="1" si="91"/>
        <v>505.13605000000001</v>
      </c>
      <c r="V202" s="3">
        <f t="shared" ca="1" si="92"/>
        <v>-3117.0360500000297</v>
      </c>
      <c r="W202" s="16">
        <f t="shared" ca="1" si="79"/>
        <v>-6.2479506540440294E-3</v>
      </c>
      <c r="X202" s="16">
        <f t="shared" ca="1" si="80"/>
        <v>-0.56100003180766878</v>
      </c>
      <c r="Y202" s="3">
        <f t="shared" ca="1" si="93"/>
        <v>498889.35150000051</v>
      </c>
      <c r="Z202" s="3">
        <f t="shared" ca="1" si="81"/>
        <v>495772.31545000046</v>
      </c>
    </row>
    <row r="203" spans="1:26" x14ac:dyDescent="0.3">
      <c r="A203" s="42">
        <f t="shared" si="94"/>
        <v>202</v>
      </c>
      <c r="B203" s="38">
        <v>41569</v>
      </c>
      <c r="C203" s="38">
        <v>41569</v>
      </c>
      <c r="D203" s="3" t="str">
        <f t="shared" ca="1" si="82"/>
        <v/>
      </c>
      <c r="E203" s="3" t="str">
        <f t="shared" ca="1" si="83"/>
        <v/>
      </c>
      <c r="F203" s="3" t="str">
        <f t="shared" ca="1" si="84"/>
        <v/>
      </c>
      <c r="G203" s="3" t="str">
        <f t="shared" ca="1" si="85"/>
        <v/>
      </c>
      <c r="H203" s="3" t="str">
        <f t="shared" ca="1" si="95"/>
        <v>Short</v>
      </c>
      <c r="I203" s="3" t="str">
        <f t="shared" ca="1" si="86"/>
        <v/>
      </c>
      <c r="J203" s="3" t="str">
        <f t="shared" ca="1" si="87"/>
        <v/>
      </c>
      <c r="K203" s="3">
        <f t="shared" ca="1" si="72"/>
        <v>802.2</v>
      </c>
      <c r="L203" s="3">
        <f t="shared" ca="1" si="73"/>
        <v>810.7</v>
      </c>
      <c r="M203" s="3">
        <f t="shared" ca="1" si="74"/>
        <v>649.15</v>
      </c>
      <c r="N203" s="3">
        <f t="shared" ca="1" si="75"/>
        <v>669</v>
      </c>
      <c r="O203" s="3">
        <f t="shared" ca="1" si="76"/>
        <v>309</v>
      </c>
      <c r="P203" s="3">
        <f t="shared" ca="1" si="77"/>
        <v>381</v>
      </c>
      <c r="Q203" s="3">
        <f t="shared" ca="1" si="88"/>
        <v>495205.95</v>
      </c>
      <c r="R203" s="3">
        <f t="shared" ca="1" si="89"/>
        <v>505395.30000000005</v>
      </c>
      <c r="S203" s="3">
        <f t="shared" ca="1" si="90"/>
        <v>-4936.3500000000085</v>
      </c>
      <c r="T203" s="16">
        <f t="shared" ca="1" si="78"/>
        <v>-9.956889173045904E-3</v>
      </c>
      <c r="U203" s="3">
        <f t="shared" ca="1" si="91"/>
        <v>500.30062500000008</v>
      </c>
      <c r="V203" s="3">
        <f t="shared" ca="1" si="92"/>
        <v>-5436.6506250000084</v>
      </c>
      <c r="W203" s="16">
        <f t="shared" ca="1" si="79"/>
        <v>-1.0966023022211906E-2</v>
      </c>
      <c r="X203" s="16">
        <f t="shared" ca="1" si="80"/>
        <v>-0.56581411556561623</v>
      </c>
      <c r="Y203" s="3">
        <f t="shared" ca="1" si="93"/>
        <v>495772.31545000046</v>
      </c>
      <c r="Z203" s="3">
        <f t="shared" ca="1" si="81"/>
        <v>490335.66482500045</v>
      </c>
    </row>
    <row r="204" spans="1:26" x14ac:dyDescent="0.3">
      <c r="A204" s="42">
        <f t="shared" si="94"/>
        <v>203</v>
      </c>
      <c r="B204" s="38">
        <v>41570</v>
      </c>
      <c r="C204" s="38">
        <v>41570</v>
      </c>
      <c r="D204" s="3" t="str">
        <f t="shared" ca="1" si="82"/>
        <v/>
      </c>
      <c r="E204" s="3">
        <f t="shared" ca="1" si="83"/>
        <v>24</v>
      </c>
      <c r="F204" s="3" t="str">
        <f t="shared" ca="1" si="84"/>
        <v/>
      </c>
      <c r="G204" s="3" t="str">
        <f t="shared" ca="1" si="85"/>
        <v>SHORT</v>
      </c>
      <c r="H204" s="3" t="str">
        <f t="shared" ca="1" si="95"/>
        <v>Short</v>
      </c>
      <c r="I204" s="3" t="str">
        <f t="shared" ca="1" si="86"/>
        <v/>
      </c>
      <c r="J204" s="3">
        <f t="shared" ca="1" si="87"/>
        <v>1</v>
      </c>
      <c r="K204" s="3" t="str">
        <f t="shared" ca="1" si="72"/>
        <v/>
      </c>
      <c r="L204" s="3">
        <f t="shared" ca="1" si="73"/>
        <v>809.7</v>
      </c>
      <c r="M204" s="3" t="str">
        <f t="shared" ca="1" si="74"/>
        <v/>
      </c>
      <c r="N204" s="3">
        <f t="shared" ca="1" si="75"/>
        <v>660.2</v>
      </c>
      <c r="O204" s="3">
        <f t="shared" ca="1" si="76"/>
        <v>305</v>
      </c>
      <c r="P204" s="3">
        <f t="shared" ca="1" si="77"/>
        <v>377</v>
      </c>
      <c r="Q204" s="3">
        <f t="shared" ca="1" si="88"/>
        <v>489400.55</v>
      </c>
      <c r="R204" s="3">
        <f t="shared" ca="1" si="89"/>
        <v>495853.9</v>
      </c>
      <c r="S204" s="3">
        <f t="shared" ca="1" si="90"/>
        <v>-1878.3500000000258</v>
      </c>
      <c r="T204" s="16">
        <f t="shared" ca="1" si="78"/>
        <v>-3.830743171966502E-3</v>
      </c>
      <c r="U204" s="3">
        <f t="shared" ca="1" si="91"/>
        <v>492.62722500000001</v>
      </c>
      <c r="V204" s="3">
        <f t="shared" ca="1" si="92"/>
        <v>-2370.977225000026</v>
      </c>
      <c r="W204" s="16">
        <f t="shared" ca="1" si="79"/>
        <v>-4.8354166239288785E-3</v>
      </c>
      <c r="X204" s="16">
        <f t="shared" ca="1" si="80"/>
        <v>-0.56791358520908553</v>
      </c>
      <c r="Y204" s="3">
        <f t="shared" ca="1" si="93"/>
        <v>490335.66482500045</v>
      </c>
      <c r="Z204" s="3">
        <f t="shared" ca="1" si="81"/>
        <v>487964.68760000041</v>
      </c>
    </row>
    <row r="205" spans="1:26" x14ac:dyDescent="0.3">
      <c r="A205" s="42">
        <f t="shared" si="94"/>
        <v>204</v>
      </c>
      <c r="B205" s="38">
        <v>41571</v>
      </c>
      <c r="C205" s="38">
        <v>41571</v>
      </c>
      <c r="D205" s="3" t="str">
        <f t="shared" ca="1" si="82"/>
        <v/>
      </c>
      <c r="E205" s="3" t="str">
        <f t="shared" ca="1" si="83"/>
        <v/>
      </c>
      <c r="F205" s="3" t="str">
        <f t="shared" ca="1" si="84"/>
        <v/>
      </c>
      <c r="G205" s="3" t="str">
        <f t="shared" ca="1" si="85"/>
        <v/>
      </c>
      <c r="H205" s="3" t="str">
        <f t="shared" ca="1" si="95"/>
        <v/>
      </c>
      <c r="I205" s="3" t="str">
        <f t="shared" ca="1" si="86"/>
        <v/>
      </c>
      <c r="J205" s="3" t="str">
        <f t="shared" ca="1" si="87"/>
        <v/>
      </c>
      <c r="K205" s="3" t="str">
        <f t="shared" ca="1" si="72"/>
        <v/>
      </c>
      <c r="L205" s="3" t="str">
        <f t="shared" ca="1" si="73"/>
        <v/>
      </c>
      <c r="M205" s="3" t="str">
        <f t="shared" ca="1" si="74"/>
        <v/>
      </c>
      <c r="N205" s="3" t="str">
        <f t="shared" ca="1" si="75"/>
        <v/>
      </c>
      <c r="O205" s="3">
        <f t="shared" ca="1" si="76"/>
        <v>0</v>
      </c>
      <c r="P205" s="3">
        <f t="shared" ca="1" si="77"/>
        <v>0</v>
      </c>
      <c r="Q205" s="3">
        <f t="shared" ca="1" si="88"/>
        <v>0</v>
      </c>
      <c r="R205" s="3">
        <f t="shared" ca="1" si="89"/>
        <v>0</v>
      </c>
      <c r="S205" s="3">
        <f t="shared" ca="1" si="90"/>
        <v>0</v>
      </c>
      <c r="T205" s="16">
        <f t="shared" ca="1" si="78"/>
        <v>0</v>
      </c>
      <c r="U205" s="3">
        <f t="shared" ca="1" si="91"/>
        <v>0</v>
      </c>
      <c r="V205" s="3">
        <f t="shared" ca="1" si="92"/>
        <v>0</v>
      </c>
      <c r="W205" s="16">
        <f t="shared" ca="1" si="79"/>
        <v>0</v>
      </c>
      <c r="X205" s="16">
        <f t="shared" ca="1" si="80"/>
        <v>-0.56791358520908553</v>
      </c>
      <c r="Y205" s="3">
        <f t="shared" ca="1" si="93"/>
        <v>487964.68760000041</v>
      </c>
      <c r="Z205" s="3">
        <f t="shared" ca="1" si="81"/>
        <v>487964.68760000041</v>
      </c>
    </row>
    <row r="206" spans="1:26" x14ac:dyDescent="0.3">
      <c r="A206" s="42">
        <f t="shared" si="94"/>
        <v>205</v>
      </c>
      <c r="B206" s="38">
        <v>41572</v>
      </c>
      <c r="C206" s="38">
        <v>41572</v>
      </c>
      <c r="D206" s="3">
        <f t="shared" ca="1" si="82"/>
        <v>25</v>
      </c>
      <c r="E206" s="3" t="str">
        <f t="shared" ca="1" si="83"/>
        <v/>
      </c>
      <c r="F206" s="3" t="str">
        <f t="shared" ca="1" si="84"/>
        <v>SHORT</v>
      </c>
      <c r="G206" s="3" t="str">
        <f t="shared" ca="1" si="85"/>
        <v/>
      </c>
      <c r="H206" s="3" t="str">
        <f t="shared" ca="1" si="95"/>
        <v/>
      </c>
      <c r="I206" s="3">
        <f t="shared" ca="1" si="86"/>
        <v>1</v>
      </c>
      <c r="J206" s="3" t="str">
        <f t="shared" ca="1" si="87"/>
        <v/>
      </c>
      <c r="K206" s="3">
        <f t="shared" ca="1" si="72"/>
        <v>809.8</v>
      </c>
      <c r="L206" s="3" t="str">
        <f t="shared" ca="1" si="73"/>
        <v/>
      </c>
      <c r="M206" s="3">
        <f t="shared" ca="1" si="74"/>
        <v>672.55</v>
      </c>
      <c r="N206" s="3" t="str">
        <f t="shared" ca="1" si="75"/>
        <v/>
      </c>
      <c r="O206" s="3">
        <f t="shared" ca="1" si="76"/>
        <v>0</v>
      </c>
      <c r="P206" s="3">
        <f t="shared" ca="1" si="77"/>
        <v>0</v>
      </c>
      <c r="Q206" s="3">
        <f t="shared" ca="1" si="88"/>
        <v>0</v>
      </c>
      <c r="R206" s="3">
        <f t="shared" ca="1" si="89"/>
        <v>0</v>
      </c>
      <c r="S206" s="3">
        <f t="shared" ca="1" si="90"/>
        <v>0</v>
      </c>
      <c r="T206" s="16">
        <f t="shared" ca="1" si="78"/>
        <v>0</v>
      </c>
      <c r="U206" s="3">
        <f t="shared" ca="1" si="91"/>
        <v>0</v>
      </c>
      <c r="V206" s="3">
        <f t="shared" ca="1" si="92"/>
        <v>0</v>
      </c>
      <c r="W206" s="16">
        <f t="shared" ca="1" si="79"/>
        <v>0</v>
      </c>
      <c r="X206" s="16">
        <f t="shared" ca="1" si="80"/>
        <v>-0.56791358520908553</v>
      </c>
      <c r="Y206" s="3">
        <f t="shared" ca="1" si="93"/>
        <v>487964.68760000041</v>
      </c>
      <c r="Z206" s="3">
        <f t="shared" ca="1" si="81"/>
        <v>487964.68760000041</v>
      </c>
    </row>
    <row r="207" spans="1:26" x14ac:dyDescent="0.3">
      <c r="A207" s="42">
        <f t="shared" si="94"/>
        <v>206</v>
      </c>
      <c r="B207" s="38">
        <v>41575</v>
      </c>
      <c r="C207" s="38">
        <v>41575</v>
      </c>
      <c r="D207" s="3">
        <f t="shared" ca="1" si="82"/>
        <v>26</v>
      </c>
      <c r="E207" s="3">
        <f t="shared" ca="1" si="83"/>
        <v>25</v>
      </c>
      <c r="F207" s="3" t="str">
        <f t="shared" ca="1" si="84"/>
        <v>LONG</v>
      </c>
      <c r="G207" s="3" t="str">
        <f t="shared" ca="1" si="85"/>
        <v>SHORT</v>
      </c>
      <c r="H207" s="3" t="str">
        <f t="shared" ca="1" si="95"/>
        <v>Short</v>
      </c>
      <c r="I207" s="3">
        <f t="shared" ca="1" si="86"/>
        <v>1</v>
      </c>
      <c r="J207" s="3">
        <f t="shared" ca="1" si="87"/>
        <v>1</v>
      </c>
      <c r="K207" s="3">
        <f t="shared" ref="K207:K251" ca="1" si="96">IF(F207="Long",VLOOKUP(B207,INDIRECT("Sheet3!G2:I251"),2,FALSE),IF(F207="Short",VLOOKUP(B207,INDIRECT("Sheet3!G2:I251"),3,FALSE),IF(J207=1,"",K206)))</f>
        <v>667.9</v>
      </c>
      <c r="L207" s="3">
        <f t="shared" ref="L207:L251" ca="1" si="97">IF(H207="Long", VLOOKUP(C207,INDIRECT("SIGNAL!G2:I251"),2,FALSE), IF(H207="Short", VLOOKUP(C207,INDIRECT("SIGNAL!G2:I251"),3,FALSE),IF(I207=1,"","")))</f>
        <v>820.85</v>
      </c>
      <c r="M207" s="3">
        <f t="shared" ref="M207:M251" ca="1" si="98">IF(F207="Long",VLOOKUP(B207,INDIRECT("Sheet3!G2:I251"),3,FALSE),IF(F207="Short",VLOOKUP(B207,INDIRECT("Sheet3!G2:I251"),2,FALSE),IF(J207=1,"",M206)))</f>
        <v>820.85</v>
      </c>
      <c r="N207" s="3">
        <f t="shared" ca="1" si="75"/>
        <v>667.9</v>
      </c>
      <c r="O207" s="3">
        <f t="shared" ca="1" si="76"/>
        <v>301</v>
      </c>
      <c r="P207" s="3">
        <f t="shared" ca="1" si="77"/>
        <v>362</v>
      </c>
      <c r="Q207" s="3">
        <f t="shared" ca="1" si="88"/>
        <v>487212.89999999997</v>
      </c>
      <c r="R207" s="3">
        <f t="shared" ca="1" si="89"/>
        <v>488855.65</v>
      </c>
      <c r="S207" s="3">
        <f t="shared" ca="1" si="90"/>
        <v>5009.3500000000122</v>
      </c>
      <c r="T207" s="16">
        <f t="shared" ca="1" si="78"/>
        <v>1.0265804324157017E-2</v>
      </c>
      <c r="U207" s="3">
        <f t="shared" ca="1" si="91"/>
        <v>488.03427499999998</v>
      </c>
      <c r="V207" s="3">
        <f t="shared" ca="1" si="92"/>
        <v>4521.3157250000122</v>
      </c>
      <c r="W207" s="16">
        <f t="shared" ca="1" si="79"/>
        <v>9.2656617167065844E-3</v>
      </c>
      <c r="X207" s="16">
        <f t="shared" ca="1" si="80"/>
        <v>-0.56391001865724832</v>
      </c>
      <c r="Y207" s="3">
        <f t="shared" ca="1" si="93"/>
        <v>487964.68760000041</v>
      </c>
      <c r="Z207" s="3">
        <f t="shared" ca="1" si="81"/>
        <v>492486.00332500041</v>
      </c>
    </row>
    <row r="208" spans="1:26" x14ac:dyDescent="0.3">
      <c r="A208" s="42">
        <f t="shared" si="94"/>
        <v>207</v>
      </c>
      <c r="B208" s="38">
        <v>41576</v>
      </c>
      <c r="C208" s="38">
        <v>41576</v>
      </c>
      <c r="D208" s="3" t="str">
        <f t="shared" ca="1" si="82"/>
        <v/>
      </c>
      <c r="E208" s="3" t="str">
        <f t="shared" ca="1" si="83"/>
        <v/>
      </c>
      <c r="F208" s="3" t="str">
        <f t="shared" ca="1" si="84"/>
        <v/>
      </c>
      <c r="G208" s="3" t="str">
        <f t="shared" ca="1" si="85"/>
        <v/>
      </c>
      <c r="H208" s="3" t="str">
        <f t="shared" ca="1" si="95"/>
        <v>Long</v>
      </c>
      <c r="I208" s="3" t="str">
        <f t="shared" ca="1" si="86"/>
        <v/>
      </c>
      <c r="J208" s="3" t="str">
        <f t="shared" ca="1" si="87"/>
        <v/>
      </c>
      <c r="K208" s="3">
        <f t="shared" ca="1" si="96"/>
        <v>667.9</v>
      </c>
      <c r="L208" s="3">
        <f t="shared" ca="1" si="97"/>
        <v>686.5</v>
      </c>
      <c r="M208" s="3">
        <f t="shared" ca="1" si="98"/>
        <v>820.85</v>
      </c>
      <c r="N208" s="3">
        <f t="shared" ref="N208:N251" ca="1" si="99">IF(H208="Long", VLOOKUP(B208,INDIRECT("SIGNAL!G2:I251"),3,FALSE), IF(H208="Short", VLOOKUP(B208,INDIRECT("SIGNAL!G2:I251"),2,FALSE),IF(I208=1,"","")))</f>
        <v>839.6</v>
      </c>
      <c r="O208" s="3">
        <f t="shared" ca="1" si="76"/>
        <v>368</v>
      </c>
      <c r="P208" s="3">
        <f t="shared" ca="1" si="77"/>
        <v>299</v>
      </c>
      <c r="Q208" s="3">
        <f t="shared" ca="1" si="88"/>
        <v>491221.35</v>
      </c>
      <c r="R208" s="3">
        <f t="shared" ca="1" si="89"/>
        <v>503672.4</v>
      </c>
      <c r="S208" s="3">
        <f t="shared" ca="1" si="90"/>
        <v>1238.5500000000084</v>
      </c>
      <c r="T208" s="16">
        <f t="shared" ca="1" si="78"/>
        <v>2.5148938074137854E-3</v>
      </c>
      <c r="U208" s="3">
        <f t="shared" ca="1" si="91"/>
        <v>497.44687499999998</v>
      </c>
      <c r="V208" s="3">
        <f t="shared" ca="1" si="92"/>
        <v>741.10312500000839</v>
      </c>
      <c r="W208" s="16">
        <f t="shared" ca="1" si="79"/>
        <v>1.5048206852509086E-3</v>
      </c>
      <c r="X208" s="16">
        <f t="shared" ca="1" si="80"/>
        <v>-0.563253781432693</v>
      </c>
      <c r="Y208" s="3">
        <f t="shared" ca="1" si="93"/>
        <v>492486.00332500041</v>
      </c>
      <c r="Z208" s="3">
        <f t="shared" ca="1" si="81"/>
        <v>493227.10645000043</v>
      </c>
    </row>
    <row r="209" spans="1:26" x14ac:dyDescent="0.3">
      <c r="A209" s="42">
        <f t="shared" si="94"/>
        <v>208</v>
      </c>
      <c r="B209" s="38">
        <v>41577</v>
      </c>
      <c r="C209" s="38">
        <v>41577</v>
      </c>
      <c r="D209" s="3" t="str">
        <f t="shared" ca="1" si="82"/>
        <v/>
      </c>
      <c r="E209" s="3" t="str">
        <f t="shared" ca="1" si="83"/>
        <v/>
      </c>
      <c r="F209" s="3" t="str">
        <f t="shared" ca="1" si="84"/>
        <v/>
      </c>
      <c r="G209" s="3" t="str">
        <f t="shared" ca="1" si="85"/>
        <v/>
      </c>
      <c r="H209" s="3" t="str">
        <f t="shared" ca="1" si="95"/>
        <v>Long</v>
      </c>
      <c r="I209" s="3" t="str">
        <f t="shared" ca="1" si="86"/>
        <v/>
      </c>
      <c r="J209" s="3" t="str">
        <f t="shared" ca="1" si="87"/>
        <v/>
      </c>
      <c r="K209" s="3">
        <f t="shared" ca="1" si="96"/>
        <v>667.9</v>
      </c>
      <c r="L209" s="3">
        <f t="shared" ca="1" si="97"/>
        <v>679.35</v>
      </c>
      <c r="M209" s="3">
        <f t="shared" ca="1" si="98"/>
        <v>820.85</v>
      </c>
      <c r="N209" s="3">
        <f t="shared" ca="1" si="99"/>
        <v>849.45</v>
      </c>
      <c r="O209" s="3">
        <f t="shared" ca="1" si="76"/>
        <v>369</v>
      </c>
      <c r="P209" s="3">
        <f t="shared" ca="1" si="77"/>
        <v>300</v>
      </c>
      <c r="Q209" s="3">
        <f t="shared" ca="1" si="88"/>
        <v>492710.1</v>
      </c>
      <c r="R209" s="3">
        <f t="shared" ca="1" si="89"/>
        <v>505515.15</v>
      </c>
      <c r="S209" s="3">
        <f t="shared" ca="1" si="90"/>
        <v>-4354.9499999999907</v>
      </c>
      <c r="T209" s="16">
        <f t="shared" ca="1" si="78"/>
        <v>-8.8295025619024078E-3</v>
      </c>
      <c r="U209" s="3">
        <f t="shared" ca="1" si="91"/>
        <v>499.11262499999998</v>
      </c>
      <c r="V209" s="3">
        <f t="shared" ca="1" si="92"/>
        <v>-4854.0626249999905</v>
      </c>
      <c r="W209" s="16">
        <f t="shared" ca="1" si="79"/>
        <v>-9.8414352364716556E-3</v>
      </c>
      <c r="X209" s="16">
        <f t="shared" ca="1" si="80"/>
        <v>-0.5675519910574971</v>
      </c>
      <c r="Y209" s="3">
        <f t="shared" ca="1" si="93"/>
        <v>493227.10645000043</v>
      </c>
      <c r="Z209" s="3">
        <f t="shared" ca="1" si="81"/>
        <v>488373.04382500047</v>
      </c>
    </row>
    <row r="210" spans="1:26" x14ac:dyDescent="0.3">
      <c r="A210" s="42">
        <f t="shared" si="94"/>
        <v>209</v>
      </c>
      <c r="B210" s="38">
        <v>41578</v>
      </c>
      <c r="C210" s="38">
        <v>41578</v>
      </c>
      <c r="D210" s="3" t="str">
        <f t="shared" ca="1" si="82"/>
        <v/>
      </c>
      <c r="E210" s="3" t="str">
        <f t="shared" ca="1" si="83"/>
        <v/>
      </c>
      <c r="F210" s="3" t="str">
        <f t="shared" ca="1" si="84"/>
        <v/>
      </c>
      <c r="G210" s="3" t="str">
        <f t="shared" ca="1" si="85"/>
        <v/>
      </c>
      <c r="H210" s="3" t="str">
        <f t="shared" ca="1" si="95"/>
        <v>Long</v>
      </c>
      <c r="I210" s="3" t="str">
        <f t="shared" ca="1" si="86"/>
        <v/>
      </c>
      <c r="J210" s="3" t="str">
        <f t="shared" ca="1" si="87"/>
        <v/>
      </c>
      <c r="K210" s="3">
        <f t="shared" ca="1" si="96"/>
        <v>667.9</v>
      </c>
      <c r="L210" s="3">
        <f t="shared" ca="1" si="97"/>
        <v>680.8</v>
      </c>
      <c r="M210" s="3">
        <f t="shared" ca="1" si="98"/>
        <v>820.85</v>
      </c>
      <c r="N210" s="3">
        <f t="shared" ca="1" si="99"/>
        <v>855.05</v>
      </c>
      <c r="O210" s="3">
        <f t="shared" ca="1" si="76"/>
        <v>365</v>
      </c>
      <c r="P210" s="3">
        <f t="shared" ca="1" si="77"/>
        <v>297</v>
      </c>
      <c r="Q210" s="3">
        <f t="shared" ca="1" si="88"/>
        <v>487575.95</v>
      </c>
      <c r="R210" s="3">
        <f t="shared" ca="1" si="89"/>
        <v>502441.85</v>
      </c>
      <c r="S210" s="3">
        <f t="shared" ca="1" si="90"/>
        <v>-5448.8999999999878</v>
      </c>
      <c r="T210" s="16">
        <f t="shared" ca="1" si="78"/>
        <v>-1.1157249706747741E-2</v>
      </c>
      <c r="U210" s="3">
        <f t="shared" ca="1" si="91"/>
        <v>495.00890000000004</v>
      </c>
      <c r="V210" s="3">
        <f t="shared" ca="1" si="92"/>
        <v>-5943.9088999999876</v>
      </c>
      <c r="W210" s="16">
        <f t="shared" ca="1" si="79"/>
        <v>-1.2170837385795353E-2</v>
      </c>
      <c r="X210" s="16">
        <f t="shared" ca="1" si="80"/>
        <v>-0.57281524545214724</v>
      </c>
      <c r="Y210" s="3">
        <f t="shared" ca="1" si="93"/>
        <v>488373.04382500047</v>
      </c>
      <c r="Z210" s="3">
        <f t="shared" ca="1" si="81"/>
        <v>482429.13492500049</v>
      </c>
    </row>
    <row r="211" spans="1:26" x14ac:dyDescent="0.3">
      <c r="A211" s="42">
        <f t="shared" si="94"/>
        <v>210</v>
      </c>
      <c r="B211" s="38">
        <v>41579</v>
      </c>
      <c r="C211" s="38">
        <v>41579</v>
      </c>
      <c r="D211" s="3" t="str">
        <f t="shared" ca="1" si="82"/>
        <v/>
      </c>
      <c r="E211" s="3" t="str">
        <f t="shared" ca="1" si="83"/>
        <v/>
      </c>
      <c r="F211" s="3" t="str">
        <f t="shared" ca="1" si="84"/>
        <v/>
      </c>
      <c r="G211" s="3" t="str">
        <f t="shared" ca="1" si="85"/>
        <v/>
      </c>
      <c r="H211" s="3" t="str">
        <f t="shared" ca="1" si="95"/>
        <v>Long</v>
      </c>
      <c r="I211" s="3" t="str">
        <f t="shared" ca="1" si="86"/>
        <v/>
      </c>
      <c r="J211" s="3" t="str">
        <f t="shared" ca="1" si="87"/>
        <v/>
      </c>
      <c r="K211" s="3">
        <f t="shared" ca="1" si="96"/>
        <v>667.9</v>
      </c>
      <c r="L211" s="3">
        <f t="shared" ca="1" si="97"/>
        <v>683.8</v>
      </c>
      <c r="M211" s="3">
        <f t="shared" ca="1" si="98"/>
        <v>820.85</v>
      </c>
      <c r="N211" s="3">
        <f t="shared" ca="1" si="99"/>
        <v>855.4</v>
      </c>
      <c r="O211" s="3">
        <f t="shared" ca="1" si="76"/>
        <v>361</v>
      </c>
      <c r="P211" s="3">
        <f t="shared" ca="1" si="77"/>
        <v>293</v>
      </c>
      <c r="Q211" s="3">
        <f t="shared" ca="1" si="88"/>
        <v>481620.95</v>
      </c>
      <c r="R211" s="3">
        <f t="shared" ca="1" si="89"/>
        <v>497484</v>
      </c>
      <c r="S211" s="3">
        <f t="shared" ca="1" si="90"/>
        <v>-4383.2499999999955</v>
      </c>
      <c r="T211" s="16">
        <f t="shared" ca="1" si="78"/>
        <v>-9.0857903942336022E-3</v>
      </c>
      <c r="U211" s="3">
        <f t="shared" ca="1" si="91"/>
        <v>489.55247500000002</v>
      </c>
      <c r="V211" s="3">
        <f t="shared" ca="1" si="92"/>
        <v>-4872.8024749999959</v>
      </c>
      <c r="W211" s="16">
        <f t="shared" ca="1" si="79"/>
        <v>-1.0100555961980888E-2</v>
      </c>
      <c r="X211" s="16">
        <f t="shared" ca="1" si="80"/>
        <v>-0.57713004897156295</v>
      </c>
      <c r="Y211" s="3">
        <f t="shared" ca="1" si="93"/>
        <v>482429.13492500049</v>
      </c>
      <c r="Z211" s="3">
        <f t="shared" ca="1" si="81"/>
        <v>477556.33245000051</v>
      </c>
    </row>
    <row r="212" spans="1:26" x14ac:dyDescent="0.3">
      <c r="A212" s="42">
        <f t="shared" si="94"/>
        <v>211</v>
      </c>
      <c r="B212" s="38">
        <v>41581</v>
      </c>
      <c r="C212" s="38">
        <v>41581</v>
      </c>
      <c r="D212" s="3" t="str">
        <f t="shared" ca="1" si="82"/>
        <v/>
      </c>
      <c r="E212" s="3" t="str">
        <f t="shared" ca="1" si="83"/>
        <v/>
      </c>
      <c r="F212" s="3" t="str">
        <f t="shared" ca="1" si="84"/>
        <v/>
      </c>
      <c r="G212" s="3" t="str">
        <f t="shared" ca="1" si="85"/>
        <v/>
      </c>
      <c r="H212" s="3" t="str">
        <f t="shared" ca="1" si="95"/>
        <v>Long</v>
      </c>
      <c r="I212" s="3" t="str">
        <f t="shared" ca="1" si="86"/>
        <v/>
      </c>
      <c r="J212" s="3" t="str">
        <f t="shared" ca="1" si="87"/>
        <v/>
      </c>
      <c r="K212" s="3">
        <f t="shared" ca="1" si="96"/>
        <v>667.9</v>
      </c>
      <c r="L212" s="3">
        <f t="shared" ca="1" si="97"/>
        <v>680.45</v>
      </c>
      <c r="M212" s="3">
        <f t="shared" ca="1" si="98"/>
        <v>820.85</v>
      </c>
      <c r="N212" s="3">
        <f t="shared" ca="1" si="99"/>
        <v>852.8</v>
      </c>
      <c r="O212" s="3">
        <f t="shared" ca="1" si="76"/>
        <v>357</v>
      </c>
      <c r="P212" s="3">
        <f t="shared" ca="1" si="77"/>
        <v>290</v>
      </c>
      <c r="Q212" s="3">
        <f t="shared" ca="1" si="88"/>
        <v>476486.8</v>
      </c>
      <c r="R212" s="3">
        <f t="shared" ca="1" si="89"/>
        <v>490232.65</v>
      </c>
      <c r="S212" s="3">
        <f t="shared" ca="1" si="90"/>
        <v>-4785.149999999956</v>
      </c>
      <c r="T212" s="16">
        <f t="shared" ca="1" si="78"/>
        <v>-1.002007443907354E-2</v>
      </c>
      <c r="U212" s="3">
        <f t="shared" ca="1" si="91"/>
        <v>483.35972500000003</v>
      </c>
      <c r="V212" s="3">
        <f t="shared" ca="1" si="92"/>
        <v>-5268.5097249999562</v>
      </c>
      <c r="W212" s="16">
        <f t="shared" ca="1" si="79"/>
        <v>-1.10322267071007E-2</v>
      </c>
      <c r="X212" s="16">
        <f t="shared" ca="1" si="80"/>
        <v>-0.58179524613892919</v>
      </c>
      <c r="Y212" s="3">
        <f t="shared" ca="1" si="93"/>
        <v>477556.33245000051</v>
      </c>
      <c r="Z212" s="3">
        <f t="shared" ca="1" si="81"/>
        <v>472287.82272500056</v>
      </c>
    </row>
    <row r="213" spans="1:26" x14ac:dyDescent="0.3">
      <c r="A213" s="42">
        <f t="shared" si="94"/>
        <v>212</v>
      </c>
      <c r="B213" s="38">
        <v>41583</v>
      </c>
      <c r="C213" s="38">
        <v>41583</v>
      </c>
      <c r="D213" s="3" t="str">
        <f t="shared" ca="1" si="82"/>
        <v/>
      </c>
      <c r="E213" s="3" t="str">
        <f t="shared" ca="1" si="83"/>
        <v/>
      </c>
      <c r="F213" s="3" t="str">
        <f t="shared" ca="1" si="84"/>
        <v/>
      </c>
      <c r="G213" s="3" t="str">
        <f t="shared" ca="1" si="85"/>
        <v/>
      </c>
      <c r="H213" s="3" t="str">
        <f t="shared" ca="1" si="95"/>
        <v>Long</v>
      </c>
      <c r="I213" s="3" t="str">
        <f t="shared" ca="1" si="86"/>
        <v/>
      </c>
      <c r="J213" s="3" t="str">
        <f t="shared" ca="1" si="87"/>
        <v/>
      </c>
      <c r="K213" s="3">
        <f t="shared" ca="1" si="96"/>
        <v>667.9</v>
      </c>
      <c r="L213" s="3">
        <f t="shared" ca="1" si="97"/>
        <v>676.25</v>
      </c>
      <c r="M213" s="3">
        <f t="shared" ca="1" si="98"/>
        <v>820.85</v>
      </c>
      <c r="N213" s="3">
        <f t="shared" ca="1" si="99"/>
        <v>859.45</v>
      </c>
      <c r="O213" s="3">
        <f t="shared" ca="1" si="76"/>
        <v>353</v>
      </c>
      <c r="P213" s="3">
        <f t="shared" ca="1" si="77"/>
        <v>287</v>
      </c>
      <c r="Q213" s="3">
        <f t="shared" ca="1" si="88"/>
        <v>471352.65</v>
      </c>
      <c r="R213" s="3">
        <f t="shared" ca="1" si="89"/>
        <v>485378.4</v>
      </c>
      <c r="S213" s="3">
        <f t="shared" ca="1" si="90"/>
        <v>-8130.6499999999978</v>
      </c>
      <c r="T213" s="16">
        <f t="shared" ca="1" si="78"/>
        <v>-1.7215455509921623E-2</v>
      </c>
      <c r="U213" s="3">
        <f t="shared" ca="1" si="91"/>
        <v>478.36552500000005</v>
      </c>
      <c r="V213" s="3">
        <f t="shared" ca="1" si="92"/>
        <v>-8609.0155249999971</v>
      </c>
      <c r="W213" s="16">
        <f t="shared" ca="1" si="79"/>
        <v>-1.8228324150573696E-2</v>
      </c>
      <c r="X213" s="16">
        <f t="shared" ca="1" si="80"/>
        <v>-0.58941841795361971</v>
      </c>
      <c r="Y213" s="3">
        <f t="shared" ca="1" si="93"/>
        <v>472287.82272500056</v>
      </c>
      <c r="Z213" s="3">
        <f t="shared" ca="1" si="81"/>
        <v>463678.80720000056</v>
      </c>
    </row>
    <row r="214" spans="1:26" x14ac:dyDescent="0.3">
      <c r="A214" s="42">
        <f t="shared" si="94"/>
        <v>213</v>
      </c>
      <c r="B214" s="38">
        <v>41584</v>
      </c>
      <c r="C214" s="38">
        <v>41584</v>
      </c>
      <c r="D214" s="3" t="str">
        <f t="shared" ca="1" si="82"/>
        <v/>
      </c>
      <c r="E214" s="3" t="str">
        <f t="shared" ca="1" si="83"/>
        <v/>
      </c>
      <c r="F214" s="3" t="str">
        <f t="shared" ca="1" si="84"/>
        <v/>
      </c>
      <c r="G214" s="3" t="str">
        <f t="shared" ca="1" si="85"/>
        <v/>
      </c>
      <c r="H214" s="3" t="str">
        <f t="shared" ca="1" si="95"/>
        <v>Long</v>
      </c>
      <c r="I214" s="3" t="str">
        <f t="shared" ca="1" si="86"/>
        <v/>
      </c>
      <c r="J214" s="3" t="str">
        <f t="shared" ca="1" si="87"/>
        <v/>
      </c>
      <c r="K214" s="3">
        <f t="shared" ca="1" si="96"/>
        <v>667.9</v>
      </c>
      <c r="L214" s="3">
        <f t="shared" ca="1" si="97"/>
        <v>668.9</v>
      </c>
      <c r="M214" s="3">
        <f t="shared" ca="1" si="98"/>
        <v>820.85</v>
      </c>
      <c r="N214" s="3">
        <f t="shared" ca="1" si="99"/>
        <v>838.95</v>
      </c>
      <c r="O214" s="3">
        <f t="shared" ca="1" si="76"/>
        <v>347</v>
      </c>
      <c r="P214" s="3">
        <f t="shared" ca="1" si="77"/>
        <v>282</v>
      </c>
      <c r="Q214" s="3">
        <f t="shared" ca="1" si="88"/>
        <v>463241</v>
      </c>
      <c r="R214" s="3">
        <f t="shared" ca="1" si="89"/>
        <v>468692.2</v>
      </c>
      <c r="S214" s="3">
        <f t="shared" ca="1" si="90"/>
        <v>-4757.2000000000062</v>
      </c>
      <c r="T214" s="16">
        <f t="shared" ca="1" si="78"/>
        <v>-1.0259688228425034E-2</v>
      </c>
      <c r="U214" s="3">
        <f t="shared" ca="1" si="91"/>
        <v>465.96659999999997</v>
      </c>
      <c r="V214" s="3">
        <f t="shared" ca="1" si="92"/>
        <v>-5223.1666000000059</v>
      </c>
      <c r="W214" s="16">
        <f t="shared" ca="1" si="79"/>
        <v>-1.1264622231800806E-2</v>
      </c>
      <c r="X214" s="16">
        <f t="shared" ca="1" si="80"/>
        <v>-0.59404346437070732</v>
      </c>
      <c r="Y214" s="3">
        <f t="shared" ca="1" si="93"/>
        <v>463678.80720000056</v>
      </c>
      <c r="Z214" s="3">
        <f t="shared" ca="1" si="81"/>
        <v>458455.64060000057</v>
      </c>
    </row>
    <row r="215" spans="1:26" x14ac:dyDescent="0.3">
      <c r="A215" s="42">
        <f t="shared" si="94"/>
        <v>214</v>
      </c>
      <c r="B215" s="38">
        <v>41585</v>
      </c>
      <c r="C215" s="38">
        <v>41585</v>
      </c>
      <c r="D215" s="3" t="str">
        <f t="shared" ca="1" si="82"/>
        <v/>
      </c>
      <c r="E215" s="3" t="str">
        <f t="shared" ca="1" si="83"/>
        <v/>
      </c>
      <c r="F215" s="3" t="str">
        <f t="shared" ca="1" si="84"/>
        <v/>
      </c>
      <c r="G215" s="3" t="str">
        <f t="shared" ca="1" si="85"/>
        <v/>
      </c>
      <c r="H215" s="3" t="str">
        <f t="shared" ca="1" si="95"/>
        <v>Long</v>
      </c>
      <c r="I215" s="3" t="str">
        <f t="shared" ca="1" si="86"/>
        <v/>
      </c>
      <c r="J215" s="3" t="str">
        <f t="shared" ca="1" si="87"/>
        <v/>
      </c>
      <c r="K215" s="3">
        <f t="shared" ca="1" si="96"/>
        <v>667.9</v>
      </c>
      <c r="L215" s="3">
        <f t="shared" ca="1" si="97"/>
        <v>665.4</v>
      </c>
      <c r="M215" s="3">
        <f t="shared" ca="1" si="98"/>
        <v>820.85</v>
      </c>
      <c r="N215" s="3">
        <f t="shared" ca="1" si="99"/>
        <v>841.75</v>
      </c>
      <c r="O215" s="3">
        <f t="shared" ca="1" si="76"/>
        <v>343</v>
      </c>
      <c r="P215" s="3">
        <f t="shared" ca="1" si="77"/>
        <v>279</v>
      </c>
      <c r="Q215" s="3">
        <f t="shared" ca="1" si="88"/>
        <v>458106.85</v>
      </c>
      <c r="R215" s="3">
        <f t="shared" ca="1" si="89"/>
        <v>463080.44999999995</v>
      </c>
      <c r="S215" s="3">
        <f t="shared" ca="1" si="90"/>
        <v>-6688.599999999994</v>
      </c>
      <c r="T215" s="16">
        <f t="shared" ca="1" si="78"/>
        <v>-1.4589415872921393E-2</v>
      </c>
      <c r="U215" s="3">
        <f t="shared" ca="1" si="91"/>
        <v>460.59365000000003</v>
      </c>
      <c r="V215" s="3">
        <f t="shared" ca="1" si="92"/>
        <v>-7149.1936499999938</v>
      </c>
      <c r="W215" s="16">
        <f t="shared" ca="1" si="79"/>
        <v>-1.5594079376237005E-2</v>
      </c>
      <c r="X215" s="16">
        <f t="shared" ca="1" si="80"/>
        <v>-0.60037398281061261</v>
      </c>
      <c r="Y215" s="3">
        <f t="shared" ca="1" si="93"/>
        <v>458455.64060000057</v>
      </c>
      <c r="Z215" s="3">
        <f t="shared" ca="1" si="81"/>
        <v>451306.44695000059</v>
      </c>
    </row>
    <row r="216" spans="1:26" x14ac:dyDescent="0.3">
      <c r="A216" s="42">
        <f t="shared" si="94"/>
        <v>215</v>
      </c>
      <c r="B216" s="38">
        <v>41586</v>
      </c>
      <c r="C216" s="38">
        <v>41586</v>
      </c>
      <c r="D216" s="3" t="str">
        <f t="shared" ca="1" si="82"/>
        <v/>
      </c>
      <c r="E216" s="3">
        <f t="shared" ca="1" si="83"/>
        <v>26</v>
      </c>
      <c r="F216" s="3" t="str">
        <f t="shared" ca="1" si="84"/>
        <v/>
      </c>
      <c r="G216" s="3" t="str">
        <f t="shared" ca="1" si="85"/>
        <v>LONG</v>
      </c>
      <c r="H216" s="3" t="str">
        <f t="shared" ca="1" si="95"/>
        <v>Long</v>
      </c>
      <c r="I216" s="3" t="str">
        <f t="shared" ca="1" si="86"/>
        <v/>
      </c>
      <c r="J216" s="3">
        <f t="shared" ca="1" si="87"/>
        <v>1</v>
      </c>
      <c r="K216" s="3" t="str">
        <f t="shared" ca="1" si="96"/>
        <v/>
      </c>
      <c r="L216" s="3">
        <f t="shared" ca="1" si="97"/>
        <v>652.5</v>
      </c>
      <c r="M216" s="3" t="str">
        <f t="shared" ca="1" si="98"/>
        <v/>
      </c>
      <c r="N216" s="3">
        <f t="shared" ca="1" si="99"/>
        <v>809.35</v>
      </c>
      <c r="O216" s="3">
        <f t="shared" ca="1" si="76"/>
        <v>337</v>
      </c>
      <c r="P216" s="3">
        <f t="shared" ca="1" si="77"/>
        <v>274</v>
      </c>
      <c r="Q216" s="3">
        <f t="shared" ca="1" si="88"/>
        <v>449995.19999999995</v>
      </c>
      <c r="R216" s="3">
        <f t="shared" ca="1" si="89"/>
        <v>441654.4</v>
      </c>
      <c r="S216" s="3">
        <f t="shared" ca="1" si="90"/>
        <v>-2038.799999999992</v>
      </c>
      <c r="T216" s="16">
        <f t="shared" ca="1" si="78"/>
        <v>-4.517551242129424E-3</v>
      </c>
      <c r="U216" s="3">
        <f t="shared" ca="1" si="91"/>
        <v>445.82479999999998</v>
      </c>
      <c r="V216" s="3">
        <f t="shared" ca="1" si="92"/>
        <v>-2484.6247999999919</v>
      </c>
      <c r="W216" s="16">
        <f t="shared" ca="1" si="79"/>
        <v>-5.5054050674247486E-3</v>
      </c>
      <c r="X216" s="16">
        <f t="shared" ca="1" si="80"/>
        <v>-0.60257408591072181</v>
      </c>
      <c r="Y216" s="3">
        <f t="shared" ca="1" si="93"/>
        <v>451306.44695000059</v>
      </c>
      <c r="Z216" s="3">
        <f t="shared" ca="1" si="81"/>
        <v>448821.8221500006</v>
      </c>
    </row>
    <row r="217" spans="1:26" x14ac:dyDescent="0.3">
      <c r="A217" s="42">
        <f t="shared" si="94"/>
        <v>216</v>
      </c>
      <c r="B217" s="38">
        <v>41589</v>
      </c>
      <c r="C217" s="38">
        <v>41589</v>
      </c>
      <c r="D217" s="3">
        <f t="shared" ca="1" si="82"/>
        <v>27</v>
      </c>
      <c r="E217" s="3" t="str">
        <f t="shared" ca="1" si="83"/>
        <v/>
      </c>
      <c r="F217" s="3" t="str">
        <f t="shared" ca="1" si="84"/>
        <v>SHORT</v>
      </c>
      <c r="G217" s="3" t="str">
        <f t="shared" ca="1" si="85"/>
        <v/>
      </c>
      <c r="H217" s="3" t="str">
        <f t="shared" ca="1" si="95"/>
        <v/>
      </c>
      <c r="I217" s="3">
        <f t="shared" ca="1" si="86"/>
        <v>1</v>
      </c>
      <c r="J217" s="3" t="str">
        <f t="shared" ca="1" si="87"/>
        <v/>
      </c>
      <c r="K217" s="3">
        <f t="shared" ca="1" si="96"/>
        <v>805.35</v>
      </c>
      <c r="L217" s="3" t="str">
        <f t="shared" ca="1" si="97"/>
        <v/>
      </c>
      <c r="M217" s="3">
        <f t="shared" ca="1" si="98"/>
        <v>654.25</v>
      </c>
      <c r="N217" s="3" t="str">
        <f t="shared" ca="1" si="99"/>
        <v/>
      </c>
      <c r="O217" s="3">
        <f t="shared" ca="1" si="76"/>
        <v>0</v>
      </c>
      <c r="P217" s="3">
        <f t="shared" ca="1" si="77"/>
        <v>0</v>
      </c>
      <c r="Q217" s="3">
        <f t="shared" ca="1" si="88"/>
        <v>0</v>
      </c>
      <c r="R217" s="3">
        <f t="shared" ca="1" si="89"/>
        <v>0</v>
      </c>
      <c r="S217" s="3">
        <f t="shared" ca="1" si="90"/>
        <v>0</v>
      </c>
      <c r="T217" s="16">
        <f t="shared" ca="1" si="78"/>
        <v>0</v>
      </c>
      <c r="U217" s="3">
        <f t="shared" ca="1" si="91"/>
        <v>0</v>
      </c>
      <c r="V217" s="3">
        <f t="shared" ca="1" si="92"/>
        <v>0</v>
      </c>
      <c r="W217" s="16">
        <f t="shared" ca="1" si="79"/>
        <v>0</v>
      </c>
      <c r="X217" s="16">
        <f t="shared" ca="1" si="80"/>
        <v>-0.60257408591072181</v>
      </c>
      <c r="Y217" s="3">
        <f t="shared" ca="1" si="93"/>
        <v>448821.8221500006</v>
      </c>
      <c r="Z217" s="3">
        <f t="shared" ca="1" si="81"/>
        <v>448821.8221500006</v>
      </c>
    </row>
    <row r="218" spans="1:26" x14ac:dyDescent="0.3">
      <c r="A218" s="42">
        <f t="shared" si="94"/>
        <v>217</v>
      </c>
      <c r="B218" s="38">
        <v>41590</v>
      </c>
      <c r="C218" s="38">
        <v>41590</v>
      </c>
      <c r="D218" s="3" t="str">
        <f t="shared" ca="1" si="82"/>
        <v/>
      </c>
      <c r="E218" s="3" t="str">
        <f t="shared" ca="1" si="83"/>
        <v/>
      </c>
      <c r="F218" s="3" t="str">
        <f t="shared" ca="1" si="84"/>
        <v/>
      </c>
      <c r="G218" s="3" t="str">
        <f t="shared" ca="1" si="85"/>
        <v/>
      </c>
      <c r="H218" s="3" t="str">
        <f t="shared" ca="1" si="95"/>
        <v>Short</v>
      </c>
      <c r="I218" s="3" t="str">
        <f t="shared" ca="1" si="86"/>
        <v/>
      </c>
      <c r="J218" s="3" t="str">
        <f t="shared" ca="1" si="87"/>
        <v/>
      </c>
      <c r="K218" s="3">
        <f t="shared" ca="1" si="96"/>
        <v>805.35</v>
      </c>
      <c r="L218" s="3">
        <f t="shared" ca="1" si="97"/>
        <v>794.85</v>
      </c>
      <c r="M218" s="3">
        <f t="shared" ca="1" si="98"/>
        <v>654.25</v>
      </c>
      <c r="N218" s="3">
        <f t="shared" ca="1" si="99"/>
        <v>645.95000000000005</v>
      </c>
      <c r="O218" s="3">
        <f t="shared" ca="1" si="76"/>
        <v>278</v>
      </c>
      <c r="P218" s="3">
        <f t="shared" ca="1" si="77"/>
        <v>343</v>
      </c>
      <c r="Q218" s="3">
        <f t="shared" ca="1" si="88"/>
        <v>448295.05000000005</v>
      </c>
      <c r="R218" s="3">
        <f t="shared" ca="1" si="89"/>
        <v>442529.15</v>
      </c>
      <c r="S218" s="3">
        <f t="shared" ca="1" si="90"/>
        <v>-72.100000000015825</v>
      </c>
      <c r="T218" s="16">
        <f t="shared" ca="1" si="78"/>
        <v>-1.6064281289762981E-4</v>
      </c>
      <c r="U218" s="3">
        <f t="shared" ca="1" si="91"/>
        <v>445.41210000000001</v>
      </c>
      <c r="V218" s="3">
        <f t="shared" ca="1" si="92"/>
        <v>-517.51210000001583</v>
      </c>
      <c r="W218" s="16">
        <f t="shared" ca="1" si="79"/>
        <v>-1.1530457621712036E-3</v>
      </c>
      <c r="X218" s="16">
        <f t="shared" ca="1" si="80"/>
        <v>-0.60303233617673946</v>
      </c>
      <c r="Y218" s="3">
        <f t="shared" ca="1" si="93"/>
        <v>448821.8221500006</v>
      </c>
      <c r="Z218" s="3">
        <f t="shared" ca="1" si="81"/>
        <v>448304.31005000061</v>
      </c>
    </row>
    <row r="219" spans="1:26" x14ac:dyDescent="0.3">
      <c r="A219" s="42">
        <f t="shared" si="94"/>
        <v>218</v>
      </c>
      <c r="B219" s="38">
        <v>41591</v>
      </c>
      <c r="C219" s="38">
        <v>41591</v>
      </c>
      <c r="D219" s="3" t="str">
        <f t="shared" ca="1" si="82"/>
        <v/>
      </c>
      <c r="E219" s="3" t="str">
        <f t="shared" ca="1" si="83"/>
        <v/>
      </c>
      <c r="F219" s="3" t="str">
        <f t="shared" ca="1" si="84"/>
        <v/>
      </c>
      <c r="G219" s="3" t="str">
        <f t="shared" ca="1" si="85"/>
        <v/>
      </c>
      <c r="H219" s="3" t="str">
        <f t="shared" ca="1" si="95"/>
        <v>Short</v>
      </c>
      <c r="I219" s="3" t="str">
        <f t="shared" ca="1" si="86"/>
        <v/>
      </c>
      <c r="J219" s="3" t="str">
        <f t="shared" ca="1" si="87"/>
        <v/>
      </c>
      <c r="K219" s="3">
        <f t="shared" ca="1" si="96"/>
        <v>805.35</v>
      </c>
      <c r="L219" s="3">
        <f t="shared" ca="1" si="97"/>
        <v>791.4</v>
      </c>
      <c r="M219" s="3">
        <f t="shared" ca="1" si="98"/>
        <v>654.25</v>
      </c>
      <c r="N219" s="3">
        <f t="shared" ca="1" si="99"/>
        <v>633.70000000000005</v>
      </c>
      <c r="O219" s="3">
        <f t="shared" ca="1" si="76"/>
        <v>278</v>
      </c>
      <c r="P219" s="3">
        <f t="shared" ca="1" si="77"/>
        <v>342</v>
      </c>
      <c r="Q219" s="3">
        <f t="shared" ca="1" si="88"/>
        <v>447640.80000000005</v>
      </c>
      <c r="R219" s="3">
        <f t="shared" ca="1" si="89"/>
        <v>436734.6</v>
      </c>
      <c r="S219" s="3">
        <f t="shared" ca="1" si="90"/>
        <v>3149.9999999999714</v>
      </c>
      <c r="T219" s="16">
        <f t="shared" ca="1" si="78"/>
        <v>7.0264771704930586E-3</v>
      </c>
      <c r="U219" s="3">
        <f t="shared" ca="1" si="91"/>
        <v>442.18770000000006</v>
      </c>
      <c r="V219" s="3">
        <f t="shared" ca="1" si="92"/>
        <v>2707.8122999999714</v>
      </c>
      <c r="W219" s="16">
        <f t="shared" ca="1" si="79"/>
        <v>6.0401210501365953E-3</v>
      </c>
      <c r="X219" s="16">
        <f t="shared" ca="1" si="80"/>
        <v>-0.60063460343425701</v>
      </c>
      <c r="Y219" s="3">
        <f t="shared" ca="1" si="93"/>
        <v>448304.31005000061</v>
      </c>
      <c r="Z219" s="3">
        <f t="shared" ca="1" si="81"/>
        <v>451012.1223500006</v>
      </c>
    </row>
    <row r="220" spans="1:26" x14ac:dyDescent="0.3">
      <c r="A220" s="42">
        <f t="shared" si="94"/>
        <v>219</v>
      </c>
      <c r="B220" s="38">
        <v>41592</v>
      </c>
      <c r="C220" s="38">
        <v>41592</v>
      </c>
      <c r="D220" s="3" t="str">
        <f t="shared" ca="1" si="82"/>
        <v/>
      </c>
      <c r="E220" s="3" t="str">
        <f t="shared" ca="1" si="83"/>
        <v/>
      </c>
      <c r="F220" s="3" t="str">
        <f t="shared" ca="1" si="84"/>
        <v/>
      </c>
      <c r="G220" s="3" t="str">
        <f t="shared" ca="1" si="85"/>
        <v/>
      </c>
      <c r="H220" s="3" t="str">
        <f t="shared" ca="1" si="95"/>
        <v>Short</v>
      </c>
      <c r="I220" s="3" t="str">
        <f t="shared" ca="1" si="86"/>
        <v/>
      </c>
      <c r="J220" s="3" t="str">
        <f t="shared" ca="1" si="87"/>
        <v/>
      </c>
      <c r="K220" s="3">
        <f t="shared" ca="1" si="96"/>
        <v>805.35</v>
      </c>
      <c r="L220" s="3">
        <f t="shared" ca="1" si="97"/>
        <v>793.3</v>
      </c>
      <c r="M220" s="3">
        <f t="shared" ca="1" si="98"/>
        <v>654.25</v>
      </c>
      <c r="N220" s="3">
        <f t="shared" ca="1" si="99"/>
        <v>642.20000000000005</v>
      </c>
      <c r="O220" s="3">
        <f t="shared" ca="1" si="76"/>
        <v>280</v>
      </c>
      <c r="P220" s="3">
        <f t="shared" ca="1" si="77"/>
        <v>344</v>
      </c>
      <c r="Q220" s="3">
        <f t="shared" ca="1" si="88"/>
        <v>450560</v>
      </c>
      <c r="R220" s="3">
        <f t="shared" ca="1" si="89"/>
        <v>443040.80000000005</v>
      </c>
      <c r="S220" s="3">
        <f t="shared" ca="1" si="90"/>
        <v>771.19999999996526</v>
      </c>
      <c r="T220" s="16">
        <f t="shared" ca="1" si="78"/>
        <v>1.7099318660918122E-3</v>
      </c>
      <c r="U220" s="3">
        <f t="shared" ca="1" si="91"/>
        <v>446.80040000000002</v>
      </c>
      <c r="V220" s="3">
        <f t="shared" ca="1" si="92"/>
        <v>324.39959999996523</v>
      </c>
      <c r="W220" s="16">
        <f t="shared" ca="1" si="79"/>
        <v>7.1927024557495202E-4</v>
      </c>
      <c r="X220" s="16">
        <f t="shared" ca="1" si="80"/>
        <v>-0.60034735178739507</v>
      </c>
      <c r="Y220" s="3">
        <f t="shared" ca="1" si="93"/>
        <v>451012.1223500006</v>
      </c>
      <c r="Z220" s="3">
        <f t="shared" ca="1" si="81"/>
        <v>451336.52195000055</v>
      </c>
    </row>
    <row r="221" spans="1:26" x14ac:dyDescent="0.3">
      <c r="A221" s="42">
        <f t="shared" si="94"/>
        <v>220</v>
      </c>
      <c r="B221" s="38">
        <v>41596</v>
      </c>
      <c r="C221" s="38">
        <v>41596</v>
      </c>
      <c r="D221" s="3" t="str">
        <f t="shared" ca="1" si="82"/>
        <v/>
      </c>
      <c r="E221" s="3" t="str">
        <f t="shared" ca="1" si="83"/>
        <v/>
      </c>
      <c r="F221" s="3" t="str">
        <f t="shared" ca="1" si="84"/>
        <v/>
      </c>
      <c r="G221" s="3" t="str">
        <f t="shared" ca="1" si="85"/>
        <v/>
      </c>
      <c r="H221" s="3" t="str">
        <f t="shared" ca="1" si="95"/>
        <v>Short</v>
      </c>
      <c r="I221" s="3" t="str">
        <f t="shared" ca="1" si="86"/>
        <v/>
      </c>
      <c r="J221" s="3" t="str">
        <f t="shared" ca="1" si="87"/>
        <v/>
      </c>
      <c r="K221" s="3">
        <f t="shared" ca="1" si="96"/>
        <v>805.35</v>
      </c>
      <c r="L221" s="3">
        <f t="shared" ca="1" si="97"/>
        <v>814.45</v>
      </c>
      <c r="M221" s="3">
        <f t="shared" ca="1" si="98"/>
        <v>654.25</v>
      </c>
      <c r="N221" s="3">
        <f t="shared" ca="1" si="99"/>
        <v>668.8</v>
      </c>
      <c r="O221" s="3">
        <f t="shared" ca="1" si="76"/>
        <v>280</v>
      </c>
      <c r="P221" s="3">
        <f t="shared" ca="1" si="77"/>
        <v>344</v>
      </c>
      <c r="Q221" s="3">
        <f t="shared" ca="1" si="88"/>
        <v>450560</v>
      </c>
      <c r="R221" s="3">
        <f t="shared" ca="1" si="89"/>
        <v>458113.19999999995</v>
      </c>
      <c r="S221" s="3">
        <f t="shared" ca="1" si="90"/>
        <v>-2457.199999999978</v>
      </c>
      <c r="T221" s="16">
        <f t="shared" ca="1" si="78"/>
        <v>-5.4442746830760322E-3</v>
      </c>
      <c r="U221" s="3">
        <f t="shared" ca="1" si="91"/>
        <v>454.33659999999998</v>
      </c>
      <c r="V221" s="3">
        <f t="shared" ca="1" si="92"/>
        <v>-2911.5365999999781</v>
      </c>
      <c r="W221" s="16">
        <f t="shared" ca="1" si="79"/>
        <v>-6.4509217809821306E-3</v>
      </c>
      <c r="X221" s="16">
        <f t="shared" ca="1" si="80"/>
        <v>-0.60292547976057698</v>
      </c>
      <c r="Y221" s="3">
        <f t="shared" ca="1" si="93"/>
        <v>451336.52195000055</v>
      </c>
      <c r="Z221" s="3">
        <f t="shared" ca="1" si="81"/>
        <v>448424.98535000056</v>
      </c>
    </row>
    <row r="222" spans="1:26" x14ac:dyDescent="0.3">
      <c r="A222" s="42">
        <f t="shared" si="94"/>
        <v>221</v>
      </c>
      <c r="B222" s="38">
        <v>41597</v>
      </c>
      <c r="C222" s="38">
        <v>41597</v>
      </c>
      <c r="D222" s="3" t="str">
        <f t="shared" ca="1" si="82"/>
        <v/>
      </c>
      <c r="E222" s="3" t="str">
        <f t="shared" ca="1" si="83"/>
        <v/>
      </c>
      <c r="F222" s="3" t="str">
        <f t="shared" ca="1" si="84"/>
        <v/>
      </c>
      <c r="G222" s="3" t="str">
        <f t="shared" ca="1" si="85"/>
        <v/>
      </c>
      <c r="H222" s="3" t="str">
        <f t="shared" ca="1" si="95"/>
        <v>Short</v>
      </c>
      <c r="I222" s="3" t="str">
        <f t="shared" ca="1" si="86"/>
        <v/>
      </c>
      <c r="J222" s="3" t="str">
        <f t="shared" ca="1" si="87"/>
        <v/>
      </c>
      <c r="K222" s="3">
        <f t="shared" ca="1" si="96"/>
        <v>805.35</v>
      </c>
      <c r="L222" s="3">
        <f t="shared" ca="1" si="97"/>
        <v>818.4</v>
      </c>
      <c r="M222" s="3">
        <f t="shared" ca="1" si="98"/>
        <v>654.25</v>
      </c>
      <c r="N222" s="3">
        <f t="shared" ca="1" si="99"/>
        <v>660.05</v>
      </c>
      <c r="O222" s="3">
        <f t="shared" ca="1" si="76"/>
        <v>278</v>
      </c>
      <c r="P222" s="3">
        <f t="shared" ca="1" si="77"/>
        <v>342</v>
      </c>
      <c r="Q222" s="3">
        <f t="shared" ca="1" si="88"/>
        <v>447640.80000000005</v>
      </c>
      <c r="R222" s="3">
        <f t="shared" ca="1" si="89"/>
        <v>453252.29999999993</v>
      </c>
      <c r="S222" s="3">
        <f t="shared" ca="1" si="90"/>
        <v>1644.3000000000029</v>
      </c>
      <c r="T222" s="16">
        <f t="shared" ca="1" si="78"/>
        <v>3.6668340385106082E-3</v>
      </c>
      <c r="U222" s="3">
        <f t="shared" ca="1" si="91"/>
        <v>450.44655</v>
      </c>
      <c r="V222" s="3">
        <f t="shared" ca="1" si="92"/>
        <v>1193.8534500000028</v>
      </c>
      <c r="W222" s="16">
        <f t="shared" ca="1" si="79"/>
        <v>2.6623258939690599E-3</v>
      </c>
      <c r="X222" s="16">
        <f t="shared" ca="1" si="80"/>
        <v>-0.60186833798350814</v>
      </c>
      <c r="Y222" s="3">
        <f t="shared" ca="1" si="93"/>
        <v>448424.98535000056</v>
      </c>
      <c r="Z222" s="3">
        <f t="shared" ca="1" si="81"/>
        <v>449618.83880000055</v>
      </c>
    </row>
    <row r="223" spans="1:26" x14ac:dyDescent="0.3">
      <c r="A223" s="42">
        <f t="shared" si="94"/>
        <v>222</v>
      </c>
      <c r="B223" s="38">
        <v>41598</v>
      </c>
      <c r="C223" s="38">
        <v>41598</v>
      </c>
      <c r="D223" s="3" t="str">
        <f t="shared" ca="1" si="82"/>
        <v/>
      </c>
      <c r="E223" s="3">
        <f t="shared" ca="1" si="83"/>
        <v>27</v>
      </c>
      <c r="F223" s="3" t="str">
        <f t="shared" ca="1" si="84"/>
        <v/>
      </c>
      <c r="G223" s="3" t="str">
        <f t="shared" ca="1" si="85"/>
        <v>SHORT</v>
      </c>
      <c r="H223" s="3" t="str">
        <f t="shared" ca="1" si="95"/>
        <v>Short</v>
      </c>
      <c r="I223" s="3" t="str">
        <f t="shared" ca="1" si="86"/>
        <v/>
      </c>
      <c r="J223" s="3">
        <f t="shared" ca="1" si="87"/>
        <v>1</v>
      </c>
      <c r="K223" s="3" t="str">
        <f t="shared" ca="1" si="96"/>
        <v/>
      </c>
      <c r="L223" s="3">
        <f t="shared" ca="1" si="97"/>
        <v>807.75</v>
      </c>
      <c r="M223" s="3" t="str">
        <f t="shared" ca="1" si="98"/>
        <v/>
      </c>
      <c r="N223" s="3">
        <f t="shared" ca="1" si="99"/>
        <v>649.54999999999995</v>
      </c>
      <c r="O223" s="3">
        <f t="shared" ca="1" si="76"/>
        <v>279</v>
      </c>
      <c r="P223" s="3">
        <f t="shared" ca="1" si="77"/>
        <v>343</v>
      </c>
      <c r="Q223" s="3">
        <f t="shared" ca="1" si="88"/>
        <v>449100.4</v>
      </c>
      <c r="R223" s="3">
        <f t="shared" ca="1" si="89"/>
        <v>448157.9</v>
      </c>
      <c r="S223" s="3">
        <f t="shared" ca="1" si="90"/>
        <v>2281.7000000000094</v>
      </c>
      <c r="T223" s="16">
        <f t="shared" ca="1" si="78"/>
        <v>5.0747428779668088E-3</v>
      </c>
      <c r="U223" s="3">
        <f t="shared" ca="1" si="91"/>
        <v>448.62915000000004</v>
      </c>
      <c r="V223" s="3">
        <f t="shared" ca="1" si="92"/>
        <v>1833.0708500000094</v>
      </c>
      <c r="W223" s="16">
        <f t="shared" ca="1" si="79"/>
        <v>4.0769440508594788E-3</v>
      </c>
      <c r="X223" s="16">
        <f t="shared" ca="1" si="80"/>
        <v>-0.60024517747259121</v>
      </c>
      <c r="Y223" s="3">
        <f t="shared" ca="1" si="93"/>
        <v>449618.83880000055</v>
      </c>
      <c r="Z223" s="3">
        <f t="shared" ca="1" si="81"/>
        <v>451451.90965000057</v>
      </c>
    </row>
    <row r="224" spans="1:26" x14ac:dyDescent="0.3">
      <c r="A224" s="42">
        <f t="shared" si="94"/>
        <v>223</v>
      </c>
      <c r="B224" s="38">
        <v>41599</v>
      </c>
      <c r="C224" s="38">
        <v>41599</v>
      </c>
      <c r="D224" s="3" t="str">
        <f t="shared" ca="1" si="82"/>
        <v/>
      </c>
      <c r="E224" s="3" t="str">
        <f t="shared" ca="1" si="83"/>
        <v/>
      </c>
      <c r="F224" s="3" t="str">
        <f t="shared" ca="1" si="84"/>
        <v/>
      </c>
      <c r="G224" s="3" t="str">
        <f t="shared" ca="1" si="85"/>
        <v/>
      </c>
      <c r="H224" s="3" t="str">
        <f t="shared" ca="1" si="95"/>
        <v/>
      </c>
      <c r="I224" s="3" t="str">
        <f t="shared" ca="1" si="86"/>
        <v/>
      </c>
      <c r="J224" s="3" t="str">
        <f t="shared" ca="1" si="87"/>
        <v/>
      </c>
      <c r="K224" s="3" t="str">
        <f t="shared" ca="1" si="96"/>
        <v/>
      </c>
      <c r="L224" s="3" t="str">
        <f t="shared" ca="1" si="97"/>
        <v/>
      </c>
      <c r="M224" s="3" t="str">
        <f t="shared" ca="1" si="98"/>
        <v/>
      </c>
      <c r="N224" s="3" t="str">
        <f t="shared" ca="1" si="99"/>
        <v/>
      </c>
      <c r="O224" s="3">
        <f t="shared" ca="1" si="76"/>
        <v>0</v>
      </c>
      <c r="P224" s="3">
        <f t="shared" ca="1" si="77"/>
        <v>0</v>
      </c>
      <c r="Q224" s="3">
        <f t="shared" ca="1" si="88"/>
        <v>0</v>
      </c>
      <c r="R224" s="3">
        <f t="shared" ca="1" si="89"/>
        <v>0</v>
      </c>
      <c r="S224" s="3">
        <f t="shared" ca="1" si="90"/>
        <v>0</v>
      </c>
      <c r="T224" s="16">
        <f t="shared" ca="1" si="78"/>
        <v>0</v>
      </c>
      <c r="U224" s="3">
        <f t="shared" ca="1" si="91"/>
        <v>0</v>
      </c>
      <c r="V224" s="3">
        <f t="shared" ca="1" si="92"/>
        <v>0</v>
      </c>
      <c r="W224" s="16">
        <f t="shared" ca="1" si="79"/>
        <v>0</v>
      </c>
      <c r="X224" s="16">
        <f t="shared" ca="1" si="80"/>
        <v>-0.60024517747259121</v>
      </c>
      <c r="Y224" s="3">
        <f t="shared" ca="1" si="93"/>
        <v>451451.90965000057</v>
      </c>
      <c r="Z224" s="3">
        <f t="shared" ca="1" si="81"/>
        <v>451451.90965000057</v>
      </c>
    </row>
    <row r="225" spans="1:26" x14ac:dyDescent="0.3">
      <c r="A225" s="42">
        <f t="shared" si="94"/>
        <v>224</v>
      </c>
      <c r="B225" s="38">
        <v>41600</v>
      </c>
      <c r="C225" s="38">
        <v>41600</v>
      </c>
      <c r="D225" s="3" t="str">
        <f t="shared" ca="1" si="82"/>
        <v/>
      </c>
      <c r="E225" s="3" t="str">
        <f t="shared" ca="1" si="83"/>
        <v/>
      </c>
      <c r="F225" s="3" t="str">
        <f t="shared" ca="1" si="84"/>
        <v/>
      </c>
      <c r="G225" s="3" t="str">
        <f t="shared" ca="1" si="85"/>
        <v/>
      </c>
      <c r="H225" s="3" t="str">
        <f t="shared" ca="1" si="95"/>
        <v/>
      </c>
      <c r="I225" s="3" t="str">
        <f t="shared" ca="1" si="86"/>
        <v/>
      </c>
      <c r="J225" s="3" t="str">
        <f t="shared" ca="1" si="87"/>
        <v/>
      </c>
      <c r="K225" s="3" t="str">
        <f t="shared" ca="1" si="96"/>
        <v/>
      </c>
      <c r="L225" s="3" t="str">
        <f t="shared" ca="1" si="97"/>
        <v/>
      </c>
      <c r="M225" s="3" t="str">
        <f t="shared" ca="1" si="98"/>
        <v/>
      </c>
      <c r="N225" s="3" t="str">
        <f t="shared" ca="1" si="99"/>
        <v/>
      </c>
      <c r="O225" s="3">
        <f t="shared" ca="1" si="76"/>
        <v>0</v>
      </c>
      <c r="P225" s="3">
        <f t="shared" ca="1" si="77"/>
        <v>0</v>
      </c>
      <c r="Q225" s="3">
        <f t="shared" ca="1" si="88"/>
        <v>0</v>
      </c>
      <c r="R225" s="3">
        <f t="shared" ca="1" si="89"/>
        <v>0</v>
      </c>
      <c r="S225" s="3">
        <f t="shared" ca="1" si="90"/>
        <v>0</v>
      </c>
      <c r="T225" s="16">
        <f t="shared" ca="1" si="78"/>
        <v>0</v>
      </c>
      <c r="U225" s="3">
        <f t="shared" ca="1" si="91"/>
        <v>0</v>
      </c>
      <c r="V225" s="3">
        <f t="shared" ca="1" si="92"/>
        <v>0</v>
      </c>
      <c r="W225" s="16">
        <f t="shared" ca="1" si="79"/>
        <v>0</v>
      </c>
      <c r="X225" s="16">
        <f t="shared" ca="1" si="80"/>
        <v>-0.60024517747259121</v>
      </c>
      <c r="Y225" s="3">
        <f t="shared" ca="1" si="93"/>
        <v>451451.90965000057</v>
      </c>
      <c r="Z225" s="3">
        <f t="shared" ca="1" si="81"/>
        <v>451451.90965000057</v>
      </c>
    </row>
    <row r="226" spans="1:26" x14ac:dyDescent="0.3">
      <c r="A226" s="42">
        <f t="shared" si="94"/>
        <v>225</v>
      </c>
      <c r="B226" s="38">
        <v>41603</v>
      </c>
      <c r="C226" s="38">
        <v>41603</v>
      </c>
      <c r="D226" s="3" t="str">
        <f t="shared" ca="1" si="82"/>
        <v/>
      </c>
      <c r="E226" s="3" t="str">
        <f t="shared" ca="1" si="83"/>
        <v/>
      </c>
      <c r="F226" s="3" t="str">
        <f t="shared" ca="1" si="84"/>
        <v/>
      </c>
      <c r="G226" s="3" t="str">
        <f t="shared" ca="1" si="85"/>
        <v/>
      </c>
      <c r="H226" s="3" t="str">
        <f t="shared" ca="1" si="95"/>
        <v/>
      </c>
      <c r="I226" s="3" t="str">
        <f t="shared" ca="1" si="86"/>
        <v/>
      </c>
      <c r="J226" s="3" t="str">
        <f t="shared" ca="1" si="87"/>
        <v/>
      </c>
      <c r="K226" s="3" t="str">
        <f t="shared" ca="1" si="96"/>
        <v/>
      </c>
      <c r="L226" s="3" t="str">
        <f t="shared" ca="1" si="97"/>
        <v/>
      </c>
      <c r="M226" s="3" t="str">
        <f t="shared" ca="1" si="98"/>
        <v/>
      </c>
      <c r="N226" s="3" t="str">
        <f t="shared" ca="1" si="99"/>
        <v/>
      </c>
      <c r="O226" s="3">
        <f t="shared" ca="1" si="76"/>
        <v>0</v>
      </c>
      <c r="P226" s="3">
        <f t="shared" ca="1" si="77"/>
        <v>0</v>
      </c>
      <c r="Q226" s="3">
        <f t="shared" ca="1" si="88"/>
        <v>0</v>
      </c>
      <c r="R226" s="3">
        <f t="shared" ca="1" si="89"/>
        <v>0</v>
      </c>
      <c r="S226" s="3">
        <f t="shared" ca="1" si="90"/>
        <v>0</v>
      </c>
      <c r="T226" s="16">
        <f t="shared" ca="1" si="78"/>
        <v>0</v>
      </c>
      <c r="U226" s="3">
        <f t="shared" ca="1" si="91"/>
        <v>0</v>
      </c>
      <c r="V226" s="3">
        <f t="shared" ca="1" si="92"/>
        <v>0</v>
      </c>
      <c r="W226" s="16">
        <f t="shared" ca="1" si="79"/>
        <v>0</v>
      </c>
      <c r="X226" s="16">
        <f t="shared" ca="1" si="80"/>
        <v>-0.60024517747259121</v>
      </c>
      <c r="Y226" s="3">
        <f t="shared" ca="1" si="93"/>
        <v>451451.90965000057</v>
      </c>
      <c r="Z226" s="3">
        <f t="shared" ca="1" si="81"/>
        <v>451451.90965000057</v>
      </c>
    </row>
    <row r="227" spans="1:26" x14ac:dyDescent="0.3">
      <c r="A227" s="42">
        <f t="shared" si="94"/>
        <v>226</v>
      </c>
      <c r="B227" s="38">
        <v>41604</v>
      </c>
      <c r="C227" s="38">
        <v>41604</v>
      </c>
      <c r="D227" s="3" t="str">
        <f t="shared" ca="1" si="82"/>
        <v/>
      </c>
      <c r="E227" s="3" t="str">
        <f t="shared" ca="1" si="83"/>
        <v/>
      </c>
      <c r="F227" s="3" t="str">
        <f t="shared" ca="1" si="84"/>
        <v/>
      </c>
      <c r="G227" s="3" t="str">
        <f t="shared" ca="1" si="85"/>
        <v/>
      </c>
      <c r="H227" s="3" t="str">
        <f t="shared" ca="1" si="95"/>
        <v/>
      </c>
      <c r="I227" s="3" t="str">
        <f t="shared" ca="1" si="86"/>
        <v/>
      </c>
      <c r="J227" s="3" t="str">
        <f t="shared" ca="1" si="87"/>
        <v/>
      </c>
      <c r="K227" s="3" t="str">
        <f t="shared" ca="1" si="96"/>
        <v/>
      </c>
      <c r="L227" s="3" t="str">
        <f t="shared" ca="1" si="97"/>
        <v/>
      </c>
      <c r="M227" s="3" t="str">
        <f t="shared" ca="1" si="98"/>
        <v/>
      </c>
      <c r="N227" s="3" t="str">
        <f t="shared" ca="1" si="99"/>
        <v/>
      </c>
      <c r="O227" s="3">
        <f t="shared" ca="1" si="76"/>
        <v>0</v>
      </c>
      <c r="P227" s="3">
        <f t="shared" ca="1" si="77"/>
        <v>0</v>
      </c>
      <c r="Q227" s="3">
        <f t="shared" ca="1" si="88"/>
        <v>0</v>
      </c>
      <c r="R227" s="3">
        <f t="shared" ca="1" si="89"/>
        <v>0</v>
      </c>
      <c r="S227" s="3">
        <f t="shared" ca="1" si="90"/>
        <v>0</v>
      </c>
      <c r="T227" s="16">
        <f t="shared" ca="1" si="78"/>
        <v>0</v>
      </c>
      <c r="U227" s="3">
        <f t="shared" ca="1" si="91"/>
        <v>0</v>
      </c>
      <c r="V227" s="3">
        <f t="shared" ca="1" si="92"/>
        <v>0</v>
      </c>
      <c r="W227" s="16">
        <f t="shared" ca="1" si="79"/>
        <v>0</v>
      </c>
      <c r="X227" s="16">
        <f t="shared" ca="1" si="80"/>
        <v>-0.60024517747259121</v>
      </c>
      <c r="Y227" s="3">
        <f t="shared" ca="1" si="93"/>
        <v>451451.90965000057</v>
      </c>
      <c r="Z227" s="3">
        <f t="shared" ca="1" si="81"/>
        <v>451451.90965000057</v>
      </c>
    </row>
    <row r="228" spans="1:26" x14ac:dyDescent="0.3">
      <c r="A228" s="42">
        <f t="shared" si="94"/>
        <v>227</v>
      </c>
      <c r="B228" s="38">
        <v>41605</v>
      </c>
      <c r="C228" s="38">
        <v>41605</v>
      </c>
      <c r="D228" s="3" t="str">
        <f t="shared" ca="1" si="82"/>
        <v/>
      </c>
      <c r="E228" s="3" t="str">
        <f t="shared" ca="1" si="83"/>
        <v/>
      </c>
      <c r="F228" s="3" t="str">
        <f t="shared" ca="1" si="84"/>
        <v/>
      </c>
      <c r="G228" s="3" t="str">
        <f t="shared" ca="1" si="85"/>
        <v/>
      </c>
      <c r="H228" s="3" t="str">
        <f t="shared" ca="1" si="95"/>
        <v/>
      </c>
      <c r="I228" s="3" t="str">
        <f t="shared" ca="1" si="86"/>
        <v/>
      </c>
      <c r="J228" s="3" t="str">
        <f t="shared" ca="1" si="87"/>
        <v/>
      </c>
      <c r="K228" s="3" t="str">
        <f t="shared" ca="1" si="96"/>
        <v/>
      </c>
      <c r="L228" s="3" t="str">
        <f t="shared" ca="1" si="97"/>
        <v/>
      </c>
      <c r="M228" s="3" t="str">
        <f t="shared" ca="1" si="98"/>
        <v/>
      </c>
      <c r="N228" s="3" t="str">
        <f t="shared" ca="1" si="99"/>
        <v/>
      </c>
      <c r="O228" s="3">
        <f t="shared" ca="1" si="76"/>
        <v>0</v>
      </c>
      <c r="P228" s="3">
        <f t="shared" ca="1" si="77"/>
        <v>0</v>
      </c>
      <c r="Q228" s="3">
        <f t="shared" ca="1" si="88"/>
        <v>0</v>
      </c>
      <c r="R228" s="3">
        <f t="shared" ca="1" si="89"/>
        <v>0</v>
      </c>
      <c r="S228" s="3">
        <f t="shared" ca="1" si="90"/>
        <v>0</v>
      </c>
      <c r="T228" s="16">
        <f t="shared" ca="1" si="78"/>
        <v>0</v>
      </c>
      <c r="U228" s="3">
        <f t="shared" ca="1" si="91"/>
        <v>0</v>
      </c>
      <c r="V228" s="3">
        <f t="shared" ca="1" si="92"/>
        <v>0</v>
      </c>
      <c r="W228" s="16">
        <f t="shared" ca="1" si="79"/>
        <v>0</v>
      </c>
      <c r="X228" s="16">
        <f t="shared" ca="1" si="80"/>
        <v>-0.60024517747259121</v>
      </c>
      <c r="Y228" s="3">
        <f t="shared" ca="1" si="93"/>
        <v>451451.90965000057</v>
      </c>
      <c r="Z228" s="3">
        <f t="shared" ca="1" si="81"/>
        <v>451451.90965000057</v>
      </c>
    </row>
    <row r="229" spans="1:26" x14ac:dyDescent="0.3">
      <c r="A229" s="42">
        <f t="shared" si="94"/>
        <v>228</v>
      </c>
      <c r="B229" s="38">
        <v>41606</v>
      </c>
      <c r="C229" s="38">
        <v>41606</v>
      </c>
      <c r="D229" s="3">
        <f t="shared" ca="1" si="82"/>
        <v>28</v>
      </c>
      <c r="E229" s="3" t="str">
        <f t="shared" ca="1" si="83"/>
        <v/>
      </c>
      <c r="F229" s="3" t="str">
        <f t="shared" ca="1" si="84"/>
        <v>LONG</v>
      </c>
      <c r="G229" s="3" t="str">
        <f t="shared" ca="1" si="85"/>
        <v/>
      </c>
      <c r="H229" s="3" t="str">
        <f t="shared" ca="1" si="95"/>
        <v/>
      </c>
      <c r="I229" s="3">
        <f t="shared" ca="1" si="86"/>
        <v>1</v>
      </c>
      <c r="J229" s="3" t="str">
        <f t="shared" ca="1" si="87"/>
        <v/>
      </c>
      <c r="K229" s="3">
        <f t="shared" ca="1" si="96"/>
        <v>653.4</v>
      </c>
      <c r="L229" s="3" t="str">
        <f t="shared" ca="1" si="97"/>
        <v/>
      </c>
      <c r="M229" s="3">
        <f t="shared" ca="1" si="98"/>
        <v>814.1</v>
      </c>
      <c r="N229" s="3" t="str">
        <f t="shared" ca="1" si="99"/>
        <v/>
      </c>
      <c r="O229" s="3">
        <f t="shared" ca="1" si="76"/>
        <v>0</v>
      </c>
      <c r="P229" s="3">
        <f t="shared" ca="1" si="77"/>
        <v>0</v>
      </c>
      <c r="Q229" s="3">
        <f t="shared" ca="1" si="88"/>
        <v>0</v>
      </c>
      <c r="R229" s="3">
        <f t="shared" ca="1" si="89"/>
        <v>0</v>
      </c>
      <c r="S229" s="3">
        <f t="shared" ca="1" si="90"/>
        <v>0</v>
      </c>
      <c r="T229" s="16">
        <f t="shared" ca="1" si="78"/>
        <v>0</v>
      </c>
      <c r="U229" s="3">
        <f t="shared" ca="1" si="91"/>
        <v>0</v>
      </c>
      <c r="V229" s="3">
        <f t="shared" ca="1" si="92"/>
        <v>0</v>
      </c>
      <c r="W229" s="16">
        <f t="shared" ca="1" si="79"/>
        <v>0</v>
      </c>
      <c r="X229" s="16">
        <f t="shared" ca="1" si="80"/>
        <v>-0.60024517747259121</v>
      </c>
      <c r="Y229" s="3">
        <f t="shared" ca="1" si="93"/>
        <v>451451.90965000057</v>
      </c>
      <c r="Z229" s="3">
        <f t="shared" ca="1" si="81"/>
        <v>451451.90965000057</v>
      </c>
    </row>
    <row r="230" spans="1:26" x14ac:dyDescent="0.3">
      <c r="A230" s="42">
        <f t="shared" si="94"/>
        <v>229</v>
      </c>
      <c r="B230" s="38">
        <v>41607</v>
      </c>
      <c r="C230" s="38">
        <v>41607</v>
      </c>
      <c r="D230" s="3" t="str">
        <f t="shared" ca="1" si="82"/>
        <v/>
      </c>
      <c r="E230" s="3" t="str">
        <f t="shared" ca="1" si="83"/>
        <v/>
      </c>
      <c r="F230" s="3" t="str">
        <f t="shared" ca="1" si="84"/>
        <v/>
      </c>
      <c r="G230" s="3" t="str">
        <f t="shared" ca="1" si="85"/>
        <v/>
      </c>
      <c r="H230" s="3" t="str">
        <f t="shared" ca="1" si="95"/>
        <v>Long</v>
      </c>
      <c r="I230" s="3" t="str">
        <f t="shared" ca="1" si="86"/>
        <v/>
      </c>
      <c r="J230" s="3" t="str">
        <f t="shared" ca="1" si="87"/>
        <v/>
      </c>
      <c r="K230" s="3">
        <f t="shared" ca="1" si="96"/>
        <v>653.4</v>
      </c>
      <c r="L230" s="3">
        <f t="shared" ca="1" si="97"/>
        <v>661.3</v>
      </c>
      <c r="M230" s="3">
        <f t="shared" ca="1" si="98"/>
        <v>814.1</v>
      </c>
      <c r="N230" s="3">
        <f t="shared" ca="1" si="99"/>
        <v>823.8</v>
      </c>
      <c r="O230" s="3">
        <f t="shared" ca="1" si="76"/>
        <v>345</v>
      </c>
      <c r="P230" s="3">
        <f t="shared" ca="1" si="77"/>
        <v>277</v>
      </c>
      <c r="Q230" s="3">
        <f t="shared" ca="1" si="88"/>
        <v>450928.7</v>
      </c>
      <c r="R230" s="3">
        <f t="shared" ca="1" si="89"/>
        <v>456341.1</v>
      </c>
      <c r="S230" s="3">
        <f t="shared" ca="1" si="90"/>
        <v>38.600000000011278</v>
      </c>
      <c r="T230" s="16">
        <f t="shared" ca="1" si="78"/>
        <v>8.5501908785670869E-5</v>
      </c>
      <c r="U230" s="3">
        <f t="shared" ca="1" si="91"/>
        <v>453.63490000000002</v>
      </c>
      <c r="V230" s="3">
        <f t="shared" ca="1" si="92"/>
        <v>-415.03489999998874</v>
      </c>
      <c r="W230" s="16">
        <f t="shared" ca="1" si="79"/>
        <v>-9.1933357934348967E-4</v>
      </c>
      <c r="X230" s="16">
        <f t="shared" ca="1" si="80"/>
        <v>-0.60061268550444513</v>
      </c>
      <c r="Y230" s="3">
        <f t="shared" ca="1" si="93"/>
        <v>451451.90965000057</v>
      </c>
      <c r="Z230" s="3">
        <f t="shared" ca="1" si="81"/>
        <v>451036.8747500006</v>
      </c>
    </row>
    <row r="231" spans="1:26" x14ac:dyDescent="0.3">
      <c r="A231" s="42">
        <f t="shared" si="94"/>
        <v>230</v>
      </c>
      <c r="B231" s="38">
        <v>41610</v>
      </c>
      <c r="C231" s="38">
        <v>41610</v>
      </c>
      <c r="D231" s="3" t="str">
        <f t="shared" ca="1" si="82"/>
        <v/>
      </c>
      <c r="E231" s="3" t="str">
        <f t="shared" ca="1" si="83"/>
        <v/>
      </c>
      <c r="F231" s="3" t="str">
        <f t="shared" ca="1" si="84"/>
        <v/>
      </c>
      <c r="G231" s="3" t="str">
        <f t="shared" ca="1" si="85"/>
        <v/>
      </c>
      <c r="H231" s="3" t="str">
        <f t="shared" ca="1" si="95"/>
        <v>Long</v>
      </c>
      <c r="I231" s="3" t="str">
        <f t="shared" ca="1" si="86"/>
        <v/>
      </c>
      <c r="J231" s="3" t="str">
        <f t="shared" ca="1" si="87"/>
        <v/>
      </c>
      <c r="K231" s="3">
        <f t="shared" ca="1" si="96"/>
        <v>653.4</v>
      </c>
      <c r="L231" s="3">
        <f t="shared" ca="1" si="97"/>
        <v>661.3</v>
      </c>
      <c r="M231" s="3">
        <f t="shared" ca="1" si="98"/>
        <v>814.1</v>
      </c>
      <c r="N231" s="3">
        <f t="shared" ca="1" si="99"/>
        <v>827.65</v>
      </c>
      <c r="O231" s="3">
        <f t="shared" ca="1" si="76"/>
        <v>345</v>
      </c>
      <c r="P231" s="3">
        <f t="shared" ca="1" si="77"/>
        <v>277</v>
      </c>
      <c r="Q231" s="3">
        <f t="shared" ca="1" si="88"/>
        <v>450928.7</v>
      </c>
      <c r="R231" s="3">
        <f t="shared" ca="1" si="89"/>
        <v>457407.54999999993</v>
      </c>
      <c r="S231" s="3">
        <f t="shared" ca="1" si="90"/>
        <v>-1027.8499999999954</v>
      </c>
      <c r="T231" s="16">
        <f t="shared" ca="1" si="78"/>
        <v>-2.2788602385774093E-3</v>
      </c>
      <c r="U231" s="3">
        <f t="shared" ca="1" si="91"/>
        <v>454.16812500000003</v>
      </c>
      <c r="V231" s="3">
        <f t="shared" ca="1" si="92"/>
        <v>-1482.0181249999955</v>
      </c>
      <c r="W231" s="16">
        <f t="shared" ca="1" si="79"/>
        <v>-3.2858025761672905E-3</v>
      </c>
      <c r="X231" s="16">
        <f t="shared" ca="1" si="80"/>
        <v>-0.60192499337130323</v>
      </c>
      <c r="Y231" s="3">
        <f t="shared" ca="1" si="93"/>
        <v>451036.8747500006</v>
      </c>
      <c r="Z231" s="3">
        <f t="shared" ca="1" si="81"/>
        <v>449554.8566250006</v>
      </c>
    </row>
    <row r="232" spans="1:26" x14ac:dyDescent="0.3">
      <c r="A232" s="42">
        <f t="shared" si="94"/>
        <v>231</v>
      </c>
      <c r="B232" s="38">
        <v>41611</v>
      </c>
      <c r="C232" s="38">
        <v>41611</v>
      </c>
      <c r="D232" s="3" t="str">
        <f t="shared" ca="1" si="82"/>
        <v/>
      </c>
      <c r="E232" s="3" t="str">
        <f t="shared" ca="1" si="83"/>
        <v/>
      </c>
      <c r="F232" s="3" t="str">
        <f t="shared" ca="1" si="84"/>
        <v/>
      </c>
      <c r="G232" s="3" t="str">
        <f t="shared" ca="1" si="85"/>
        <v/>
      </c>
      <c r="H232" s="3" t="str">
        <f t="shared" ca="1" si="95"/>
        <v>Long</v>
      </c>
      <c r="I232" s="3" t="str">
        <f t="shared" ca="1" si="86"/>
        <v/>
      </c>
      <c r="J232" s="3" t="str">
        <f t="shared" ca="1" si="87"/>
        <v/>
      </c>
      <c r="K232" s="3">
        <f t="shared" ca="1" si="96"/>
        <v>653.4</v>
      </c>
      <c r="L232" s="3">
        <f t="shared" ca="1" si="97"/>
        <v>655.75</v>
      </c>
      <c r="M232" s="3">
        <f t="shared" ca="1" si="98"/>
        <v>814.1</v>
      </c>
      <c r="N232" s="3">
        <f t="shared" ca="1" si="99"/>
        <v>822.4</v>
      </c>
      <c r="O232" s="3">
        <f t="shared" ca="1" si="76"/>
        <v>344</v>
      </c>
      <c r="P232" s="3">
        <f t="shared" ca="1" si="77"/>
        <v>276</v>
      </c>
      <c r="Q232" s="3">
        <f t="shared" ca="1" si="88"/>
        <v>449461.2</v>
      </c>
      <c r="R232" s="3">
        <f t="shared" ca="1" si="89"/>
        <v>452560.4</v>
      </c>
      <c r="S232" s="3">
        <f t="shared" ca="1" si="90"/>
        <v>-1482.3999999999796</v>
      </c>
      <c r="T232" s="16">
        <f t="shared" ca="1" si="78"/>
        <v>-3.2974841182430697E-3</v>
      </c>
      <c r="U232" s="3">
        <f t="shared" ca="1" si="91"/>
        <v>451.01080000000002</v>
      </c>
      <c r="V232" s="3">
        <f t="shared" ca="1" si="92"/>
        <v>-1933.4107999999796</v>
      </c>
      <c r="W232" s="16">
        <f t="shared" ca="1" si="79"/>
        <v>-4.3007227516457421E-3</v>
      </c>
      <c r="X232" s="16">
        <f t="shared" ca="1" si="80"/>
        <v>-0.60363700360917272</v>
      </c>
      <c r="Y232" s="3">
        <f t="shared" ca="1" si="93"/>
        <v>449554.8566250006</v>
      </c>
      <c r="Z232" s="3">
        <f t="shared" ca="1" si="81"/>
        <v>447621.44582500064</v>
      </c>
    </row>
    <row r="233" spans="1:26" x14ac:dyDescent="0.3">
      <c r="A233" s="42">
        <f t="shared" si="94"/>
        <v>232</v>
      </c>
      <c r="B233" s="38">
        <v>41612</v>
      </c>
      <c r="C233" s="38">
        <v>41612</v>
      </c>
      <c r="D233" s="3" t="str">
        <f t="shared" ca="1" si="82"/>
        <v/>
      </c>
      <c r="E233" s="3">
        <f t="shared" ca="1" si="83"/>
        <v>28</v>
      </c>
      <c r="F233" s="3" t="str">
        <f t="shared" ca="1" si="84"/>
        <v/>
      </c>
      <c r="G233" s="3" t="str">
        <f t="shared" ca="1" si="85"/>
        <v>LONG</v>
      </c>
      <c r="H233" s="3" t="str">
        <f t="shared" ca="1" si="95"/>
        <v>Long</v>
      </c>
      <c r="I233" s="3" t="str">
        <f t="shared" ca="1" si="86"/>
        <v/>
      </c>
      <c r="J233" s="3">
        <f t="shared" ca="1" si="87"/>
        <v>1</v>
      </c>
      <c r="K233" s="3" t="str">
        <f t="shared" ca="1" si="96"/>
        <v/>
      </c>
      <c r="L233" s="3">
        <f t="shared" ca="1" si="97"/>
        <v>657.6</v>
      </c>
      <c r="M233" s="3" t="str">
        <f t="shared" ca="1" si="98"/>
        <v/>
      </c>
      <c r="N233" s="3">
        <f t="shared" ca="1" si="99"/>
        <v>812.15</v>
      </c>
      <c r="O233" s="3">
        <f t="shared" ca="1" si="76"/>
        <v>342</v>
      </c>
      <c r="P233" s="3">
        <f t="shared" ca="1" si="77"/>
        <v>274</v>
      </c>
      <c r="Q233" s="3">
        <f t="shared" ca="1" si="88"/>
        <v>446526.19999999995</v>
      </c>
      <c r="R233" s="3">
        <f t="shared" ca="1" si="89"/>
        <v>447428.30000000005</v>
      </c>
      <c r="S233" s="3">
        <f t="shared" ca="1" si="90"/>
        <v>1970.700000000028</v>
      </c>
      <c r="T233" s="16">
        <f t="shared" ca="1" si="78"/>
        <v>4.4026040717684489E-3</v>
      </c>
      <c r="U233" s="3">
        <f t="shared" ca="1" si="91"/>
        <v>446.97725000000003</v>
      </c>
      <c r="V233" s="3">
        <f t="shared" ca="1" si="92"/>
        <v>1523.7227500000281</v>
      </c>
      <c r="W233" s="16">
        <f t="shared" ca="1" si="79"/>
        <v>3.4040432249435463E-3</v>
      </c>
      <c r="X233" s="16">
        <f t="shared" ca="1" si="80"/>
        <v>-0.60228776683669027</v>
      </c>
      <c r="Y233" s="3">
        <f t="shared" ca="1" si="93"/>
        <v>447621.44582500064</v>
      </c>
      <c r="Z233" s="3">
        <f t="shared" ca="1" si="81"/>
        <v>449145.16857500066</v>
      </c>
    </row>
    <row r="234" spans="1:26" x14ac:dyDescent="0.3">
      <c r="A234" s="42">
        <f t="shared" si="94"/>
        <v>233</v>
      </c>
      <c r="B234" s="38">
        <v>41613</v>
      </c>
      <c r="C234" s="38">
        <v>41613</v>
      </c>
      <c r="D234" s="3">
        <f t="shared" ca="1" si="82"/>
        <v>29</v>
      </c>
      <c r="E234" s="3" t="str">
        <f t="shared" ca="1" si="83"/>
        <v/>
      </c>
      <c r="F234" s="3" t="str">
        <f t="shared" ca="1" si="84"/>
        <v>SHORT</v>
      </c>
      <c r="G234" s="3" t="str">
        <f t="shared" ca="1" si="85"/>
        <v/>
      </c>
      <c r="H234" s="3" t="str">
        <f t="shared" ca="1" si="95"/>
        <v/>
      </c>
      <c r="I234" s="3">
        <f t="shared" ca="1" si="86"/>
        <v>1</v>
      </c>
      <c r="J234" s="3" t="str">
        <f t="shared" ca="1" si="87"/>
        <v/>
      </c>
      <c r="K234" s="3">
        <f t="shared" ca="1" si="96"/>
        <v>827.45</v>
      </c>
      <c r="L234" s="3" t="str">
        <f t="shared" ca="1" si="97"/>
        <v/>
      </c>
      <c r="M234" s="3">
        <f t="shared" ca="1" si="98"/>
        <v>688.1</v>
      </c>
      <c r="N234" s="3" t="str">
        <f t="shared" ca="1" si="99"/>
        <v/>
      </c>
      <c r="O234" s="3">
        <f t="shared" ca="1" si="76"/>
        <v>0</v>
      </c>
      <c r="P234" s="3">
        <f t="shared" ca="1" si="77"/>
        <v>0</v>
      </c>
      <c r="Q234" s="3">
        <f t="shared" ca="1" si="88"/>
        <v>0</v>
      </c>
      <c r="R234" s="3">
        <f t="shared" ca="1" si="89"/>
        <v>0</v>
      </c>
      <c r="S234" s="3">
        <f t="shared" ca="1" si="90"/>
        <v>0</v>
      </c>
      <c r="T234" s="16">
        <f t="shared" ca="1" si="78"/>
        <v>0</v>
      </c>
      <c r="U234" s="3">
        <f t="shared" ca="1" si="91"/>
        <v>0</v>
      </c>
      <c r="V234" s="3">
        <f t="shared" ca="1" si="92"/>
        <v>0</v>
      </c>
      <c r="W234" s="16">
        <f t="shared" ca="1" si="79"/>
        <v>0</v>
      </c>
      <c r="X234" s="16">
        <f t="shared" ca="1" si="80"/>
        <v>-0.60228776683669027</v>
      </c>
      <c r="Y234" s="3">
        <f t="shared" ca="1" si="93"/>
        <v>449145.16857500066</v>
      </c>
      <c r="Z234" s="3">
        <f t="shared" ca="1" si="81"/>
        <v>449145.16857500066</v>
      </c>
    </row>
    <row r="235" spans="1:26" x14ac:dyDescent="0.3">
      <c r="A235" s="42">
        <f t="shared" si="94"/>
        <v>234</v>
      </c>
      <c r="B235" s="38">
        <v>41614</v>
      </c>
      <c r="C235" s="38">
        <v>41614</v>
      </c>
      <c r="D235" s="3" t="str">
        <f t="shared" ca="1" si="82"/>
        <v/>
      </c>
      <c r="E235" s="3" t="str">
        <f t="shared" ca="1" si="83"/>
        <v/>
      </c>
      <c r="F235" s="3" t="str">
        <f t="shared" ca="1" si="84"/>
        <v/>
      </c>
      <c r="G235" s="3" t="str">
        <f t="shared" ca="1" si="85"/>
        <v/>
      </c>
      <c r="H235" s="3" t="str">
        <f t="shared" ca="1" si="95"/>
        <v>Short</v>
      </c>
      <c r="I235" s="3" t="str">
        <f t="shared" ca="1" si="86"/>
        <v/>
      </c>
      <c r="J235" s="3" t="str">
        <f t="shared" ca="1" si="87"/>
        <v/>
      </c>
      <c r="K235" s="3">
        <f t="shared" ca="1" si="96"/>
        <v>827.45</v>
      </c>
      <c r="L235" s="3">
        <f t="shared" ca="1" si="97"/>
        <v>813.75</v>
      </c>
      <c r="M235" s="3">
        <f t="shared" ca="1" si="98"/>
        <v>688.1</v>
      </c>
      <c r="N235" s="3">
        <f t="shared" ca="1" si="99"/>
        <v>682.7</v>
      </c>
      <c r="O235" s="3">
        <f t="shared" ca="1" si="76"/>
        <v>271</v>
      </c>
      <c r="P235" s="3">
        <f t="shared" ca="1" si="77"/>
        <v>326</v>
      </c>
      <c r="Q235" s="3">
        <f t="shared" ca="1" si="88"/>
        <v>448559.55000000005</v>
      </c>
      <c r="R235" s="3">
        <f t="shared" ca="1" si="89"/>
        <v>443086.45</v>
      </c>
      <c r="S235" s="3">
        <f t="shared" ca="1" si="90"/>
        <v>-1952.30000000002</v>
      </c>
      <c r="T235" s="16">
        <f t="shared" ca="1" si="78"/>
        <v>-4.3467015490650093E-3</v>
      </c>
      <c r="U235" s="3">
        <f t="shared" ca="1" si="91"/>
        <v>445.82300000000004</v>
      </c>
      <c r="V235" s="3">
        <f t="shared" ca="1" si="92"/>
        <v>-2398.1230000000201</v>
      </c>
      <c r="W235" s="16">
        <f t="shared" ca="1" si="79"/>
        <v>-5.3393049013719237E-3</v>
      </c>
      <c r="X235" s="16">
        <f t="shared" ca="1" si="80"/>
        <v>-0.60441127371255465</v>
      </c>
      <c r="Y235" s="3">
        <f t="shared" ca="1" si="93"/>
        <v>449145.16857500066</v>
      </c>
      <c r="Z235" s="3">
        <f t="shared" ca="1" si="81"/>
        <v>446747.04557500064</v>
      </c>
    </row>
    <row r="236" spans="1:26" x14ac:dyDescent="0.3">
      <c r="A236" s="42">
        <f t="shared" si="94"/>
        <v>235</v>
      </c>
      <c r="B236" s="38">
        <v>41617</v>
      </c>
      <c r="C236" s="38">
        <v>41617</v>
      </c>
      <c r="D236" s="3" t="str">
        <f t="shared" ca="1" si="82"/>
        <v/>
      </c>
      <c r="E236" s="3" t="str">
        <f t="shared" ca="1" si="83"/>
        <v/>
      </c>
      <c r="F236" s="3" t="str">
        <f t="shared" ca="1" si="84"/>
        <v/>
      </c>
      <c r="G236" s="3" t="str">
        <f t="shared" ca="1" si="85"/>
        <v/>
      </c>
      <c r="H236" s="3" t="str">
        <f t="shared" ca="1" si="95"/>
        <v>Short</v>
      </c>
      <c r="I236" s="3" t="str">
        <f t="shared" ca="1" si="86"/>
        <v/>
      </c>
      <c r="J236" s="3" t="str">
        <f t="shared" ca="1" si="87"/>
        <v/>
      </c>
      <c r="K236" s="3">
        <f t="shared" ca="1" si="96"/>
        <v>827.45</v>
      </c>
      <c r="L236" s="3">
        <f t="shared" ca="1" si="97"/>
        <v>820</v>
      </c>
      <c r="M236" s="3">
        <f t="shared" ca="1" si="98"/>
        <v>688.1</v>
      </c>
      <c r="N236" s="3">
        <f t="shared" ca="1" si="99"/>
        <v>696.65</v>
      </c>
      <c r="O236" s="3">
        <f t="shared" ca="1" si="76"/>
        <v>269</v>
      </c>
      <c r="P236" s="3">
        <f t="shared" ca="1" si="77"/>
        <v>324</v>
      </c>
      <c r="Q236" s="3">
        <f t="shared" ca="1" si="88"/>
        <v>445528.45</v>
      </c>
      <c r="R236" s="3">
        <f t="shared" ca="1" si="89"/>
        <v>446294.6</v>
      </c>
      <c r="S236" s="3">
        <f t="shared" ca="1" si="90"/>
        <v>-4774.2499999999973</v>
      </c>
      <c r="T236" s="16">
        <f t="shared" ca="1" si="78"/>
        <v>-1.0686696302278038E-2</v>
      </c>
      <c r="U236" s="3">
        <f t="shared" ca="1" si="91"/>
        <v>445.91152499999998</v>
      </c>
      <c r="V236" s="3">
        <f t="shared" ca="1" si="92"/>
        <v>-5220.1615249999977</v>
      </c>
      <c r="W236" s="16">
        <f t="shared" ca="1" si="79"/>
        <v>-1.1684826070379973E-2</v>
      </c>
      <c r="X236" s="16">
        <f t="shared" ca="1" si="80"/>
        <v>-0.6090336591746266</v>
      </c>
      <c r="Y236" s="3">
        <f t="shared" ca="1" si="93"/>
        <v>446747.04557500064</v>
      </c>
      <c r="Z236" s="3">
        <f t="shared" ca="1" si="81"/>
        <v>441526.88405000063</v>
      </c>
    </row>
    <row r="237" spans="1:26" x14ac:dyDescent="0.3">
      <c r="A237" s="42">
        <f t="shared" si="94"/>
        <v>236</v>
      </c>
      <c r="B237" s="38">
        <v>41618</v>
      </c>
      <c r="C237" s="38">
        <v>41618</v>
      </c>
      <c r="D237" s="3" t="str">
        <f t="shared" ca="1" si="82"/>
        <v/>
      </c>
      <c r="E237" s="3" t="str">
        <f t="shared" ca="1" si="83"/>
        <v/>
      </c>
      <c r="F237" s="3" t="str">
        <f t="shared" ca="1" si="84"/>
        <v/>
      </c>
      <c r="G237" s="3" t="str">
        <f t="shared" ca="1" si="85"/>
        <v/>
      </c>
      <c r="H237" s="3" t="str">
        <f t="shared" ca="1" si="95"/>
        <v>Short</v>
      </c>
      <c r="I237" s="3" t="str">
        <f t="shared" ca="1" si="86"/>
        <v/>
      </c>
      <c r="J237" s="3" t="str">
        <f t="shared" ca="1" si="87"/>
        <v/>
      </c>
      <c r="K237" s="3">
        <f t="shared" ca="1" si="96"/>
        <v>827.45</v>
      </c>
      <c r="L237" s="3">
        <f t="shared" ca="1" si="97"/>
        <v>808.95</v>
      </c>
      <c r="M237" s="3">
        <f t="shared" ca="1" si="98"/>
        <v>688.1</v>
      </c>
      <c r="N237" s="3">
        <f t="shared" ca="1" si="99"/>
        <v>696.7</v>
      </c>
      <c r="O237" s="3">
        <f t="shared" ca="1" si="76"/>
        <v>266</v>
      </c>
      <c r="P237" s="3">
        <f t="shared" ca="1" si="77"/>
        <v>320</v>
      </c>
      <c r="Q237" s="3">
        <f t="shared" ca="1" si="88"/>
        <v>440293.7</v>
      </c>
      <c r="R237" s="3">
        <f t="shared" ca="1" si="89"/>
        <v>438124.7</v>
      </c>
      <c r="S237" s="3">
        <f t="shared" ca="1" si="90"/>
        <v>-7673.0000000000073</v>
      </c>
      <c r="T237" s="16">
        <f t="shared" ca="1" si="78"/>
        <v>-1.7378330238054268E-2</v>
      </c>
      <c r="U237" s="3">
        <f t="shared" ca="1" si="91"/>
        <v>439.20920000000001</v>
      </c>
      <c r="V237" s="3">
        <f t="shared" ca="1" si="92"/>
        <v>-8112.2092000000075</v>
      </c>
      <c r="W237" s="16">
        <f t="shared" ca="1" si="79"/>
        <v>-1.837308099019706E-2</v>
      </c>
      <c r="X237" s="16">
        <f t="shared" ca="1" si="80"/>
        <v>-0.61621691541905221</v>
      </c>
      <c r="Y237" s="3">
        <f t="shared" ca="1" si="93"/>
        <v>441526.88405000063</v>
      </c>
      <c r="Z237" s="3">
        <f t="shared" ca="1" si="81"/>
        <v>433414.67485000065</v>
      </c>
    </row>
    <row r="238" spans="1:26" x14ac:dyDescent="0.3">
      <c r="A238" s="42">
        <f t="shared" si="94"/>
        <v>237</v>
      </c>
      <c r="B238" s="38">
        <v>41619</v>
      </c>
      <c r="C238" s="38">
        <v>41619</v>
      </c>
      <c r="D238" s="3" t="str">
        <f t="shared" ca="1" si="82"/>
        <v/>
      </c>
      <c r="E238" s="3" t="str">
        <f t="shared" ca="1" si="83"/>
        <v/>
      </c>
      <c r="F238" s="3" t="str">
        <f t="shared" ca="1" si="84"/>
        <v/>
      </c>
      <c r="G238" s="3" t="str">
        <f t="shared" ca="1" si="85"/>
        <v/>
      </c>
      <c r="H238" s="3" t="str">
        <f t="shared" ca="1" si="95"/>
        <v>Short</v>
      </c>
      <c r="I238" s="3" t="str">
        <f t="shared" ca="1" si="86"/>
        <v/>
      </c>
      <c r="J238" s="3" t="str">
        <f t="shared" ca="1" si="87"/>
        <v/>
      </c>
      <c r="K238" s="3">
        <f t="shared" ca="1" si="96"/>
        <v>827.45</v>
      </c>
      <c r="L238" s="3">
        <f t="shared" ca="1" si="97"/>
        <v>818.2</v>
      </c>
      <c r="M238" s="3">
        <f t="shared" ca="1" si="98"/>
        <v>688.1</v>
      </c>
      <c r="N238" s="3">
        <f t="shared" ca="1" si="99"/>
        <v>695.55</v>
      </c>
      <c r="O238" s="3">
        <f t="shared" ca="1" si="76"/>
        <v>261</v>
      </c>
      <c r="P238" s="3">
        <f t="shared" ca="1" si="77"/>
        <v>314</v>
      </c>
      <c r="Q238" s="3">
        <f t="shared" ca="1" si="88"/>
        <v>432027.85</v>
      </c>
      <c r="R238" s="3">
        <f t="shared" ca="1" si="89"/>
        <v>431952.9</v>
      </c>
      <c r="S238" s="3">
        <f t="shared" ca="1" si="90"/>
        <v>-4753.5499999999784</v>
      </c>
      <c r="T238" s="16">
        <f t="shared" ca="1" si="78"/>
        <v>-1.0967672014440032E-2</v>
      </c>
      <c r="U238" s="3">
        <f t="shared" ca="1" si="91"/>
        <v>431.99037500000003</v>
      </c>
      <c r="V238" s="3">
        <f t="shared" ca="1" si="92"/>
        <v>-5185.5403749999787</v>
      </c>
      <c r="W238" s="16">
        <f t="shared" ca="1" si="79"/>
        <v>-1.1964385785494294E-2</v>
      </c>
      <c r="X238" s="16">
        <f t="shared" ca="1" si="80"/>
        <v>-0.62080864430092564</v>
      </c>
      <c r="Y238" s="3">
        <f t="shared" ca="1" si="93"/>
        <v>433414.67485000065</v>
      </c>
      <c r="Z238" s="3">
        <f t="shared" ca="1" si="81"/>
        <v>428229.13447500067</v>
      </c>
    </row>
    <row r="239" spans="1:26" x14ac:dyDescent="0.3">
      <c r="A239" s="42">
        <f t="shared" si="94"/>
        <v>238</v>
      </c>
      <c r="B239" s="38">
        <v>41620</v>
      </c>
      <c r="C239" s="38">
        <v>41620</v>
      </c>
      <c r="D239" s="3" t="str">
        <f t="shared" ca="1" si="82"/>
        <v/>
      </c>
      <c r="E239" s="3" t="str">
        <f t="shared" ca="1" si="83"/>
        <v/>
      </c>
      <c r="F239" s="3" t="str">
        <f t="shared" ca="1" si="84"/>
        <v/>
      </c>
      <c r="G239" s="3" t="str">
        <f t="shared" ca="1" si="85"/>
        <v/>
      </c>
      <c r="H239" s="3" t="str">
        <f t="shared" ca="1" si="95"/>
        <v>Short</v>
      </c>
      <c r="I239" s="3" t="str">
        <f t="shared" ca="1" si="86"/>
        <v/>
      </c>
      <c r="J239" s="3" t="str">
        <f t="shared" ca="1" si="87"/>
        <v/>
      </c>
      <c r="K239" s="3">
        <f t="shared" ca="1" si="96"/>
        <v>827.45</v>
      </c>
      <c r="L239" s="3">
        <f t="shared" ca="1" si="97"/>
        <v>826.95</v>
      </c>
      <c r="M239" s="3">
        <f t="shared" ca="1" si="98"/>
        <v>688.1</v>
      </c>
      <c r="N239" s="3">
        <f t="shared" ca="1" si="99"/>
        <v>695.2</v>
      </c>
      <c r="O239" s="3">
        <f t="shared" ca="1" si="76"/>
        <v>258</v>
      </c>
      <c r="P239" s="3">
        <f t="shared" ca="1" si="77"/>
        <v>311</v>
      </c>
      <c r="Q239" s="3">
        <f t="shared" ca="1" si="88"/>
        <v>427481.2</v>
      </c>
      <c r="R239" s="3">
        <f t="shared" ca="1" si="89"/>
        <v>429560.30000000005</v>
      </c>
      <c r="S239" s="3">
        <f t="shared" ca="1" si="90"/>
        <v>-2337.1000000000072</v>
      </c>
      <c r="T239" s="16">
        <f t="shared" ca="1" si="78"/>
        <v>-5.4575922370747598E-3</v>
      </c>
      <c r="U239" s="3">
        <f t="shared" ca="1" si="91"/>
        <v>428.52075000000002</v>
      </c>
      <c r="V239" s="3">
        <f t="shared" ca="1" si="92"/>
        <v>-2765.6207500000073</v>
      </c>
      <c r="W239" s="16">
        <f t="shared" ca="1" si="79"/>
        <v>-6.4582732171891959E-3</v>
      </c>
      <c r="X239" s="16">
        <f t="shared" ca="1" si="80"/>
        <v>-0.62325756567762669</v>
      </c>
      <c r="Y239" s="3">
        <f t="shared" ca="1" si="93"/>
        <v>428229.13447500067</v>
      </c>
      <c r="Z239" s="3">
        <f t="shared" ca="1" si="81"/>
        <v>425463.51372500067</v>
      </c>
    </row>
    <row r="240" spans="1:26" x14ac:dyDescent="0.3">
      <c r="A240" s="42">
        <f t="shared" si="94"/>
        <v>239</v>
      </c>
      <c r="B240" s="38">
        <v>41621</v>
      </c>
      <c r="C240" s="38">
        <v>41621</v>
      </c>
      <c r="D240" s="3" t="str">
        <f t="shared" ca="1" si="82"/>
        <v/>
      </c>
      <c r="E240" s="3" t="str">
        <f t="shared" ca="1" si="83"/>
        <v/>
      </c>
      <c r="F240" s="3" t="str">
        <f t="shared" ca="1" si="84"/>
        <v/>
      </c>
      <c r="G240" s="3" t="str">
        <f t="shared" ca="1" si="85"/>
        <v/>
      </c>
      <c r="H240" s="3" t="str">
        <f t="shared" ca="1" si="95"/>
        <v>Short</v>
      </c>
      <c r="I240" s="3" t="str">
        <f t="shared" ca="1" si="86"/>
        <v/>
      </c>
      <c r="J240" s="3" t="str">
        <f t="shared" ca="1" si="87"/>
        <v/>
      </c>
      <c r="K240" s="3">
        <f t="shared" ca="1" si="96"/>
        <v>827.45</v>
      </c>
      <c r="L240" s="3">
        <f t="shared" ca="1" si="97"/>
        <v>806.8</v>
      </c>
      <c r="M240" s="3">
        <f t="shared" ca="1" si="98"/>
        <v>688.1</v>
      </c>
      <c r="N240" s="3">
        <f t="shared" ca="1" si="99"/>
        <v>689.95</v>
      </c>
      <c r="O240" s="3">
        <f t="shared" ca="1" si="76"/>
        <v>257</v>
      </c>
      <c r="P240" s="3">
        <f t="shared" ca="1" si="77"/>
        <v>309</v>
      </c>
      <c r="Q240" s="3">
        <f t="shared" ca="1" si="88"/>
        <v>425277.55000000005</v>
      </c>
      <c r="R240" s="3">
        <f t="shared" ca="1" si="89"/>
        <v>420542.15</v>
      </c>
      <c r="S240" s="3">
        <f t="shared" ca="1" si="90"/>
        <v>-5878.7000000000298</v>
      </c>
      <c r="T240" s="16">
        <f t="shared" ca="1" si="78"/>
        <v>-1.381716600920976E-2</v>
      </c>
      <c r="U240" s="3">
        <f t="shared" ca="1" si="91"/>
        <v>422.90985000000006</v>
      </c>
      <c r="V240" s="3">
        <f t="shared" ca="1" si="92"/>
        <v>-6301.6098500000298</v>
      </c>
      <c r="W240" s="16">
        <f t="shared" ca="1" si="79"/>
        <v>-1.4811163934666064E-2</v>
      </c>
      <c r="X240" s="16">
        <f t="shared" ca="1" si="80"/>
        <v>-0.6288375596335205</v>
      </c>
      <c r="Y240" s="3">
        <f t="shared" ca="1" si="93"/>
        <v>425463.51372500067</v>
      </c>
      <c r="Z240" s="3">
        <f t="shared" ca="1" si="81"/>
        <v>419161.90387500066</v>
      </c>
    </row>
    <row r="241" spans="1:26" x14ac:dyDescent="0.3">
      <c r="A241" s="42">
        <f t="shared" si="94"/>
        <v>240</v>
      </c>
      <c r="B241" s="38">
        <v>41624</v>
      </c>
      <c r="C241" s="38">
        <v>41624</v>
      </c>
      <c r="D241" s="3" t="str">
        <f t="shared" ca="1" si="82"/>
        <v/>
      </c>
      <c r="E241" s="3" t="str">
        <f t="shared" ca="1" si="83"/>
        <v/>
      </c>
      <c r="F241" s="3" t="str">
        <f t="shared" ca="1" si="84"/>
        <v/>
      </c>
      <c r="G241" s="3" t="str">
        <f t="shared" ca="1" si="85"/>
        <v/>
      </c>
      <c r="H241" s="3" t="str">
        <f t="shared" ca="1" si="95"/>
        <v>Short</v>
      </c>
      <c r="I241" s="3" t="str">
        <f t="shared" ca="1" si="86"/>
        <v/>
      </c>
      <c r="J241" s="3" t="str">
        <f t="shared" ca="1" si="87"/>
        <v/>
      </c>
      <c r="K241" s="3">
        <f t="shared" ca="1" si="96"/>
        <v>827.45</v>
      </c>
      <c r="L241" s="3">
        <f t="shared" ca="1" si="97"/>
        <v>798.55</v>
      </c>
      <c r="M241" s="3">
        <f t="shared" ca="1" si="98"/>
        <v>688.1</v>
      </c>
      <c r="N241" s="3">
        <f t="shared" ca="1" si="99"/>
        <v>684.35</v>
      </c>
      <c r="O241" s="3">
        <f t="shared" ca="1" si="76"/>
        <v>253</v>
      </c>
      <c r="P241" s="3">
        <f t="shared" ca="1" si="77"/>
        <v>304</v>
      </c>
      <c r="Q241" s="3">
        <f t="shared" ca="1" si="88"/>
        <v>418527.25</v>
      </c>
      <c r="R241" s="3">
        <f t="shared" ca="1" si="89"/>
        <v>410075.55</v>
      </c>
      <c r="S241" s="3">
        <f t="shared" ca="1" si="90"/>
        <v>-6171.7000000000226</v>
      </c>
      <c r="T241" s="16">
        <f t="shared" ca="1" si="78"/>
        <v>-1.4723904875287762E-2</v>
      </c>
      <c r="U241" s="3">
        <f t="shared" ca="1" si="91"/>
        <v>414.3014</v>
      </c>
      <c r="V241" s="3">
        <f t="shared" ca="1" si="92"/>
        <v>-6586.0014000000228</v>
      </c>
      <c r="W241" s="16">
        <f t="shared" ca="1" si="79"/>
        <v>-1.5712309108043492E-2</v>
      </c>
      <c r="X241" s="16">
        <f t="shared" ca="1" si="80"/>
        <v>-0.63466937862585437</v>
      </c>
      <c r="Y241" s="3">
        <f t="shared" ca="1" si="93"/>
        <v>419161.90387500066</v>
      </c>
      <c r="Z241" s="3">
        <f t="shared" ca="1" si="81"/>
        <v>412575.90247500065</v>
      </c>
    </row>
    <row r="242" spans="1:26" x14ac:dyDescent="0.3">
      <c r="A242" s="42">
        <f t="shared" si="94"/>
        <v>241</v>
      </c>
      <c r="B242" s="38">
        <v>41625</v>
      </c>
      <c r="C242" s="38">
        <v>41625</v>
      </c>
      <c r="D242" s="3" t="str">
        <f t="shared" ca="1" si="82"/>
        <v/>
      </c>
      <c r="E242" s="3" t="str">
        <f t="shared" ca="1" si="83"/>
        <v/>
      </c>
      <c r="F242" s="3" t="str">
        <f t="shared" ca="1" si="84"/>
        <v/>
      </c>
      <c r="G242" s="3" t="str">
        <f t="shared" ca="1" si="85"/>
        <v/>
      </c>
      <c r="H242" s="3" t="str">
        <f t="shared" ca="1" si="95"/>
        <v>Short</v>
      </c>
      <c r="I242" s="3" t="str">
        <f t="shared" ca="1" si="86"/>
        <v/>
      </c>
      <c r="J242" s="3" t="str">
        <f t="shared" ca="1" si="87"/>
        <v/>
      </c>
      <c r="K242" s="3">
        <f t="shared" ca="1" si="96"/>
        <v>827.45</v>
      </c>
      <c r="L242" s="3">
        <f t="shared" ca="1" si="97"/>
        <v>778.45</v>
      </c>
      <c r="M242" s="3">
        <f t="shared" ca="1" si="98"/>
        <v>688.1</v>
      </c>
      <c r="N242" s="3">
        <f t="shared" ca="1" si="99"/>
        <v>657.6</v>
      </c>
      <c r="O242" s="3">
        <f t="shared" ca="1" si="76"/>
        <v>249</v>
      </c>
      <c r="P242" s="3">
        <f t="shared" ca="1" si="77"/>
        <v>299</v>
      </c>
      <c r="Q242" s="3">
        <f t="shared" ca="1" si="88"/>
        <v>411776.95</v>
      </c>
      <c r="R242" s="3">
        <f t="shared" ca="1" si="89"/>
        <v>390456.45</v>
      </c>
      <c r="S242" s="3">
        <f t="shared" ca="1" si="90"/>
        <v>-3081.5</v>
      </c>
      <c r="T242" s="16">
        <f t="shared" ca="1" si="78"/>
        <v>-7.4689287026081666E-3</v>
      </c>
      <c r="U242" s="3">
        <f t="shared" ca="1" si="91"/>
        <v>401.11670000000004</v>
      </c>
      <c r="V242" s="3">
        <f t="shared" ca="1" si="92"/>
        <v>-3482.6167</v>
      </c>
      <c r="W242" s="16">
        <f t="shared" ca="1" si="79"/>
        <v>-8.441153928545362E-3</v>
      </c>
      <c r="X242" s="16">
        <f t="shared" ca="1" si="80"/>
        <v>-0.63775319063568459</v>
      </c>
      <c r="Y242" s="3">
        <f t="shared" ca="1" si="93"/>
        <v>412575.90247500065</v>
      </c>
      <c r="Z242" s="3">
        <f t="shared" ca="1" si="81"/>
        <v>409093.28577500064</v>
      </c>
    </row>
    <row r="243" spans="1:26" x14ac:dyDescent="0.3">
      <c r="A243" s="42">
        <f t="shared" si="94"/>
        <v>242</v>
      </c>
      <c r="B243" s="38">
        <v>41626</v>
      </c>
      <c r="C243" s="38">
        <v>41626</v>
      </c>
      <c r="D243" s="3">
        <f t="shared" ca="1" si="82"/>
        <v>30</v>
      </c>
      <c r="E243" s="3">
        <f t="shared" ca="1" si="83"/>
        <v>29</v>
      </c>
      <c r="F243" s="3" t="str">
        <f t="shared" ca="1" si="84"/>
        <v>LONG</v>
      </c>
      <c r="G243" s="3" t="str">
        <f t="shared" ca="1" si="85"/>
        <v>SHORT</v>
      </c>
      <c r="H243" s="3" t="str">
        <f t="shared" ca="1" si="95"/>
        <v>Short</v>
      </c>
      <c r="I243" s="3">
        <f t="shared" ca="1" si="86"/>
        <v>1</v>
      </c>
      <c r="J243" s="3">
        <f t="shared" ca="1" si="87"/>
        <v>1</v>
      </c>
      <c r="K243" s="3">
        <f t="shared" ca="1" si="96"/>
        <v>666.25</v>
      </c>
      <c r="L243" s="3">
        <f t="shared" ca="1" si="97"/>
        <v>798.25</v>
      </c>
      <c r="M243" s="3">
        <f t="shared" ca="1" si="98"/>
        <v>798.25</v>
      </c>
      <c r="N243" s="3">
        <f t="shared" ca="1" si="99"/>
        <v>666.25</v>
      </c>
      <c r="O243" s="3">
        <f t="shared" ca="1" si="76"/>
        <v>247</v>
      </c>
      <c r="P243" s="3">
        <f t="shared" ca="1" si="77"/>
        <v>297</v>
      </c>
      <c r="Q243" s="3">
        <f t="shared" ca="1" si="88"/>
        <v>408745.85000000003</v>
      </c>
      <c r="R243" s="3">
        <f t="shared" ca="1" si="89"/>
        <v>395044</v>
      </c>
      <c r="S243" s="3">
        <f t="shared" ca="1" si="90"/>
        <v>-722.95000000000437</v>
      </c>
      <c r="T243" s="16">
        <f t="shared" ca="1" si="78"/>
        <v>-1.7672008442534632E-3</v>
      </c>
      <c r="U243" s="3">
        <f t="shared" ca="1" si="91"/>
        <v>401.894925</v>
      </c>
      <c r="V243" s="3">
        <f t="shared" ca="1" si="92"/>
        <v>-1124.8449250000044</v>
      </c>
      <c r="W243" s="16">
        <f t="shared" ca="1" si="79"/>
        <v>-2.7496049534742641E-3</v>
      </c>
      <c r="X243" s="16">
        <f t="shared" ca="1" si="80"/>
        <v>-0.63874922625709296</v>
      </c>
      <c r="Y243" s="3">
        <f t="shared" ca="1" si="93"/>
        <v>409093.28577500064</v>
      </c>
      <c r="Z243" s="3">
        <f t="shared" ca="1" si="81"/>
        <v>407968.44085000065</v>
      </c>
    </row>
    <row r="244" spans="1:26" x14ac:dyDescent="0.3">
      <c r="A244" s="42">
        <f t="shared" si="94"/>
        <v>243</v>
      </c>
      <c r="B244" s="38">
        <v>41627</v>
      </c>
      <c r="C244" s="38">
        <v>41627</v>
      </c>
      <c r="D244" s="3" t="str">
        <f t="shared" ca="1" si="82"/>
        <v/>
      </c>
      <c r="E244" s="3" t="str">
        <f t="shared" ca="1" si="83"/>
        <v/>
      </c>
      <c r="F244" s="3" t="str">
        <f t="shared" ca="1" si="84"/>
        <v/>
      </c>
      <c r="G244" s="3" t="str">
        <f t="shared" ca="1" si="85"/>
        <v/>
      </c>
      <c r="H244" s="3" t="str">
        <f t="shared" ca="1" si="95"/>
        <v>Long</v>
      </c>
      <c r="I244" s="3" t="str">
        <f t="shared" ca="1" si="86"/>
        <v/>
      </c>
      <c r="J244" s="3" t="str">
        <f t="shared" ca="1" si="87"/>
        <v/>
      </c>
      <c r="K244" s="3">
        <f t="shared" ca="1" si="96"/>
        <v>666.25</v>
      </c>
      <c r="L244" s="3">
        <f t="shared" ca="1" si="97"/>
        <v>652.54999999999995</v>
      </c>
      <c r="M244" s="3">
        <f t="shared" ca="1" si="98"/>
        <v>798.25</v>
      </c>
      <c r="N244" s="3">
        <f t="shared" ca="1" si="99"/>
        <v>776.25</v>
      </c>
      <c r="O244" s="3">
        <f t="shared" ca="1" si="76"/>
        <v>306</v>
      </c>
      <c r="P244" s="3">
        <f t="shared" ca="1" si="77"/>
        <v>255</v>
      </c>
      <c r="Q244" s="3">
        <f t="shared" ca="1" si="88"/>
        <v>407426.25</v>
      </c>
      <c r="R244" s="3">
        <f t="shared" ca="1" si="89"/>
        <v>397624.05</v>
      </c>
      <c r="S244" s="3">
        <f t="shared" ca="1" si="90"/>
        <v>1417.7999999999865</v>
      </c>
      <c r="T244" s="16">
        <f t="shared" ca="1" si="78"/>
        <v>3.4752688150240393E-3</v>
      </c>
      <c r="U244" s="3">
        <f t="shared" ca="1" si="91"/>
        <v>402.52515</v>
      </c>
      <c r="V244" s="3">
        <f t="shared" ca="1" si="92"/>
        <v>1015.2748499999866</v>
      </c>
      <c r="W244" s="16">
        <f t="shared" ca="1" si="79"/>
        <v>2.4886112462146961E-3</v>
      </c>
      <c r="X244" s="16">
        <f t="shared" ca="1" si="80"/>
        <v>-0.63785021351885263</v>
      </c>
      <c r="Y244" s="3">
        <f t="shared" ca="1" si="93"/>
        <v>407968.44085000065</v>
      </c>
      <c r="Z244" s="3">
        <f t="shared" ca="1" si="81"/>
        <v>408983.71570000064</v>
      </c>
    </row>
    <row r="245" spans="1:26" x14ac:dyDescent="0.3">
      <c r="A245" s="42">
        <f t="shared" si="94"/>
        <v>244</v>
      </c>
      <c r="B245" s="38">
        <v>41628</v>
      </c>
      <c r="C245" s="38">
        <v>41628</v>
      </c>
      <c r="D245" s="3" t="str">
        <f t="shared" ca="1" si="82"/>
        <v/>
      </c>
      <c r="E245" s="3" t="str">
        <f t="shared" ca="1" si="83"/>
        <v/>
      </c>
      <c r="F245" s="3" t="str">
        <f t="shared" ca="1" si="84"/>
        <v/>
      </c>
      <c r="G245" s="3" t="str">
        <f t="shared" ca="1" si="85"/>
        <v/>
      </c>
      <c r="H245" s="3" t="str">
        <f t="shared" ca="1" si="95"/>
        <v>Long</v>
      </c>
      <c r="I245" s="3" t="str">
        <f t="shared" ca="1" si="86"/>
        <v/>
      </c>
      <c r="J245" s="3" t="str">
        <f t="shared" ca="1" si="87"/>
        <v/>
      </c>
      <c r="K245" s="3">
        <f t="shared" ca="1" si="96"/>
        <v>666.25</v>
      </c>
      <c r="L245" s="3">
        <f t="shared" ca="1" si="97"/>
        <v>664.6</v>
      </c>
      <c r="M245" s="3">
        <f t="shared" ca="1" si="98"/>
        <v>798.25</v>
      </c>
      <c r="N245" s="3">
        <f t="shared" ca="1" si="99"/>
        <v>801.85</v>
      </c>
      <c r="O245" s="3">
        <f t="shared" ca="1" si="76"/>
        <v>306</v>
      </c>
      <c r="P245" s="3">
        <f t="shared" ca="1" si="77"/>
        <v>256</v>
      </c>
      <c r="Q245" s="3">
        <f t="shared" ca="1" si="88"/>
        <v>408224.5</v>
      </c>
      <c r="R245" s="3">
        <f t="shared" ca="1" si="89"/>
        <v>408641.2</v>
      </c>
      <c r="S245" s="3">
        <f t="shared" ca="1" si="90"/>
        <v>-1426.4999999999989</v>
      </c>
      <c r="T245" s="16">
        <f t="shared" ca="1" si="78"/>
        <v>-3.4879139321194168E-3</v>
      </c>
      <c r="U245" s="3">
        <f t="shared" ca="1" si="91"/>
        <v>408.43285000000003</v>
      </c>
      <c r="V245" s="3">
        <f t="shared" ca="1" si="92"/>
        <v>-1834.9328499999988</v>
      </c>
      <c r="W245" s="16">
        <f t="shared" ca="1" si="79"/>
        <v>-4.4865670185899676E-3</v>
      </c>
      <c r="X245" s="16">
        <f t="shared" ca="1" si="80"/>
        <v>-0.63947502280666835</v>
      </c>
      <c r="Y245" s="3">
        <f t="shared" ca="1" si="93"/>
        <v>408983.71570000064</v>
      </c>
      <c r="Z245" s="3">
        <f t="shared" ca="1" si="81"/>
        <v>407148.78285000066</v>
      </c>
    </row>
    <row r="246" spans="1:26" x14ac:dyDescent="0.3">
      <c r="A246" s="42">
        <f t="shared" si="94"/>
        <v>245</v>
      </c>
      <c r="B246" s="38">
        <v>41631</v>
      </c>
      <c r="C246" s="38">
        <v>41631</v>
      </c>
      <c r="D246" s="3" t="str">
        <f t="shared" ca="1" si="82"/>
        <v/>
      </c>
      <c r="E246" s="3" t="str">
        <f t="shared" ca="1" si="83"/>
        <v/>
      </c>
      <c r="F246" s="3" t="str">
        <f t="shared" ca="1" si="84"/>
        <v/>
      </c>
      <c r="G246" s="3" t="str">
        <f t="shared" ca="1" si="85"/>
        <v/>
      </c>
      <c r="H246" s="3" t="str">
        <f t="shared" ca="1" si="95"/>
        <v>Long</v>
      </c>
      <c r="I246" s="3" t="str">
        <f t="shared" ca="1" si="86"/>
        <v/>
      </c>
      <c r="J246" s="3" t="str">
        <f t="shared" ca="1" si="87"/>
        <v/>
      </c>
      <c r="K246" s="3">
        <f t="shared" ca="1" si="96"/>
        <v>666.25</v>
      </c>
      <c r="L246" s="3">
        <f t="shared" ca="1" si="97"/>
        <v>664.45</v>
      </c>
      <c r="M246" s="3">
        <f t="shared" ca="1" si="98"/>
        <v>798.25</v>
      </c>
      <c r="N246" s="3">
        <f t="shared" ca="1" si="99"/>
        <v>789.8</v>
      </c>
      <c r="O246" s="3">
        <f t="shared" ca="1" si="76"/>
        <v>305</v>
      </c>
      <c r="P246" s="3">
        <f t="shared" ca="1" si="77"/>
        <v>255</v>
      </c>
      <c r="Q246" s="3">
        <f t="shared" ca="1" si="88"/>
        <v>406760</v>
      </c>
      <c r="R246" s="3">
        <f t="shared" ca="1" si="89"/>
        <v>404056.25</v>
      </c>
      <c r="S246" s="3">
        <f t="shared" ca="1" si="90"/>
        <v>1605.7500000000257</v>
      </c>
      <c r="T246" s="16">
        <f t="shared" ca="1" si="78"/>
        <v>3.9438899675935087E-3</v>
      </c>
      <c r="U246" s="3">
        <f t="shared" ca="1" si="91"/>
        <v>405.40812500000004</v>
      </c>
      <c r="V246" s="3">
        <f t="shared" ca="1" si="92"/>
        <v>1200.3418750000255</v>
      </c>
      <c r="W246" s="16">
        <f t="shared" ca="1" si="79"/>
        <v>2.9481652053525808E-3</v>
      </c>
      <c r="X246" s="16">
        <f t="shared" ca="1" si="80"/>
        <v>-0.63841213561324639</v>
      </c>
      <c r="Y246" s="3">
        <f t="shared" ca="1" si="93"/>
        <v>407148.78285000066</v>
      </c>
      <c r="Z246" s="3">
        <f t="shared" ca="1" si="81"/>
        <v>408349.1247250007</v>
      </c>
    </row>
    <row r="247" spans="1:26" x14ac:dyDescent="0.3">
      <c r="A247" s="42">
        <f t="shared" si="94"/>
        <v>246</v>
      </c>
      <c r="B247" s="38">
        <v>41632</v>
      </c>
      <c r="C247" s="38">
        <v>41632</v>
      </c>
      <c r="D247" s="3" t="str">
        <f t="shared" ca="1" si="82"/>
        <v/>
      </c>
      <c r="E247" s="3" t="str">
        <f t="shared" ca="1" si="83"/>
        <v/>
      </c>
      <c r="F247" s="3" t="str">
        <f t="shared" ca="1" si="84"/>
        <v/>
      </c>
      <c r="G247" s="3" t="str">
        <f t="shared" ca="1" si="85"/>
        <v/>
      </c>
      <c r="H247" s="3" t="str">
        <f t="shared" ca="1" si="95"/>
        <v>Long</v>
      </c>
      <c r="I247" s="3" t="str">
        <f t="shared" ca="1" si="86"/>
        <v/>
      </c>
      <c r="J247" s="3" t="str">
        <f t="shared" ca="1" si="87"/>
        <v/>
      </c>
      <c r="K247" s="3">
        <f t="shared" ca="1" si="96"/>
        <v>666.25</v>
      </c>
      <c r="L247" s="3">
        <f t="shared" ca="1" si="97"/>
        <v>657.3</v>
      </c>
      <c r="M247" s="3">
        <f t="shared" ca="1" si="98"/>
        <v>798.25</v>
      </c>
      <c r="N247" s="3">
        <f t="shared" ca="1" si="99"/>
        <v>779.9</v>
      </c>
      <c r="O247" s="3">
        <f t="shared" ca="1" si="76"/>
        <v>306</v>
      </c>
      <c r="P247" s="3">
        <f t="shared" ca="1" si="77"/>
        <v>255</v>
      </c>
      <c r="Q247" s="3">
        <f t="shared" ca="1" si="88"/>
        <v>407426.25</v>
      </c>
      <c r="R247" s="3">
        <f t="shared" ca="1" si="89"/>
        <v>400008.3</v>
      </c>
      <c r="S247" s="3">
        <f t="shared" ca="1" si="90"/>
        <v>1940.5499999999915</v>
      </c>
      <c r="T247" s="16">
        <f t="shared" ca="1" si="78"/>
        <v>4.7521835667135044E-3</v>
      </c>
      <c r="U247" s="3">
        <f t="shared" ca="1" si="91"/>
        <v>403.71727499999997</v>
      </c>
      <c r="V247" s="3">
        <f t="shared" ca="1" si="92"/>
        <v>1536.8327249999916</v>
      </c>
      <c r="W247" s="16">
        <f t="shared" ca="1" si="79"/>
        <v>3.7635264335021132E-3</v>
      </c>
      <c r="X247" s="16">
        <f t="shared" ca="1" si="80"/>
        <v>-0.63705129012759332</v>
      </c>
      <c r="Y247" s="3">
        <f t="shared" ca="1" si="93"/>
        <v>408349.1247250007</v>
      </c>
      <c r="Z247" s="3">
        <f t="shared" ca="1" si="81"/>
        <v>409885.95745000069</v>
      </c>
    </row>
    <row r="248" spans="1:26" x14ac:dyDescent="0.3">
      <c r="A248" s="42">
        <f t="shared" si="94"/>
        <v>247</v>
      </c>
      <c r="B248" s="38">
        <v>41634</v>
      </c>
      <c r="C248" s="38">
        <v>41634</v>
      </c>
      <c r="D248" s="3">
        <f t="shared" ca="1" si="82"/>
        <v>31</v>
      </c>
      <c r="E248" s="3">
        <f t="shared" ca="1" si="83"/>
        <v>30</v>
      </c>
      <c r="F248" s="3" t="str">
        <f t="shared" ca="1" si="84"/>
        <v>SHORT</v>
      </c>
      <c r="G248" s="3" t="str">
        <f t="shared" ca="1" si="85"/>
        <v>LONG</v>
      </c>
      <c r="H248" s="3" t="str">
        <f t="shared" ca="1" si="95"/>
        <v>Long</v>
      </c>
      <c r="I248" s="3">
        <f t="shared" ca="1" si="86"/>
        <v>1</v>
      </c>
      <c r="J248" s="3">
        <f t="shared" ca="1" si="87"/>
        <v>1</v>
      </c>
      <c r="K248" s="3">
        <f t="shared" ca="1" si="96"/>
        <v>779.3</v>
      </c>
      <c r="L248" s="3">
        <f t="shared" ca="1" si="97"/>
        <v>669.05</v>
      </c>
      <c r="M248" s="3">
        <f t="shared" ca="1" si="98"/>
        <v>669.05</v>
      </c>
      <c r="N248" s="3">
        <f t="shared" ca="1" si="99"/>
        <v>779.3</v>
      </c>
      <c r="O248" s="3">
        <f t="shared" ca="1" si="76"/>
        <v>307</v>
      </c>
      <c r="P248" s="3">
        <f t="shared" ca="1" si="77"/>
        <v>256</v>
      </c>
      <c r="Q248" s="3">
        <f t="shared" ca="1" si="88"/>
        <v>408890.75</v>
      </c>
      <c r="R248" s="3">
        <f t="shared" ca="1" si="89"/>
        <v>404899.14999999997</v>
      </c>
      <c r="S248" s="3">
        <f t="shared" ca="1" si="90"/>
        <v>5710.7999999999975</v>
      </c>
      <c r="T248" s="16">
        <f t="shared" ca="1" si="78"/>
        <v>1.3932655891722323E-2</v>
      </c>
      <c r="U248" s="3">
        <f t="shared" ca="1" si="91"/>
        <v>406.89494999999999</v>
      </c>
      <c r="V248" s="3">
        <f t="shared" ca="1" si="92"/>
        <v>5303.9050499999976</v>
      </c>
      <c r="W248" s="16">
        <f t="shared" ca="1" si="79"/>
        <v>1.2939953061570758E-2</v>
      </c>
      <c r="X248" s="16">
        <f t="shared" ca="1" si="80"/>
        <v>-0.63235475085808668</v>
      </c>
      <c r="Y248" s="3">
        <f t="shared" ca="1" si="93"/>
        <v>409885.95745000069</v>
      </c>
      <c r="Z248" s="3">
        <f t="shared" ca="1" si="81"/>
        <v>415189.86250000069</v>
      </c>
    </row>
    <row r="249" spans="1:26" x14ac:dyDescent="0.3">
      <c r="A249" s="42">
        <f t="shared" si="94"/>
        <v>248</v>
      </c>
      <c r="B249" s="38">
        <v>41635</v>
      </c>
      <c r="C249" s="38">
        <v>41635</v>
      </c>
      <c r="D249" s="3" t="str">
        <f t="shared" ca="1" si="82"/>
        <v/>
      </c>
      <c r="E249" s="3" t="str">
        <f t="shared" ca="1" si="83"/>
        <v/>
      </c>
      <c r="F249" s="3" t="str">
        <f t="shared" ca="1" si="84"/>
        <v/>
      </c>
      <c r="G249" s="3" t="str">
        <f t="shared" ca="1" si="85"/>
        <v/>
      </c>
      <c r="H249" s="3" t="str">
        <f t="shared" ca="1" si="95"/>
        <v>Short</v>
      </c>
      <c r="I249" s="3" t="str">
        <f t="shared" ca="1" si="86"/>
        <v/>
      </c>
      <c r="J249" s="3" t="str">
        <f t="shared" ca="1" si="87"/>
        <v/>
      </c>
      <c r="K249" s="3">
        <f t="shared" ca="1" si="96"/>
        <v>779.3</v>
      </c>
      <c r="L249" s="3">
        <f t="shared" ca="1" si="97"/>
        <v>788.4</v>
      </c>
      <c r="M249" s="3">
        <f t="shared" ca="1" si="98"/>
        <v>669.05</v>
      </c>
      <c r="N249" s="3">
        <f t="shared" ca="1" si="99"/>
        <v>669.65</v>
      </c>
      <c r="O249" s="3">
        <f t="shared" ca="1" si="76"/>
        <v>266</v>
      </c>
      <c r="P249" s="3">
        <f t="shared" ca="1" si="77"/>
        <v>310</v>
      </c>
      <c r="Q249" s="3">
        <f t="shared" ca="1" si="88"/>
        <v>414699.3</v>
      </c>
      <c r="R249" s="3">
        <f t="shared" ca="1" si="89"/>
        <v>417305.9</v>
      </c>
      <c r="S249" s="3">
        <f t="shared" ca="1" si="90"/>
        <v>2234.5999999999985</v>
      </c>
      <c r="T249" s="16">
        <f t="shared" ca="1" si="78"/>
        <v>5.3821159951852023E-3</v>
      </c>
      <c r="U249" s="3">
        <f t="shared" ca="1" si="91"/>
        <v>416.00260000000003</v>
      </c>
      <c r="V249" s="3">
        <f t="shared" ca="1" si="92"/>
        <v>1818.5973999999985</v>
      </c>
      <c r="W249" s="16">
        <f t="shared" ca="1" si="79"/>
        <v>4.3801584871306807E-3</v>
      </c>
      <c r="X249" s="16">
        <f t="shared" ca="1" si="80"/>
        <v>-0.63074440639980445</v>
      </c>
      <c r="Y249" s="3">
        <f t="shared" ca="1" si="93"/>
        <v>415189.86250000069</v>
      </c>
      <c r="Z249" s="3">
        <f t="shared" ca="1" si="81"/>
        <v>417008.45990000066</v>
      </c>
    </row>
    <row r="250" spans="1:26" x14ac:dyDescent="0.3">
      <c r="A250" s="42">
        <f t="shared" si="94"/>
        <v>249</v>
      </c>
      <c r="B250" s="38">
        <v>41638</v>
      </c>
      <c r="C250" s="38">
        <v>41638</v>
      </c>
      <c r="D250" s="3" t="str">
        <f t="shared" ca="1" si="82"/>
        <v/>
      </c>
      <c r="E250" s="3">
        <f t="shared" ca="1" si="83"/>
        <v>31</v>
      </c>
      <c r="F250" s="3" t="str">
        <f t="shared" ca="1" si="84"/>
        <v/>
      </c>
      <c r="G250" s="3" t="str">
        <f t="shared" ca="1" si="85"/>
        <v>SHORT</v>
      </c>
      <c r="H250" s="3" t="str">
        <f t="shared" ca="1" si="95"/>
        <v>Short</v>
      </c>
      <c r="I250" s="3" t="str">
        <f t="shared" ca="1" si="86"/>
        <v/>
      </c>
      <c r="J250" s="3">
        <f t="shared" ca="1" si="87"/>
        <v>1</v>
      </c>
      <c r="K250" s="3" t="str">
        <f t="shared" ca="1" si="96"/>
        <v/>
      </c>
      <c r="L250" s="3">
        <f t="shared" ca="1" si="97"/>
        <v>795.65</v>
      </c>
      <c r="M250" s="3" t="str">
        <f t="shared" ca="1" si="98"/>
        <v/>
      </c>
      <c r="N250" s="3">
        <f t="shared" ca="1" si="99"/>
        <v>669.5</v>
      </c>
      <c r="O250" s="3">
        <f t="shared" ca="1" si="76"/>
        <v>267</v>
      </c>
      <c r="P250" s="3">
        <f t="shared" ca="1" si="77"/>
        <v>311</v>
      </c>
      <c r="Q250" s="3">
        <f t="shared" ca="1" si="88"/>
        <v>416147.64999999997</v>
      </c>
      <c r="R250" s="3">
        <f t="shared" ca="1" si="89"/>
        <v>420653.05</v>
      </c>
      <c r="S250" s="3">
        <f t="shared" ca="1" si="90"/>
        <v>4225.4999999999918</v>
      </c>
      <c r="T250" s="16">
        <f t="shared" ca="1" si="78"/>
        <v>1.0132887953911712E-2</v>
      </c>
      <c r="U250" s="3">
        <f t="shared" ca="1" si="91"/>
        <v>418.40035</v>
      </c>
      <c r="V250" s="3">
        <f t="shared" ca="1" si="92"/>
        <v>3807.0996499999919</v>
      </c>
      <c r="W250" s="16">
        <f t="shared" ca="1" si="79"/>
        <v>9.129550155680153E-3</v>
      </c>
      <c r="X250" s="16">
        <f t="shared" ca="1" si="80"/>
        <v>-0.62737326893776602</v>
      </c>
      <c r="Y250" s="3">
        <f t="shared" ca="1" si="93"/>
        <v>417008.45990000066</v>
      </c>
      <c r="Z250" s="3">
        <f t="shared" ca="1" si="81"/>
        <v>420815.55955000065</v>
      </c>
    </row>
    <row r="251" spans="1:26" x14ac:dyDescent="0.3">
      <c r="A251" s="42">
        <f t="shared" si="94"/>
        <v>250</v>
      </c>
      <c r="B251" s="38">
        <v>41639</v>
      </c>
      <c r="C251" s="38">
        <v>41639</v>
      </c>
      <c r="D251" s="3" t="str">
        <f t="shared" ca="1" si="82"/>
        <v/>
      </c>
      <c r="E251" s="3" t="str">
        <f t="shared" ca="1" si="83"/>
        <v/>
      </c>
      <c r="F251" s="3" t="str">
        <f t="shared" ca="1" si="84"/>
        <v/>
      </c>
      <c r="G251" s="3" t="str">
        <f t="shared" ca="1" si="85"/>
        <v/>
      </c>
      <c r="H251" s="3" t="str">
        <f t="shared" ca="1" si="95"/>
        <v/>
      </c>
      <c r="I251" s="3" t="str">
        <f t="shared" ca="1" si="86"/>
        <v/>
      </c>
      <c r="J251" s="3" t="str">
        <f t="shared" ca="1" si="87"/>
        <v/>
      </c>
      <c r="K251" s="3" t="str">
        <f t="shared" ca="1" si="96"/>
        <v/>
      </c>
      <c r="L251" s="3" t="str">
        <f t="shared" ca="1" si="97"/>
        <v/>
      </c>
      <c r="M251" s="3" t="str">
        <f t="shared" ca="1" si="98"/>
        <v/>
      </c>
      <c r="N251" s="3" t="str">
        <f t="shared" ca="1" si="99"/>
        <v/>
      </c>
      <c r="O251" s="3">
        <f t="shared" ca="1" si="76"/>
        <v>0</v>
      </c>
      <c r="P251" s="3">
        <f t="shared" ca="1" si="77"/>
        <v>0</v>
      </c>
      <c r="Q251" s="3">
        <f t="shared" ca="1" si="88"/>
        <v>0</v>
      </c>
      <c r="R251" s="3">
        <f t="shared" ca="1" si="89"/>
        <v>0</v>
      </c>
      <c r="S251" s="3">
        <f t="shared" ca="1" si="90"/>
        <v>0</v>
      </c>
      <c r="T251" s="16">
        <f t="shared" ca="1" si="78"/>
        <v>0</v>
      </c>
      <c r="U251" s="3">
        <f t="shared" ca="1" si="91"/>
        <v>0</v>
      </c>
      <c r="V251" s="3">
        <f t="shared" ca="1" si="92"/>
        <v>0</v>
      </c>
      <c r="W251" s="16">
        <f t="shared" ca="1" si="79"/>
        <v>0</v>
      </c>
      <c r="X251" s="16">
        <f t="shared" ca="1" si="80"/>
        <v>-0.62737326893776602</v>
      </c>
      <c r="Y251" s="3">
        <f t="shared" ca="1" si="93"/>
        <v>420815.55955000065</v>
      </c>
      <c r="Z251" s="3">
        <f t="shared" ca="1" si="81"/>
        <v>420815.55955000065</v>
      </c>
    </row>
    <row r="252" spans="1:26" x14ac:dyDescent="0.3">
      <c r="B252" s="11"/>
      <c r="C252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HDFC</vt:lpstr>
      <vt:lpstr>HDFCBANK</vt:lpstr>
      <vt:lpstr>SIGNAL</vt:lpstr>
      <vt:lpstr>TRADESHEET</vt:lpstr>
      <vt:lpstr>Sheet3</vt:lpstr>
      <vt:lpstr>TRADESHEET_2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admin</cp:lastModifiedBy>
  <cp:lastPrinted>2022-05-24T03:30:24Z</cp:lastPrinted>
  <dcterms:created xsi:type="dcterms:W3CDTF">2021-03-09T10:18:32Z</dcterms:created>
  <dcterms:modified xsi:type="dcterms:W3CDTF">2022-05-31T04:03:40Z</dcterms:modified>
</cp:coreProperties>
</file>