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FSU Jena\University of Jena\1st Sem\Quantum Laboratory\Reports\Lab 06 SPDC\EQT WS24\EXP 3 30\"/>
    </mc:Choice>
  </mc:AlternateContent>
  <xr:revisionPtr revIDLastSave="0" documentId="13_ncr:1_{98BCBCD7-B7A3-49F1-BA60-EBDE85F1D52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5 Degree Temp" sheetId="1" r:id="rId1"/>
    <sheet name="30 Degree Temp" sheetId="2" r:id="rId2"/>
    <sheet name="Intensity vs Temperature " sheetId="3" r:id="rId3"/>
    <sheet name="Error for 25°" sheetId="4" r:id="rId4"/>
    <sheet name="Error for 35°" sheetId="5" r:id="rId5"/>
  </sheets>
  <externalReferences>
    <externalReference r:id="rId6"/>
  </externalReferences>
  <definedNames>
    <definedName name="_xlnm._FilterDatabase" localSheetId="1" hidden="1">'30 Degree Temp'!#REF!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5"/>
  <c r="D3" i="4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B3" i="4"/>
  <c r="B4" i="4"/>
  <c r="B5" i="4"/>
  <c r="B6" i="4"/>
  <c r="B7" i="4"/>
  <c r="B8" i="4"/>
  <c r="B9" i="4"/>
  <c r="B10" i="4"/>
  <c r="B11" i="4"/>
  <c r="B2" i="4"/>
  <c r="G3" i="3"/>
  <c r="L3" i="2"/>
  <c r="F2" i="3"/>
  <c r="F3" i="3"/>
  <c r="G2" i="3"/>
  <c r="K2" i="1"/>
  <c r="L3" i="1"/>
  <c r="L2" i="1"/>
  <c r="K3" i="1"/>
  <c r="J3" i="1"/>
  <c r="J4" i="1"/>
  <c r="J5" i="1"/>
  <c r="J6" i="1"/>
  <c r="J7" i="1"/>
  <c r="J8" i="1"/>
  <c r="J9" i="1"/>
  <c r="J10" i="1"/>
  <c r="J11" i="1"/>
  <c r="J2" i="1"/>
  <c r="J21" i="2"/>
  <c r="J10" i="2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I2" i="1"/>
  <c r="H2" i="1"/>
  <c r="I4" i="2"/>
  <c r="I10" i="2"/>
  <c r="I12" i="2"/>
  <c r="H16" i="2"/>
  <c r="H2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G17" i="2"/>
  <c r="H17" i="2" s="1"/>
  <c r="G18" i="2"/>
  <c r="H18" i="2" s="1"/>
  <c r="G19" i="2"/>
  <c r="H19" i="2" s="1"/>
  <c r="G20" i="2"/>
  <c r="H20" i="2" s="1"/>
  <c r="G21" i="2"/>
  <c r="H21" i="2" s="1"/>
  <c r="G2" i="2"/>
  <c r="F3" i="2"/>
  <c r="F4" i="2"/>
  <c r="J4" i="2" s="1"/>
  <c r="F5" i="2"/>
  <c r="I5" i="2" s="1"/>
  <c r="F6" i="2"/>
  <c r="I6" i="2" s="1"/>
  <c r="F7" i="2"/>
  <c r="I7" i="2" s="1"/>
  <c r="F8" i="2"/>
  <c r="I8" i="2" s="1"/>
  <c r="F9" i="2"/>
  <c r="I9" i="2" s="1"/>
  <c r="F10" i="2"/>
  <c r="F11" i="2"/>
  <c r="F12" i="2"/>
  <c r="J12" i="2" s="1"/>
  <c r="F13" i="2"/>
  <c r="I13" i="2" s="1"/>
  <c r="F14" i="2"/>
  <c r="I14" i="2" s="1"/>
  <c r="F15" i="2"/>
  <c r="I15" i="2" s="1"/>
  <c r="F16" i="2"/>
  <c r="I16" i="2" s="1"/>
  <c r="F17" i="2"/>
  <c r="I17" i="2" s="1"/>
  <c r="F18" i="2"/>
  <c r="J18" i="2" s="1"/>
  <c r="F19" i="2"/>
  <c r="F20" i="2"/>
  <c r="J20" i="2" s="1"/>
  <c r="F21" i="2"/>
  <c r="I21" i="2" s="1"/>
  <c r="F2" i="2"/>
  <c r="I2" i="2" s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J19" i="2" l="1"/>
  <c r="J11" i="2"/>
  <c r="J3" i="2"/>
  <c r="I20" i="2"/>
  <c r="I18" i="2"/>
  <c r="I19" i="2"/>
  <c r="I11" i="2"/>
  <c r="I3" i="2"/>
  <c r="J17" i="2"/>
  <c r="J9" i="2"/>
  <c r="J15" i="2"/>
  <c r="J7" i="2"/>
  <c r="K2" i="2"/>
  <c r="J16" i="2"/>
  <c r="J8" i="2"/>
  <c r="J14" i="2"/>
  <c r="J6" i="2"/>
  <c r="K3" i="2"/>
  <c r="J13" i="2"/>
  <c r="J5" i="2"/>
  <c r="J2" i="2"/>
  <c r="L2" i="2"/>
</calcChain>
</file>

<file path=xl/sharedStrings.xml><?xml version="1.0" encoding="utf-8"?>
<sst xmlns="http://schemas.openxmlformats.org/spreadsheetml/2006/main" count="39" uniqueCount="25">
  <si>
    <t>Raw Coincidence Counts</t>
  </si>
  <si>
    <t>Raw Idler Counts</t>
  </si>
  <si>
    <t>Raw Signal Counts</t>
  </si>
  <si>
    <t>Corrected Coincidences Counts</t>
  </si>
  <si>
    <t>Corrected Idler Counts</t>
  </si>
  <si>
    <t>Corrected Signal Counts</t>
  </si>
  <si>
    <t>Heralding Efficiency for Idler</t>
  </si>
  <si>
    <t>Heralding Efficiency for Signal</t>
  </si>
  <si>
    <t>CAR</t>
  </si>
  <si>
    <t>HWP Angle (in degrees)</t>
  </si>
  <si>
    <t>HWP Angle (in Degrees)</t>
  </si>
  <si>
    <t>Max Intensity Idler</t>
  </si>
  <si>
    <t>Min Intensity Idler</t>
  </si>
  <si>
    <t>Max Intensity Signal</t>
  </si>
  <si>
    <t>Max &amp; Min Intensity Idler</t>
  </si>
  <si>
    <t>Min Intensity Signal</t>
  </si>
  <si>
    <t>Max and Min Intensity for Idler</t>
  </si>
  <si>
    <t xml:space="preserve">Max and Min Intensity for Signal </t>
  </si>
  <si>
    <t>ER for Signal</t>
  </si>
  <si>
    <t>Temp</t>
  </si>
  <si>
    <t>ER for Idler</t>
  </si>
  <si>
    <t xml:space="preserve">HWP </t>
  </si>
  <si>
    <t>Error in Coincidence Counts</t>
  </si>
  <si>
    <t>Error in Idler Counts</t>
  </si>
  <si>
    <t xml:space="preserve">Error in Signal 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</si>
</sst>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Heralding</a:t>
            </a:r>
            <a:r>
              <a:rPr lang="en-IN" baseline="0"/>
              <a:t> Efficiency vs HWP Angle at 25°C Temperature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Degree Temp'!$H$1</c:f>
              <c:strCache>
                <c:ptCount val="1"/>
                <c:pt idx="0">
                  <c:v>Heralding Efficiency for Idler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Degree Temp'!$A$2:$A$11</c:f>
              <c:numCache>
                <c:formatCode>General</c:formatCode>
                <c:ptCount val="10"/>
                <c:pt idx="0">
                  <c:v>26</c:v>
                </c:pt>
                <c:pt idx="1">
                  <c:v>32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  <c:pt idx="5">
                  <c:v>66</c:v>
                </c:pt>
                <c:pt idx="6">
                  <c:v>76</c:v>
                </c:pt>
                <c:pt idx="7">
                  <c:v>96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'25 Degree Temp'!$H$2:$H$11</c:f>
              <c:numCache>
                <c:formatCode>General</c:formatCode>
                <c:ptCount val="10"/>
                <c:pt idx="0">
                  <c:v>2.2819840061145385E-2</c:v>
                </c:pt>
                <c:pt idx="1">
                  <c:v>1.9490151332540912E-2</c:v>
                </c:pt>
                <c:pt idx="2">
                  <c:v>2.381700044392903E-2</c:v>
                </c:pt>
                <c:pt idx="3">
                  <c:v>2.3669108410376279E-2</c:v>
                </c:pt>
                <c:pt idx="4">
                  <c:v>1.7465791764563837E-2</c:v>
                </c:pt>
                <c:pt idx="5">
                  <c:v>5.9703081518714621E-3</c:v>
                </c:pt>
                <c:pt idx="6">
                  <c:v>4.1567713993951656E-4</c:v>
                </c:pt>
                <c:pt idx="7">
                  <c:v>1.3532814666127813E-2</c:v>
                </c:pt>
                <c:pt idx="8">
                  <c:v>2.293076349417936E-2</c:v>
                </c:pt>
                <c:pt idx="9">
                  <c:v>3.3419457860680457E-2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34-476C-B2A8-7916668BF998}"/>
            </c:ext>
          </c:extLst>
        </c:ser>
        <c:ser>
          <c:idx val="1"/>
          <c:order val="1"/>
          <c:tx>
            <c:strRef>
              <c:f>'25 Degree Temp'!$I$1</c:f>
              <c:strCache>
                <c:ptCount val="1"/>
                <c:pt idx="0">
                  <c:v>Heralding Efficiency for Signal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 Degree Temp'!$A$2:$A$11</c:f>
              <c:numCache>
                <c:formatCode>General</c:formatCode>
                <c:ptCount val="10"/>
                <c:pt idx="0">
                  <c:v>26</c:v>
                </c:pt>
                <c:pt idx="1">
                  <c:v>32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  <c:pt idx="5">
                  <c:v>66</c:v>
                </c:pt>
                <c:pt idx="6">
                  <c:v>76</c:v>
                </c:pt>
                <c:pt idx="7">
                  <c:v>96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'25 Degree Temp'!$I$2:$I$11</c:f>
              <c:numCache>
                <c:formatCode>General</c:formatCode>
                <c:ptCount val="10"/>
                <c:pt idx="0">
                  <c:v>2.2785524068631353E-3</c:v>
                </c:pt>
                <c:pt idx="1">
                  <c:v>7.1821540124075473E-5</c:v>
                </c:pt>
                <c:pt idx="2">
                  <c:v>5.760290333916015E-3</c:v>
                </c:pt>
                <c:pt idx="3">
                  <c:v>1.5880870721892319E-2</c:v>
                </c:pt>
                <c:pt idx="4">
                  <c:v>2.1458161728798827E-2</c:v>
                </c:pt>
                <c:pt idx="5">
                  <c:v>3.2700506280521992E-2</c:v>
                </c:pt>
                <c:pt idx="6">
                  <c:v>3.2085022020931303E-2</c:v>
                </c:pt>
                <c:pt idx="7">
                  <c:v>2.8702736139496067E-2</c:v>
                </c:pt>
                <c:pt idx="8">
                  <c:v>2.2025817281387274E-2</c:v>
                </c:pt>
                <c:pt idx="9">
                  <c:v>7.7227478196454291E-3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34-476C-B2A8-7916668BF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670863"/>
        <c:axId val="1263663663"/>
      </c:scatterChart>
      <c:valAx>
        <c:axId val="1263670863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Angle</a:t>
                </a:r>
                <a:r>
                  <a:rPr lang="en-IN" baseline="0"/>
                  <a:t> of Half Wave Plate (in degree)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63663"/>
        <c:crosses val="autoZero"/>
        <c:crossBetween val="midCat"/>
      </c:valAx>
      <c:valAx>
        <c:axId val="1263663663"/>
        <c:scaling>
          <c:orientation val="minMax"/>
          <c:max val="3.6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Heralding</a:t>
                </a:r>
                <a:r>
                  <a:rPr lang="en-IN" baseline="0"/>
                  <a:t>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7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 vs HWP</a:t>
            </a:r>
            <a:r>
              <a:rPr lang="en-IN" baseline="0"/>
              <a:t> Angle at 25°C Temperature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Degree Temp'!$J$1</c:f>
              <c:strCache>
                <c:ptCount val="1"/>
                <c:pt idx="0">
                  <c:v>CAR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Degree Temp'!$A$2:$A$11</c:f>
              <c:numCache>
                <c:formatCode>General</c:formatCode>
                <c:ptCount val="10"/>
                <c:pt idx="0">
                  <c:v>26</c:v>
                </c:pt>
                <c:pt idx="1">
                  <c:v>32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  <c:pt idx="5">
                  <c:v>66</c:v>
                </c:pt>
                <c:pt idx="6">
                  <c:v>76</c:v>
                </c:pt>
                <c:pt idx="7">
                  <c:v>96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'25 Degree Temp'!$J$2:$J$11</c:f>
              <c:numCache>
                <c:formatCode>General</c:formatCode>
                <c:ptCount val="10"/>
                <c:pt idx="0">
                  <c:v>23.61039535408641</c:v>
                </c:pt>
                <c:pt idx="1">
                  <c:v>19.742933347254979</c:v>
                </c:pt>
                <c:pt idx="2">
                  <c:v>24.358573882486791</c:v>
                </c:pt>
                <c:pt idx="3">
                  <c:v>26.022522480889393</c:v>
                </c:pt>
                <c:pt idx="4">
                  <c:v>25.652923804886939</c:v>
                </c:pt>
                <c:pt idx="5">
                  <c:v>21.956507585920352</c:v>
                </c:pt>
                <c:pt idx="6">
                  <c:v>19.655872006670037</c:v>
                </c:pt>
                <c:pt idx="7">
                  <c:v>24.308687815383145</c:v>
                </c:pt>
                <c:pt idx="8">
                  <c:v>26.227498791510811</c:v>
                </c:pt>
                <c:pt idx="9">
                  <c:v>19.263382650699615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2E-4886-817C-2EE70FB71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200719"/>
        <c:axId val="1344215119"/>
      </c:scatterChart>
      <c:valAx>
        <c:axId val="1344200719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Angle</a:t>
                </a:r>
                <a:r>
                  <a:rPr lang="en-IN" baseline="0"/>
                  <a:t> of Half Wave Plate (in degree)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15119"/>
        <c:crosses val="autoZero"/>
        <c:crossBetween val="midCat"/>
      </c:valAx>
      <c:valAx>
        <c:axId val="1344215119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0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 vs HWP Angles at 30°C</a:t>
            </a:r>
            <a:r>
              <a:rPr lang="en-IN" baseline="0"/>
              <a:t> Temperature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 Degree Temp'!$J$1</c:f>
              <c:strCache>
                <c:ptCount val="1"/>
                <c:pt idx="0">
                  <c:v>CAR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 Degree Temp'!$A$2:$A$21</c:f>
              <c:numCache>
                <c:formatCode>General</c:formatCode>
                <c:ptCount val="20"/>
                <c:pt idx="0">
                  <c:v>-12</c:v>
                </c:pt>
                <c:pt idx="1">
                  <c:v>-6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54</c:v>
                </c:pt>
                <c:pt idx="19">
                  <c:v>58</c:v>
                </c:pt>
              </c:numCache>
            </c:numRef>
          </c:xVal>
          <c:yVal>
            <c:numRef>
              <c:f>'30 Degree Temp'!$J$2:$J$21</c:f>
              <c:numCache>
                <c:formatCode>General</c:formatCode>
                <c:ptCount val="20"/>
                <c:pt idx="0">
                  <c:v>37.76822977158389</c:v>
                </c:pt>
                <c:pt idx="1">
                  <c:v>39.779769165106892</c:v>
                </c:pt>
                <c:pt idx="2">
                  <c:v>43.288087025291269</c:v>
                </c:pt>
                <c:pt idx="3">
                  <c:v>41.60222232094241</c:v>
                </c:pt>
                <c:pt idx="4">
                  <c:v>43.654710955850419</c:v>
                </c:pt>
                <c:pt idx="5">
                  <c:v>42.681759345505519</c:v>
                </c:pt>
                <c:pt idx="6">
                  <c:v>41.543231521692576</c:v>
                </c:pt>
                <c:pt idx="7">
                  <c:v>40.209947260174495</c:v>
                </c:pt>
                <c:pt idx="8">
                  <c:v>38.919602088858717</c:v>
                </c:pt>
                <c:pt idx="9">
                  <c:v>38.217201617906866</c:v>
                </c:pt>
                <c:pt idx="10">
                  <c:v>36.988737440833383</c:v>
                </c:pt>
                <c:pt idx="11">
                  <c:v>34.775302764338207</c:v>
                </c:pt>
                <c:pt idx="12">
                  <c:v>32.724921033563774</c:v>
                </c:pt>
                <c:pt idx="13">
                  <c:v>28.534483693032165</c:v>
                </c:pt>
                <c:pt idx="14">
                  <c:v>32.682043531325284</c:v>
                </c:pt>
                <c:pt idx="15">
                  <c:v>36.795552787656085</c:v>
                </c:pt>
                <c:pt idx="16">
                  <c:v>39.580706467066662</c:v>
                </c:pt>
                <c:pt idx="17">
                  <c:v>41.482950558123157</c:v>
                </c:pt>
                <c:pt idx="18">
                  <c:v>42.890824772325352</c:v>
                </c:pt>
                <c:pt idx="19">
                  <c:v>38.300094545199492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19-4762-B203-9CACE223F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612255"/>
        <c:axId val="1026620415"/>
      </c:scatterChart>
      <c:valAx>
        <c:axId val="1026612255"/>
        <c:scaling>
          <c:orientation val="minMax"/>
          <c:max val="6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HWP</a:t>
                </a:r>
                <a:r>
                  <a:rPr lang="en-IN" baseline="0"/>
                  <a:t> Angles (in degrees)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20415"/>
        <c:crosses val="autoZero"/>
        <c:crossBetween val="midCat"/>
      </c:valAx>
      <c:valAx>
        <c:axId val="1026620415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1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Heralding</a:t>
            </a:r>
            <a:r>
              <a:rPr lang="en-IN" baseline="0"/>
              <a:t> Efficiency vs. HWP Angles at 30°C Temperature</a:t>
            </a:r>
          </a:p>
        </c:rich>
      </c:tx>
      <c:layout>
        <c:manualLayout>
          <c:xMode val="edge"/>
          <c:yMode val="edge"/>
          <c:x val="0.1337936046511628"/>
          <c:y val="3.7315227894163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 Degree Temp'!$H$1</c:f>
              <c:strCache>
                <c:ptCount val="1"/>
                <c:pt idx="0">
                  <c:v>Heralding Efficiency for Idler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 Degree Temp'!$A$2:$A$21</c:f>
              <c:numCache>
                <c:formatCode>General</c:formatCode>
                <c:ptCount val="20"/>
                <c:pt idx="0">
                  <c:v>-12</c:v>
                </c:pt>
                <c:pt idx="1">
                  <c:v>-6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54</c:v>
                </c:pt>
                <c:pt idx="19">
                  <c:v>58</c:v>
                </c:pt>
              </c:numCache>
            </c:numRef>
          </c:xVal>
          <c:yVal>
            <c:numRef>
              <c:f>'30 Degree Temp'!$H$2:$H$21</c:f>
              <c:numCache>
                <c:formatCode>General</c:formatCode>
                <c:ptCount val="20"/>
                <c:pt idx="0">
                  <c:v>5.3054202493957553E-4</c:v>
                </c:pt>
                <c:pt idx="1">
                  <c:v>2.5649920284335341E-3</c:v>
                </c:pt>
                <c:pt idx="2">
                  <c:v>1.2141298695423703E-2</c:v>
                </c:pt>
                <c:pt idx="3">
                  <c:v>2.0419630202658547E-2</c:v>
                </c:pt>
                <c:pt idx="4">
                  <c:v>2.4541404809673626E-2</c:v>
                </c:pt>
                <c:pt idx="5">
                  <c:v>2.4674841276525077E-2</c:v>
                </c:pt>
                <c:pt idx="6">
                  <c:v>2.7394147742638569E-2</c:v>
                </c:pt>
                <c:pt idx="7">
                  <c:v>3.0715960529226417E-2</c:v>
                </c:pt>
                <c:pt idx="8">
                  <c:v>2.7974604117379991E-2</c:v>
                </c:pt>
                <c:pt idx="9">
                  <c:v>2.7713505594781637E-2</c:v>
                </c:pt>
                <c:pt idx="10">
                  <c:v>2.8202348618472074E-2</c:v>
                </c:pt>
                <c:pt idx="11">
                  <c:v>2.6071017753717472E-2</c:v>
                </c:pt>
                <c:pt idx="12">
                  <c:v>2.3865608851922748E-2</c:v>
                </c:pt>
                <c:pt idx="13">
                  <c:v>2.5535674621647662E-2</c:v>
                </c:pt>
                <c:pt idx="14">
                  <c:v>2.8820181520962579E-2</c:v>
                </c:pt>
                <c:pt idx="15">
                  <c:v>3.0465020784439627E-2</c:v>
                </c:pt>
                <c:pt idx="16">
                  <c:v>2.3953258848600098E-2</c:v>
                </c:pt>
                <c:pt idx="17">
                  <c:v>2.3204776481621222E-2</c:v>
                </c:pt>
                <c:pt idx="18">
                  <c:v>2.2856436422188434E-2</c:v>
                </c:pt>
                <c:pt idx="19">
                  <c:v>8.8515045112590989E-3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A-4DF6-BF6E-C89E5EBA7F0E}"/>
            </c:ext>
          </c:extLst>
        </c:ser>
        <c:ser>
          <c:idx val="1"/>
          <c:order val="1"/>
          <c:tx>
            <c:strRef>
              <c:f>'30 Degree Temp'!$I$1</c:f>
              <c:strCache>
                <c:ptCount val="1"/>
                <c:pt idx="0">
                  <c:v>Heralding Efficiency for Signal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 Degree Temp'!$A$2:$A$21</c:f>
              <c:numCache>
                <c:formatCode>General</c:formatCode>
                <c:ptCount val="20"/>
                <c:pt idx="0">
                  <c:v>-12</c:v>
                </c:pt>
                <c:pt idx="1">
                  <c:v>-6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54</c:v>
                </c:pt>
                <c:pt idx="19">
                  <c:v>58</c:v>
                </c:pt>
              </c:numCache>
            </c:numRef>
          </c:xVal>
          <c:yVal>
            <c:numRef>
              <c:f>'30 Degree Temp'!$I$2:$I$21</c:f>
              <c:numCache>
                <c:formatCode>General</c:formatCode>
                <c:ptCount val="20"/>
                <c:pt idx="0">
                  <c:v>4.0461588580816318E-2</c:v>
                </c:pt>
                <c:pt idx="1">
                  <c:v>4.1139126557772535E-2</c:v>
                </c:pt>
                <c:pt idx="2">
                  <c:v>3.8245255078455442E-2</c:v>
                </c:pt>
                <c:pt idx="3">
                  <c:v>2.7177446905422044E-2</c:v>
                </c:pt>
                <c:pt idx="4">
                  <c:v>2.4697649642612372E-2</c:v>
                </c:pt>
                <c:pt idx="5">
                  <c:v>2.1325778030229219E-2</c:v>
                </c:pt>
                <c:pt idx="6">
                  <c:v>1.4506496329843317E-2</c:v>
                </c:pt>
                <c:pt idx="7">
                  <c:v>8.2438768175094497E-3</c:v>
                </c:pt>
                <c:pt idx="8">
                  <c:v>5.6842777884927058E-3</c:v>
                </c:pt>
                <c:pt idx="9">
                  <c:v>4.0521911700258217E-3</c:v>
                </c:pt>
                <c:pt idx="10">
                  <c:v>2.330420427761565E-3</c:v>
                </c:pt>
                <c:pt idx="11">
                  <c:v>9.9875869695700338E-4</c:v>
                </c:pt>
                <c:pt idx="12">
                  <c:v>3.9095269725331712E-4</c:v>
                </c:pt>
                <c:pt idx="13">
                  <c:v>2.4620403025364483E-4</c:v>
                </c:pt>
                <c:pt idx="14">
                  <c:v>6.6314455319135877E-4</c:v>
                </c:pt>
                <c:pt idx="15">
                  <c:v>4.4335518544665704E-3</c:v>
                </c:pt>
                <c:pt idx="16">
                  <c:v>1.6104597848089913E-2</c:v>
                </c:pt>
                <c:pt idx="17">
                  <c:v>2.259129992969288E-2</c:v>
                </c:pt>
                <c:pt idx="18">
                  <c:v>2.1355194312376924E-2</c:v>
                </c:pt>
                <c:pt idx="19">
                  <c:v>2.3861056229703279E-2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0A-4DF6-BF6E-C89E5EBA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57248"/>
        <c:axId val="311372128"/>
      </c:scatterChart>
      <c:valAx>
        <c:axId val="311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HWP</a:t>
                </a:r>
                <a:r>
                  <a:rPr lang="en-IN" baseline="0"/>
                  <a:t> Angles (in degrees)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72128"/>
        <c:crosses val="autoZero"/>
        <c:crossBetween val="midCat"/>
      </c:valAx>
      <c:valAx>
        <c:axId val="3113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Heralding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5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Excitation</a:t>
            </a:r>
            <a:r>
              <a:rPr lang="en-IN" baseline="0"/>
              <a:t> Ratio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'Intensity vs Temperature '!$F$1</c:f>
              <c:strCache>
                <c:ptCount val="1"/>
                <c:pt idx="0">
                  <c:v>ER for Idler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'Intensity vs Temperature '!$A$2:$A$3</c:f>
              <c:numCache>
                <c:formatCode>General</c:formatCode>
                <c:ptCount val="2"/>
                <c:pt idx="0">
                  <c:v>25</c:v>
                </c:pt>
                <c:pt idx="1">
                  <c:v>30</c:v>
                </c:pt>
              </c:numCache>
            </c:numRef>
          </c:xVal>
          <c:yVal>
            <c:numRef>
              <c:f>'Intensity vs Temperature '!$F$2:$F$3</c:f>
              <c:numCache>
                <c:formatCode>General</c:formatCode>
                <c:ptCount val="2"/>
                <c:pt idx="0">
                  <c:v>19.140030229973661</c:v>
                </c:pt>
                <c:pt idx="1">
                  <c:v>18.041841560242474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FA-4A3D-808B-E3F5FD7CB82A}"/>
            </c:ext>
          </c:extLst>
        </c:ser>
        <c:ser>
          <c:idx val="1"/>
          <c:order val="1"/>
          <c:tx>
            <c:strRef>
              <c:f>'Intensity vs Temperature '!$G$1</c:f>
              <c:strCache>
                <c:ptCount val="1"/>
                <c:pt idx="0">
                  <c:v>ER for Signal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'Intensity vs Temperature '!$A$2:$A$3</c:f>
              <c:numCache>
                <c:formatCode>General</c:formatCode>
                <c:ptCount val="2"/>
                <c:pt idx="0">
                  <c:v>25</c:v>
                </c:pt>
                <c:pt idx="1">
                  <c:v>30</c:v>
                </c:pt>
              </c:numCache>
            </c:numRef>
          </c:xVal>
          <c:yVal>
            <c:numRef>
              <c:f>'Intensity vs Temperature '!$G$2:$G$3</c:f>
              <c:numCache>
                <c:formatCode>General</c:formatCode>
                <c:ptCount val="2"/>
                <c:pt idx="0">
                  <c:v>26.519669917481185</c:v>
                </c:pt>
                <c:pt idx="1">
                  <c:v>20.939911611463451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FA-4A3D-808B-E3F5FD7C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127167"/>
        <c:axId val="1032125727"/>
      </c:scatterChart>
      <c:valAx>
        <c:axId val="103212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  <a:r>
                  <a:rPr lang="en-IN" baseline="0"/>
                  <a:t> (in °C)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25727"/>
        <c:crosses val="autoZero"/>
        <c:crossBetween val="midCat"/>
      </c:valAx>
      <c:valAx>
        <c:axId val="1032125727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Excitatio</a:t>
                </a:r>
                <a:r>
                  <a:rPr lang="en-IN" baseline="0"/>
                  <a:t>n Ratio (dB)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2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106680</xdr:rowOff>
    </xdr:from>
    <xdr:to>
      <xdr:col>5</xdr:col>
      <xdr:colOff>22860</xdr:colOff>
      <xdr:row>28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37356-3831-B242-4485-6787F9203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11</xdr:row>
      <xdr:rowOff>114300</xdr:rowOff>
    </xdr:from>
    <xdr:to>
      <xdr:col>8</xdr:col>
      <xdr:colOff>373380</xdr:colOff>
      <xdr:row>28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BA3CA5-E517-DA93-AAA9-E7D7C3D08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662940</xdr:colOff>
      <xdr:row>21</xdr:row>
      <xdr:rowOff>144780</xdr:rowOff>
    </xdr:from>
    <xdr:to>
      <xdr:col>8</xdr:col>
      <xdr:colOff>1333500</xdr:colOff>
      <xdr:row>36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19A56C-CC8D-43B1-4C42-E6ED727D6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373380</xdr:colOff>
      <xdr:row>21</xdr:row>
      <xdr:rowOff>152400</xdr:rowOff>
    </xdr:from>
    <xdr:to>
      <xdr:col>5</xdr:col>
      <xdr:colOff>2232660</xdr:colOff>
      <xdr:row>37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E6DB3F-56A4-A742-860C-2CE85A2A9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6</xdr:row>
      <xdr:rowOff>160020</xdr:rowOff>
    </xdr:from>
    <xdr:to>
      <xdr:col>9</xdr:col>
      <xdr:colOff>99060</xdr:colOff>
      <xdr:row>22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23E14B-BC25-390B-1F32-8383E290A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%20Degree%20Tem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 Degree Temp"/>
      <sheetName val="30 Degree Temp"/>
      <sheetName val="Angle vs Intensity "/>
    </sheetNames>
    <sheetDataSet>
      <sheetData sheetId="0">
        <row r="2">
          <cell r="B2">
            <v>688.20588235294099</v>
          </cell>
        </row>
        <row r="3">
          <cell r="B3">
            <v>22.156862745098</v>
          </cell>
        </row>
        <row r="4">
          <cell r="B4">
            <v>1760.0686274509801</v>
          </cell>
        </row>
        <row r="5">
          <cell r="B5">
            <v>4513.9509803921501</v>
          </cell>
        </row>
        <row r="6">
          <cell r="B6">
            <v>4565.5588235294099</v>
          </cell>
        </row>
        <row r="7">
          <cell r="B7">
            <v>2778.6764705882301</v>
          </cell>
        </row>
        <row r="8">
          <cell r="B8">
            <v>212.03921568627399</v>
          </cell>
        </row>
        <row r="9">
          <cell r="B9">
            <v>4993.4411764705801</v>
          </cell>
        </row>
        <row r="10">
          <cell r="B10">
            <v>6017.8823529411702</v>
          </cell>
        </row>
        <row r="11">
          <cell r="B11">
            <v>4186.8627450980302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A2" sqref="A2:A11"/>
    </sheetView>
  </sheetViews>
  <sheetFormatPr defaultRowHeight="14.4" x14ac:dyDescent="0.3"/>
  <cols>
    <col min="1" max="1" width="23.77734375" style="1" customWidth="1"/>
    <col min="2" max="2" width="29.5546875" customWidth="1"/>
    <col min="3" max="3" width="31" customWidth="1"/>
    <col min="4" max="4" width="24.44140625" customWidth="1"/>
    <col min="5" max="5" width="29.109375" customWidth="1"/>
    <col min="6" max="6" width="22.6640625" customWidth="1"/>
    <col min="7" max="7" width="24.44140625" customWidth="1"/>
    <col min="8" max="8" width="31" customWidth="1"/>
    <col min="9" max="9" width="32.88671875" customWidth="1"/>
    <col min="10" max="10" width="26.77734375" customWidth="1"/>
    <col min="11" max="11" width="23.109375" customWidth="1"/>
    <col min="12" max="12" width="28.44140625" customWidth="1"/>
  </cols>
  <sheetData>
    <row r="1" spans="1:12" s="2" customForma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14</v>
      </c>
    </row>
    <row r="2" spans="1:12" x14ac:dyDescent="0.3">
      <c r="A2" s="1">
        <v>26</v>
      </c>
      <c r="B2" s="1">
        <v>688.20588235294099</v>
      </c>
      <c r="C2" s="1">
        <v>302114.08823529398</v>
      </c>
      <c r="D2" s="1">
        <v>30174.7156862745</v>
      </c>
      <c r="E2" s="1">
        <v>688.20588235294099</v>
      </c>
      <c r="F2" s="1">
        <f>C2 - 77.63725</f>
        <v>302036.45098529395</v>
      </c>
      <c r="G2" s="1">
        <f xml:space="preserve"> D2 - 16.49019</f>
        <v>30158.225496274499</v>
      </c>
      <c r="H2" s="1">
        <f>E2/G2</f>
        <v>2.2819840061145385E-2</v>
      </c>
      <c r="I2" s="1">
        <f>E2/F2</f>
        <v>2.2785524068631353E-3</v>
      </c>
      <c r="J2" s="1">
        <f>(E2/(F2*G2*3.2*10^(-9)))</f>
        <v>23.61039535408641</v>
      </c>
      <c r="K2">
        <f>MAX(F2:F11)</f>
        <v>542146.76471078396</v>
      </c>
      <c r="L2">
        <f>MAX(G2:G11)</f>
        <v>510105.54902568599</v>
      </c>
    </row>
    <row r="3" spans="1:12" x14ac:dyDescent="0.3">
      <c r="A3" s="1">
        <v>32</v>
      </c>
      <c r="B3" s="1">
        <v>22.156862745098</v>
      </c>
      <c r="C3" s="1">
        <v>308576.49019607803</v>
      </c>
      <c r="D3" s="1">
        <v>1153.3137254901901</v>
      </c>
      <c r="E3" s="1">
        <v>22.156862745098</v>
      </c>
      <c r="F3" s="1">
        <f t="shared" ref="F3:F11" si="0">C3 - 77.63725</f>
        <v>308498.852946078</v>
      </c>
      <c r="G3" s="1">
        <f t="shared" ref="G3:G11" si="1" xml:space="preserve"> D3 - 16.49019</f>
        <v>1136.8235354901901</v>
      </c>
      <c r="H3" s="1">
        <f t="shared" ref="H3:H11" si="2">E3/G3</f>
        <v>1.9490151332540912E-2</v>
      </c>
      <c r="I3" s="1">
        <f t="shared" ref="I3:I11" si="3">E3/F3</f>
        <v>7.1821540124075473E-5</v>
      </c>
      <c r="J3" s="1">
        <f t="shared" ref="J3:J11" si="4">(E3/(F3*G3*3.2*10^(-9)))</f>
        <v>19.742933347254979</v>
      </c>
      <c r="K3">
        <f>MIN(F2:F11)</f>
        <v>6608.6666715686206</v>
      </c>
      <c r="L3">
        <f>MIN(G2:G11)</f>
        <v>1136.8235354901901</v>
      </c>
    </row>
    <row r="4" spans="1:12" x14ac:dyDescent="0.3">
      <c r="A4" s="1">
        <v>40</v>
      </c>
      <c r="B4" s="1">
        <v>1760.0686274509801</v>
      </c>
      <c r="C4" s="1">
        <v>305629.70588235202</v>
      </c>
      <c r="D4" s="1">
        <v>73916.166666666599</v>
      </c>
      <c r="E4" s="1">
        <v>1760.0686274509801</v>
      </c>
      <c r="F4" s="1">
        <f t="shared" si="0"/>
        <v>305552.06863235199</v>
      </c>
      <c r="G4" s="1">
        <f t="shared" si="1"/>
        <v>73899.676476666602</v>
      </c>
      <c r="H4" s="1">
        <f t="shared" si="2"/>
        <v>2.381700044392903E-2</v>
      </c>
      <c r="I4" s="1">
        <f t="shared" si="3"/>
        <v>5.760290333916015E-3</v>
      </c>
      <c r="J4" s="1">
        <f t="shared" si="4"/>
        <v>24.358573882486791</v>
      </c>
      <c r="K4" s="2"/>
      <c r="L4" s="2"/>
    </row>
    <row r="5" spans="1:12" x14ac:dyDescent="0.3">
      <c r="A5" s="1">
        <v>48</v>
      </c>
      <c r="B5" s="1">
        <v>4513.9509803921501</v>
      </c>
      <c r="C5" s="1">
        <v>284315.89215686201</v>
      </c>
      <c r="D5" s="1">
        <v>190727.137254901</v>
      </c>
      <c r="E5" s="1">
        <v>4513.9509803921501</v>
      </c>
      <c r="F5" s="1">
        <f t="shared" si="0"/>
        <v>284238.25490686198</v>
      </c>
      <c r="G5" s="1">
        <f t="shared" si="1"/>
        <v>190710.64706490099</v>
      </c>
      <c r="H5" s="1">
        <f t="shared" si="2"/>
        <v>2.3669108410376279E-2</v>
      </c>
      <c r="I5" s="1">
        <f t="shared" si="3"/>
        <v>1.5880870721892319E-2</v>
      </c>
      <c r="J5" s="1">
        <f t="shared" si="4"/>
        <v>26.022522480889393</v>
      </c>
    </row>
    <row r="6" spans="1:12" x14ac:dyDescent="0.3">
      <c r="A6" s="1">
        <v>52</v>
      </c>
      <c r="B6" s="1">
        <v>4565.5588235294099</v>
      </c>
      <c r="C6" s="1">
        <v>212843.24509803901</v>
      </c>
      <c r="D6" s="1">
        <v>261416.539215686</v>
      </c>
      <c r="E6" s="1">
        <v>4565.5588235294099</v>
      </c>
      <c r="F6" s="1">
        <f t="shared" si="0"/>
        <v>212765.60784803901</v>
      </c>
      <c r="G6" s="1">
        <f t="shared" si="1"/>
        <v>261400.04902568599</v>
      </c>
      <c r="H6" s="1">
        <f t="shared" si="2"/>
        <v>1.7465791764563837E-2</v>
      </c>
      <c r="I6" s="1">
        <f t="shared" si="3"/>
        <v>2.1458161728798827E-2</v>
      </c>
      <c r="J6" s="1">
        <f t="shared" si="4"/>
        <v>25.652923804886939</v>
      </c>
    </row>
    <row r="7" spans="1:12" x14ac:dyDescent="0.3">
      <c r="A7" s="1">
        <v>66</v>
      </c>
      <c r="B7" s="1">
        <v>2778.6764705882301</v>
      </c>
      <c r="C7" s="1">
        <v>85051.1372549019</v>
      </c>
      <c r="D7" s="1">
        <v>465432.41176470497</v>
      </c>
      <c r="E7" s="1">
        <v>2778.6764705882301</v>
      </c>
      <c r="F7" s="1">
        <f t="shared" si="0"/>
        <v>84973.5000049019</v>
      </c>
      <c r="G7" s="1">
        <f t="shared" si="1"/>
        <v>465415.92157470499</v>
      </c>
      <c r="H7" s="1">
        <f t="shared" si="2"/>
        <v>5.9703081518714621E-3</v>
      </c>
      <c r="I7" s="1">
        <f t="shared" si="3"/>
        <v>3.2700506280521992E-2</v>
      </c>
      <c r="J7" s="1">
        <f t="shared" si="4"/>
        <v>21.956507585920352</v>
      </c>
    </row>
    <row r="8" spans="1:12" x14ac:dyDescent="0.3">
      <c r="A8" s="1">
        <v>76</v>
      </c>
      <c r="B8" s="1">
        <v>212.03921568627399</v>
      </c>
      <c r="C8" s="1">
        <v>6686.3039215686204</v>
      </c>
      <c r="D8" s="1">
        <v>510122.03921568597</v>
      </c>
      <c r="E8" s="1">
        <v>212.03921568627399</v>
      </c>
      <c r="F8" s="1">
        <f t="shared" si="0"/>
        <v>6608.6666715686206</v>
      </c>
      <c r="G8" s="1">
        <f t="shared" si="1"/>
        <v>510105.54902568599</v>
      </c>
      <c r="H8" s="1">
        <f t="shared" si="2"/>
        <v>4.1567713993951656E-4</v>
      </c>
      <c r="I8" s="1">
        <f t="shared" si="3"/>
        <v>3.2085022020931303E-2</v>
      </c>
      <c r="J8" s="1">
        <f t="shared" si="4"/>
        <v>19.655872006670037</v>
      </c>
    </row>
    <row r="9" spans="1:12" x14ac:dyDescent="0.3">
      <c r="A9" s="1">
        <v>96</v>
      </c>
      <c r="B9" s="1">
        <v>4993.4411764705801</v>
      </c>
      <c r="C9" s="1">
        <v>174048.54901960699</v>
      </c>
      <c r="D9" s="1">
        <v>369004.11764705798</v>
      </c>
      <c r="E9" s="1">
        <v>4993.4411764705801</v>
      </c>
      <c r="F9" s="1">
        <f t="shared" si="0"/>
        <v>173970.91176960699</v>
      </c>
      <c r="G9" s="1">
        <f t="shared" si="1"/>
        <v>368987.627457058</v>
      </c>
      <c r="H9" s="1">
        <f t="shared" si="2"/>
        <v>1.3532814666127813E-2</v>
      </c>
      <c r="I9" s="1">
        <f t="shared" si="3"/>
        <v>2.8702736139496067E-2</v>
      </c>
      <c r="J9" s="1">
        <f t="shared" si="4"/>
        <v>24.308687815383145</v>
      </c>
    </row>
    <row r="10" spans="1:12" x14ac:dyDescent="0.3">
      <c r="A10" s="1">
        <v>100</v>
      </c>
      <c r="B10" s="1">
        <v>6017.8823529411702</v>
      </c>
      <c r="C10" s="1">
        <v>273297.11764705798</v>
      </c>
      <c r="D10" s="1">
        <v>262453.55882352899</v>
      </c>
      <c r="E10" s="1">
        <v>6017.8823529411702</v>
      </c>
      <c r="F10" s="1">
        <f t="shared" si="0"/>
        <v>273219.48039705795</v>
      </c>
      <c r="G10" s="1">
        <f t="shared" si="1"/>
        <v>262437.06863352901</v>
      </c>
      <c r="H10" s="1">
        <f t="shared" si="2"/>
        <v>2.293076349417936E-2</v>
      </c>
      <c r="I10" s="1">
        <f t="shared" si="3"/>
        <v>2.2025817281387274E-2</v>
      </c>
      <c r="J10" s="1">
        <f t="shared" si="4"/>
        <v>26.227498791510811</v>
      </c>
    </row>
    <row r="11" spans="1:12" x14ac:dyDescent="0.3">
      <c r="A11" s="1">
        <v>110</v>
      </c>
      <c r="B11" s="1">
        <v>4186.8627450980302</v>
      </c>
      <c r="C11" s="1">
        <v>542224.40196078399</v>
      </c>
      <c r="D11" s="1">
        <v>125298.67647058801</v>
      </c>
      <c r="E11" s="1">
        <v>4186.8627450980302</v>
      </c>
      <c r="F11" s="1">
        <f t="shared" si="0"/>
        <v>542146.76471078396</v>
      </c>
      <c r="G11" s="1">
        <f t="shared" si="1"/>
        <v>125282.18628058801</v>
      </c>
      <c r="H11" s="1">
        <f t="shared" si="2"/>
        <v>3.3419457860680457E-2</v>
      </c>
      <c r="I11" s="1">
        <f t="shared" si="3"/>
        <v>7.7227478196454291E-3</v>
      </c>
      <c r="J11" s="1">
        <f t="shared" si="4"/>
        <v>19.263382650699615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5FE3-7044-454D-9246-A0135C727323}">
  <dimension ref="A1:L21"/>
  <sheetViews>
    <sheetView workbookViewId="0">
      <selection activeCell="A2" sqref="A2:A21"/>
    </sheetView>
  </sheetViews>
  <sheetFormatPr defaultRowHeight="14.4" x14ac:dyDescent="0.3"/>
  <cols>
    <col min="1" max="1" width="28.109375" style="1" customWidth="1"/>
    <col min="2" max="2" width="23.33203125" style="1" customWidth="1"/>
    <col min="3" max="3" width="20.109375" style="1" customWidth="1"/>
    <col min="4" max="4" width="19.77734375" style="1" customWidth="1"/>
    <col min="5" max="5" width="29.5546875" style="1" customWidth="1"/>
    <col min="6" max="6" width="37.33203125" style="1" customWidth="1"/>
    <col min="7" max="7" width="27" style="1" customWidth="1"/>
    <col min="8" max="8" width="29.88671875" customWidth="1"/>
    <col min="9" max="9" width="29.44140625" customWidth="1"/>
    <col min="10" max="10" width="35.5546875" customWidth="1"/>
    <col min="11" max="11" width="30.33203125" customWidth="1"/>
    <col min="12" max="12" width="33.33203125" customWidth="1"/>
  </cols>
  <sheetData>
    <row r="1" spans="1:12" s="2" customForma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</v>
      </c>
      <c r="L1" s="2" t="s">
        <v>17</v>
      </c>
    </row>
    <row r="2" spans="1:12" x14ac:dyDescent="0.3">
      <c r="A2" s="1">
        <v>-12</v>
      </c>
      <c r="B2" s="1">
        <v>177.617647058823</v>
      </c>
      <c r="C2" s="1">
        <v>4467.4215686274501</v>
      </c>
      <c r="D2" s="1">
        <v>334801.74509803898</v>
      </c>
      <c r="E2" s="1">
        <v>177.617647058823</v>
      </c>
      <c r="F2" s="1">
        <f>C2 - 77.63725</f>
        <v>4389.7843186274504</v>
      </c>
      <c r="G2" s="1">
        <f>D2 - 16.49019</f>
        <v>334785.254908039</v>
      </c>
      <c r="H2" s="1">
        <f>E2/G2</f>
        <v>5.3054202493957553E-4</v>
      </c>
      <c r="I2" s="1">
        <f>E2/F2</f>
        <v>4.0461588580816318E-2</v>
      </c>
      <c r="J2" s="1">
        <f>(E2/(F2*G2*3.2*10^(-9)))</f>
        <v>37.76822977158389</v>
      </c>
      <c r="K2">
        <f>MAX(F2:F21)</f>
        <v>279658.05882843095</v>
      </c>
      <c r="L2">
        <f>MAX(G2:G21)</f>
        <v>334785.254908039</v>
      </c>
    </row>
    <row r="3" spans="1:12" x14ac:dyDescent="0.3">
      <c r="A3" s="1">
        <v>-6</v>
      </c>
      <c r="B3" s="1">
        <v>828.950980392156</v>
      </c>
      <c r="C3" s="1">
        <v>20227.578431372502</v>
      </c>
      <c r="D3" s="1">
        <v>323195.264705882</v>
      </c>
      <c r="E3" s="1">
        <v>828.950980392156</v>
      </c>
      <c r="F3" s="1">
        <f t="shared" ref="F3:F21" si="0">C3 - 77.63725</f>
        <v>20149.941181372502</v>
      </c>
      <c r="G3" s="1">
        <f t="shared" ref="G3:G21" si="1">D3 - 16.49019</f>
        <v>323178.77451588202</v>
      </c>
      <c r="H3" s="1">
        <f t="shared" ref="H3:H21" si="2">E3/G3</f>
        <v>2.5649920284335341E-3</v>
      </c>
      <c r="I3" s="1">
        <f t="shared" ref="I3:I21" si="3">E3/F3</f>
        <v>4.1139126557772535E-2</v>
      </c>
      <c r="J3" s="1">
        <f t="shared" ref="J3:J20" si="4">(E3/(F3*G3*3.2*10^(-9)))</f>
        <v>39.779769165106892</v>
      </c>
      <c r="K3">
        <f>MIN(F2:F21)</f>
        <v>4389.7843186274504</v>
      </c>
      <c r="L3">
        <f>MIN(G2:G21)</f>
        <v>2696.3431433333299</v>
      </c>
    </row>
    <row r="4" spans="1:12" x14ac:dyDescent="0.3">
      <c r="A4" s="1">
        <v>0</v>
      </c>
      <c r="B4" s="1">
        <v>3352.1568627450902</v>
      </c>
      <c r="C4" s="1">
        <v>87726.598039215605</v>
      </c>
      <c r="D4" s="1">
        <v>276111.90196078399</v>
      </c>
      <c r="E4" s="1">
        <v>3352.1568627450902</v>
      </c>
      <c r="F4" s="1">
        <f t="shared" si="0"/>
        <v>87648.960789215605</v>
      </c>
      <c r="G4" s="1">
        <f t="shared" si="1"/>
        <v>276095.41177078401</v>
      </c>
      <c r="H4" s="1">
        <f t="shared" si="2"/>
        <v>1.2141298695423703E-2</v>
      </c>
      <c r="I4" s="1">
        <f t="shared" si="3"/>
        <v>3.8245255078455442E-2</v>
      </c>
      <c r="J4" s="1">
        <f t="shared" si="4"/>
        <v>43.288087025291269</v>
      </c>
    </row>
    <row r="5" spans="1:12" x14ac:dyDescent="0.3">
      <c r="A5" s="1">
        <v>8</v>
      </c>
      <c r="B5" s="1">
        <v>4168.5980392156798</v>
      </c>
      <c r="C5" s="1">
        <v>153462.09803921499</v>
      </c>
      <c r="D5" s="1">
        <v>204163.08823529401</v>
      </c>
      <c r="E5" s="1">
        <v>4168.5980392156798</v>
      </c>
      <c r="F5" s="1">
        <f t="shared" si="0"/>
        <v>153384.46078921499</v>
      </c>
      <c r="G5" s="1">
        <f t="shared" si="1"/>
        <v>204146.598045294</v>
      </c>
      <c r="H5" s="1">
        <f t="shared" si="2"/>
        <v>2.0419630202658547E-2</v>
      </c>
      <c r="I5" s="1">
        <f t="shared" si="3"/>
        <v>2.7177446905422044E-2</v>
      </c>
      <c r="J5" s="1">
        <f t="shared" si="4"/>
        <v>41.60222232094241</v>
      </c>
    </row>
    <row r="6" spans="1:12" x14ac:dyDescent="0.3">
      <c r="A6" s="1">
        <v>10</v>
      </c>
      <c r="B6" s="1">
        <v>4338.8431372549003</v>
      </c>
      <c r="C6" s="1">
        <v>175756.01960784299</v>
      </c>
      <c r="D6" s="1">
        <v>176813.34313725401</v>
      </c>
      <c r="E6" s="1">
        <v>4338.8431372549003</v>
      </c>
      <c r="F6" s="1">
        <f t="shared" si="0"/>
        <v>175678.38235784299</v>
      </c>
      <c r="G6" s="1">
        <f t="shared" si="1"/>
        <v>176796.852947254</v>
      </c>
      <c r="H6" s="1">
        <f t="shared" si="2"/>
        <v>2.4541404809673626E-2</v>
      </c>
      <c r="I6" s="1">
        <f t="shared" si="3"/>
        <v>2.4697649642612372E-2</v>
      </c>
      <c r="J6" s="1">
        <f t="shared" si="4"/>
        <v>43.654710955850419</v>
      </c>
    </row>
    <row r="7" spans="1:12" x14ac:dyDescent="0.3">
      <c r="A7" s="1">
        <v>12</v>
      </c>
      <c r="B7" s="1">
        <v>3852.7156862745001</v>
      </c>
      <c r="C7" s="1">
        <v>180737.66666666599</v>
      </c>
      <c r="D7" s="1">
        <v>156155.921568627</v>
      </c>
      <c r="E7" s="1">
        <v>3852.7156862745001</v>
      </c>
      <c r="F7" s="1">
        <f t="shared" si="0"/>
        <v>180660.02941666599</v>
      </c>
      <c r="G7" s="1">
        <f t="shared" si="1"/>
        <v>156139.43137862699</v>
      </c>
      <c r="H7" s="1">
        <f t="shared" si="2"/>
        <v>2.4674841276525077E-2</v>
      </c>
      <c r="I7" s="1">
        <f t="shared" si="3"/>
        <v>2.1325778030229219E-2</v>
      </c>
      <c r="J7" s="1">
        <f t="shared" si="4"/>
        <v>42.681759345505519</v>
      </c>
    </row>
    <row r="8" spans="1:12" x14ac:dyDescent="0.3">
      <c r="A8" s="1">
        <v>16</v>
      </c>
      <c r="B8" s="1">
        <v>2989.3039215686199</v>
      </c>
      <c r="C8" s="1">
        <v>206144.20588235199</v>
      </c>
      <c r="D8" s="1">
        <v>109138.48039215599</v>
      </c>
      <c r="E8" s="1">
        <v>2989.3039215686199</v>
      </c>
      <c r="F8" s="1">
        <f t="shared" si="0"/>
        <v>206066.56863235199</v>
      </c>
      <c r="G8" s="1">
        <f t="shared" si="1"/>
        <v>109121.990202156</v>
      </c>
      <c r="H8" s="1">
        <f t="shared" si="2"/>
        <v>2.7394147742638569E-2</v>
      </c>
      <c r="I8" s="1">
        <f t="shared" si="3"/>
        <v>1.4506496329843317E-2</v>
      </c>
      <c r="J8" s="1">
        <f t="shared" si="4"/>
        <v>41.543231521692576</v>
      </c>
    </row>
    <row r="9" spans="1:12" x14ac:dyDescent="0.3">
      <c r="A9" s="1">
        <v>20</v>
      </c>
      <c r="B9" s="1">
        <v>1967.9411764705801</v>
      </c>
      <c r="C9" s="1">
        <v>238793.137254901</v>
      </c>
      <c r="D9" s="1">
        <v>64085.5</v>
      </c>
      <c r="E9" s="1">
        <v>1967.9411764705801</v>
      </c>
      <c r="F9" s="1">
        <f t="shared" si="0"/>
        <v>238715.500004901</v>
      </c>
      <c r="G9" s="1">
        <f t="shared" si="1"/>
        <v>64069.009810000003</v>
      </c>
      <c r="H9" s="1">
        <f t="shared" si="2"/>
        <v>3.0715960529226417E-2</v>
      </c>
      <c r="I9" s="1">
        <f t="shared" si="3"/>
        <v>8.2438768175094497E-3</v>
      </c>
      <c r="J9" s="1">
        <f t="shared" si="4"/>
        <v>40.209947260174495</v>
      </c>
    </row>
    <row r="10" spans="1:12" x14ac:dyDescent="0.3">
      <c r="A10" s="1">
        <v>22</v>
      </c>
      <c r="B10" s="1">
        <v>1276.7941176470499</v>
      </c>
      <c r="C10" s="1">
        <v>224696.16666666599</v>
      </c>
      <c r="D10" s="1">
        <v>45657.676470588201</v>
      </c>
      <c r="E10" s="1">
        <v>1276.7941176470499</v>
      </c>
      <c r="F10" s="1">
        <f t="shared" si="0"/>
        <v>224618.52941666599</v>
      </c>
      <c r="G10" s="1">
        <f t="shared" si="1"/>
        <v>45641.186280588205</v>
      </c>
      <c r="H10" s="1">
        <f t="shared" si="2"/>
        <v>2.7974604117379991E-2</v>
      </c>
      <c r="I10" s="1">
        <f t="shared" si="3"/>
        <v>5.6842777884927058E-3</v>
      </c>
      <c r="J10" s="1">
        <f t="shared" si="4"/>
        <v>38.919602088858717</v>
      </c>
    </row>
    <row r="11" spans="1:12" x14ac:dyDescent="0.3">
      <c r="A11" s="1">
        <v>24</v>
      </c>
      <c r="B11" s="1">
        <v>918.27450980392098</v>
      </c>
      <c r="C11" s="1">
        <v>226689.48039215599</v>
      </c>
      <c r="D11" s="1">
        <v>33151.0392156862</v>
      </c>
      <c r="E11" s="1">
        <v>918.27450980392098</v>
      </c>
      <c r="F11" s="1">
        <f t="shared" si="0"/>
        <v>226611.84314215599</v>
      </c>
      <c r="G11" s="1">
        <f t="shared" si="1"/>
        <v>33134.549025686203</v>
      </c>
      <c r="H11" s="1">
        <f t="shared" si="2"/>
        <v>2.7713505594781637E-2</v>
      </c>
      <c r="I11" s="1">
        <f t="shared" si="3"/>
        <v>4.0521911700258217E-3</v>
      </c>
      <c r="J11" s="1">
        <f t="shared" si="4"/>
        <v>38.217201617906866</v>
      </c>
    </row>
    <row r="12" spans="1:12" x14ac:dyDescent="0.3">
      <c r="A12" s="1">
        <v>26</v>
      </c>
      <c r="B12" s="1">
        <v>555.26470588235202</v>
      </c>
      <c r="C12" s="1">
        <v>238345.67647058799</v>
      </c>
      <c r="D12" s="1">
        <v>19705.088235294101</v>
      </c>
      <c r="E12" s="1">
        <v>555.26470588235202</v>
      </c>
      <c r="F12" s="1">
        <f t="shared" si="0"/>
        <v>238268.03922058799</v>
      </c>
      <c r="G12" s="1">
        <f t="shared" si="1"/>
        <v>19688.5980452941</v>
      </c>
      <c r="H12" s="1">
        <f t="shared" si="2"/>
        <v>2.8202348618472074E-2</v>
      </c>
      <c r="I12" s="1">
        <f t="shared" si="3"/>
        <v>2.330420427761565E-3</v>
      </c>
      <c r="J12" s="1">
        <f t="shared" si="4"/>
        <v>36.988737440833383</v>
      </c>
    </row>
    <row r="13" spans="1:12" x14ac:dyDescent="0.3">
      <c r="A13" s="1">
        <v>28</v>
      </c>
      <c r="B13" s="1">
        <v>233.99019607843101</v>
      </c>
      <c r="C13" s="1">
        <v>234358.647058823</v>
      </c>
      <c r="D13" s="1">
        <v>8991.5980392156798</v>
      </c>
      <c r="E13" s="1">
        <v>233.99019607843101</v>
      </c>
      <c r="F13" s="1">
        <f t="shared" si="0"/>
        <v>234281.009808823</v>
      </c>
      <c r="G13" s="1">
        <f t="shared" si="1"/>
        <v>8975.1078492156794</v>
      </c>
      <c r="H13" s="1">
        <f t="shared" si="2"/>
        <v>2.6071017753717472E-2</v>
      </c>
      <c r="I13" s="1">
        <f t="shared" si="3"/>
        <v>9.9875869695700338E-4</v>
      </c>
      <c r="J13" s="1">
        <f t="shared" si="4"/>
        <v>34.775302764338207</v>
      </c>
    </row>
    <row r="14" spans="1:12" x14ac:dyDescent="0.3">
      <c r="A14" s="1">
        <v>30</v>
      </c>
      <c r="B14" s="1">
        <v>89.0980392156862</v>
      </c>
      <c r="C14" s="1">
        <v>227977.43137254901</v>
      </c>
      <c r="D14" s="1">
        <v>3749.8137254901899</v>
      </c>
      <c r="E14" s="1">
        <v>89.0980392156862</v>
      </c>
      <c r="F14" s="1">
        <f t="shared" si="0"/>
        <v>227899.79412254901</v>
      </c>
      <c r="G14" s="1">
        <f t="shared" si="1"/>
        <v>3733.3235354901899</v>
      </c>
      <c r="H14" s="1">
        <f t="shared" si="2"/>
        <v>2.3865608851922748E-2</v>
      </c>
      <c r="I14" s="1">
        <f t="shared" si="3"/>
        <v>3.9095269725331712E-4</v>
      </c>
      <c r="J14" s="1">
        <f t="shared" si="4"/>
        <v>32.724921033563774</v>
      </c>
    </row>
    <row r="15" spans="1:12" x14ac:dyDescent="0.3">
      <c r="A15" s="1">
        <v>32</v>
      </c>
      <c r="B15" s="1">
        <v>68.852941176470594</v>
      </c>
      <c r="C15" s="1">
        <v>279735.69607843098</v>
      </c>
      <c r="D15" s="1">
        <v>2712.8333333333298</v>
      </c>
      <c r="E15" s="1">
        <v>68.852941176470594</v>
      </c>
      <c r="F15" s="1">
        <f t="shared" si="0"/>
        <v>279658.05882843095</v>
      </c>
      <c r="G15" s="1">
        <f t="shared" si="1"/>
        <v>2696.3431433333299</v>
      </c>
      <c r="H15" s="1">
        <f t="shared" si="2"/>
        <v>2.5535674621647662E-2</v>
      </c>
      <c r="I15" s="1">
        <f t="shared" si="3"/>
        <v>2.4620403025364483E-4</v>
      </c>
      <c r="J15" s="1">
        <f t="shared" si="4"/>
        <v>28.534483693032165</v>
      </c>
    </row>
    <row r="16" spans="1:12" x14ac:dyDescent="0.3">
      <c r="A16" s="1">
        <v>34</v>
      </c>
      <c r="B16" s="1">
        <v>182.74509803921501</v>
      </c>
      <c r="C16" s="1">
        <v>275651.186274509</v>
      </c>
      <c r="D16" s="1">
        <v>6357.3627450980302</v>
      </c>
      <c r="E16" s="1">
        <v>182.74509803921501</v>
      </c>
      <c r="F16" s="1">
        <f t="shared" si="0"/>
        <v>275573.54902450897</v>
      </c>
      <c r="G16" s="1">
        <f t="shared" si="1"/>
        <v>6340.8725550980298</v>
      </c>
      <c r="H16" s="1">
        <f t="shared" si="2"/>
        <v>2.8820181520962579E-2</v>
      </c>
      <c r="I16" s="1">
        <f t="shared" si="3"/>
        <v>6.6314455319135877E-4</v>
      </c>
      <c r="J16" s="1">
        <f t="shared" si="4"/>
        <v>32.682043531325284</v>
      </c>
    </row>
    <row r="17" spans="1:10" x14ac:dyDescent="0.3">
      <c r="A17" s="1">
        <v>40</v>
      </c>
      <c r="B17" s="1">
        <v>1147.11764705882</v>
      </c>
      <c r="C17" s="1">
        <v>258813.225490196</v>
      </c>
      <c r="D17" s="1">
        <v>37670.088235294097</v>
      </c>
      <c r="E17" s="1">
        <v>1147.11764705882</v>
      </c>
      <c r="F17" s="1">
        <f t="shared" si="0"/>
        <v>258735.588240196</v>
      </c>
      <c r="G17" s="1">
        <f t="shared" si="1"/>
        <v>37653.5980452941</v>
      </c>
      <c r="H17" s="1">
        <f t="shared" si="2"/>
        <v>3.0465020784439627E-2</v>
      </c>
      <c r="I17" s="1">
        <f t="shared" si="3"/>
        <v>4.4335518544665704E-3</v>
      </c>
      <c r="J17" s="1">
        <f t="shared" si="4"/>
        <v>36.795552787656085</v>
      </c>
    </row>
    <row r="18" spans="1:10" x14ac:dyDescent="0.3">
      <c r="A18" s="1">
        <v>48</v>
      </c>
      <c r="B18" s="1">
        <v>3045.6568627450902</v>
      </c>
      <c r="C18" s="1">
        <v>189194.86274509801</v>
      </c>
      <c r="D18" s="1">
        <v>127166.490196078</v>
      </c>
      <c r="E18" s="1">
        <v>3045.6568627450902</v>
      </c>
      <c r="F18" s="1">
        <f t="shared" si="0"/>
        <v>189117.22549509801</v>
      </c>
      <c r="G18" s="1">
        <f t="shared" si="1"/>
        <v>127150.000006078</v>
      </c>
      <c r="H18" s="1">
        <f t="shared" si="2"/>
        <v>2.3953258848600098E-2</v>
      </c>
      <c r="I18" s="1">
        <f t="shared" si="3"/>
        <v>1.6104597848089913E-2</v>
      </c>
      <c r="J18" s="1">
        <f t="shared" si="4"/>
        <v>39.580706467066662</v>
      </c>
    </row>
    <row r="19" spans="1:10" x14ac:dyDescent="0.3">
      <c r="A19" s="1">
        <v>52</v>
      </c>
      <c r="B19" s="1">
        <v>3949.1078431372498</v>
      </c>
      <c r="C19" s="1">
        <v>174884.21568627399</v>
      </c>
      <c r="D19" s="1">
        <v>170201.61764705801</v>
      </c>
      <c r="E19" s="1">
        <v>3949.1078431372498</v>
      </c>
      <c r="F19" s="1">
        <f t="shared" si="0"/>
        <v>174806.57843627399</v>
      </c>
      <c r="G19" s="1">
        <f t="shared" si="1"/>
        <v>170185.127457058</v>
      </c>
      <c r="H19" s="1">
        <f t="shared" si="2"/>
        <v>2.3204776481621222E-2</v>
      </c>
      <c r="I19" s="1">
        <f t="shared" si="3"/>
        <v>2.259129992969288E-2</v>
      </c>
      <c r="J19" s="1">
        <f t="shared" si="4"/>
        <v>41.482950558123157</v>
      </c>
    </row>
    <row r="20" spans="1:10" x14ac:dyDescent="0.3">
      <c r="A20" s="1">
        <v>54</v>
      </c>
      <c r="B20" s="1">
        <v>3556.2941176470499</v>
      </c>
      <c r="C20" s="1">
        <v>166608.27450980301</v>
      </c>
      <c r="D20" s="1">
        <v>155609.16666666599</v>
      </c>
      <c r="E20" s="1">
        <v>3556.2941176470499</v>
      </c>
      <c r="F20" s="1">
        <f t="shared" si="0"/>
        <v>166530.63725980301</v>
      </c>
      <c r="G20" s="1">
        <f t="shared" si="1"/>
        <v>155592.67647666598</v>
      </c>
      <c r="H20" s="1">
        <f t="shared" si="2"/>
        <v>2.2856436422188434E-2</v>
      </c>
      <c r="I20" s="1">
        <f t="shared" si="3"/>
        <v>2.1355194312376924E-2</v>
      </c>
      <c r="J20" s="1">
        <f t="shared" si="4"/>
        <v>42.890824772325352</v>
      </c>
    </row>
    <row r="21" spans="1:10" x14ac:dyDescent="0.3">
      <c r="A21" s="1">
        <v>58</v>
      </c>
      <c r="B21" s="1">
        <v>1723.2843137254899</v>
      </c>
      <c r="C21" s="1">
        <v>72299.264705882306</v>
      </c>
      <c r="D21" s="1">
        <v>194704.78431372499</v>
      </c>
      <c r="E21" s="1">
        <v>1723.2843137254899</v>
      </c>
      <c r="F21" s="1">
        <f t="shared" si="0"/>
        <v>72221.627455882306</v>
      </c>
      <c r="G21" s="1">
        <f t="shared" si="1"/>
        <v>194688.29412372498</v>
      </c>
      <c r="H21" s="1">
        <f t="shared" si="2"/>
        <v>8.8515045112590989E-3</v>
      </c>
      <c r="I21" s="1">
        <f t="shared" si="3"/>
        <v>2.3861056229703279E-2</v>
      </c>
      <c r="J21" s="1">
        <f>(E21/(F21*G21*3.2*10^(-9)))</f>
        <v>38.300094545199492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F99-3785-4FE5-B9D8-67C03F51FB84}">
  <dimension ref="A1:G3"/>
  <sheetViews>
    <sheetView workbookViewId="0">
      <selection activeCell="N19" sqref="N19"/>
    </sheetView>
  </sheetViews>
  <sheetFormatPr defaultRowHeight="14.4" x14ac:dyDescent="0.3"/>
  <cols>
    <col min="1" max="1" width="17.5546875" customWidth="1"/>
    <col min="2" max="2" width="16.6640625" customWidth="1"/>
    <col min="3" max="3" width="17.21875" customWidth="1"/>
    <col min="4" max="4" width="17.88671875" customWidth="1"/>
    <col min="5" max="5" width="21.21875" customWidth="1"/>
    <col min="6" max="6" width="18" customWidth="1"/>
    <col min="7" max="7" width="19.109375" customWidth="1"/>
    <col min="11" max="11" width="8.88671875" customWidth="1"/>
  </cols>
  <sheetData>
    <row r="1" spans="1:7" x14ac:dyDescent="0.3">
      <c r="A1" t="s">
        <v>19</v>
      </c>
      <c r="B1" t="s">
        <v>11</v>
      </c>
      <c r="C1" t="s">
        <v>12</v>
      </c>
      <c r="D1" t="s">
        <v>13</v>
      </c>
      <c r="E1" t="s">
        <v>15</v>
      </c>
      <c r="F1" t="s">
        <v>20</v>
      </c>
      <c r="G1" t="s">
        <v>18</v>
      </c>
    </row>
    <row r="2" spans="1:7" x14ac:dyDescent="0.3">
      <c r="A2">
        <v>25</v>
      </c>
      <c r="B2">
        <v>542146.76471078396</v>
      </c>
      <c r="C2">
        <v>6608.6666715686206</v>
      </c>
      <c r="D2">
        <v>510105.54902568599</v>
      </c>
      <c r="E2">
        <v>1136.8235354901901</v>
      </c>
      <c r="F2">
        <f>10*LOG10(B2/C2)</f>
        <v>19.140030229973661</v>
      </c>
      <c r="G2">
        <f>10*LOG10(D2/E2)</f>
        <v>26.519669917481185</v>
      </c>
    </row>
    <row r="3" spans="1:7" x14ac:dyDescent="0.3">
      <c r="A3">
        <v>30</v>
      </c>
      <c r="B3">
        <v>279658.05882843095</v>
      </c>
      <c r="C3">
        <v>4389.7843186274504</v>
      </c>
      <c r="D3">
        <v>334785.254908039</v>
      </c>
      <c r="E3">
        <v>2696.3431433333299</v>
      </c>
      <c r="F3">
        <f>10*LOG10(B3/C3)</f>
        <v>18.041841560242474</v>
      </c>
      <c r="G3">
        <f>10*LOG10(D3/E3)</f>
        <v>20.939911611463451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6C6F-A0FD-43BC-88AD-D64879743E5B}">
  <dimension ref="A1:D11"/>
  <sheetViews>
    <sheetView workbookViewId="0">
      <selection sqref="A1:D11"/>
    </sheetView>
  </sheetViews>
  <sheetFormatPr defaultRowHeight="14.4" x14ac:dyDescent="0.3"/>
  <cols>
    <col min="1" max="1" width="16.6640625" style="1" customWidth="1"/>
    <col min="2" max="2" width="26.44140625" style="1" customWidth="1"/>
    <col min="3" max="3" width="26" style="1" customWidth="1"/>
    <col min="4" max="4" width="25.109375" style="1" customWidth="1"/>
  </cols>
  <sheetData>
    <row r="1" spans="1:4" s="3" customFormat="1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s="1">
        <v>26</v>
      </c>
      <c r="B2" s="1">
        <f>SQRT('[1]25 Degree Temp'!B2)</f>
        <v>26.233678399205495</v>
      </c>
      <c r="C2" s="1">
        <f>SQRT('25 Degree Temp'!C2 + 77.629)</f>
        <v>549.71967150111516</v>
      </c>
      <c r="D2" s="1">
        <f>SQRT('25 Degree Temp'!D2 + 16.49019)</f>
        <v>173.75616787980363</v>
      </c>
    </row>
    <row r="3" spans="1:4" x14ac:dyDescent="0.3">
      <c r="A3" s="1">
        <v>32</v>
      </c>
      <c r="B3" s="1">
        <f>SQRT('[1]25 Degree Temp'!B3)</f>
        <v>4.7071076836097561</v>
      </c>
      <c r="C3" s="1">
        <f>SQRT('25 Degree Temp'!C3 + 77.629)</f>
        <v>555.56648494674164</v>
      </c>
      <c r="D3" s="1">
        <f>SQRT('25 Degree Temp'!D3 + 16.49019)</f>
        <v>34.202396341341206</v>
      </c>
    </row>
    <row r="4" spans="1:4" x14ac:dyDescent="0.3">
      <c r="A4" s="1">
        <v>40</v>
      </c>
      <c r="B4" s="1">
        <f>SQRT('[1]25 Degree Temp'!B4)</f>
        <v>41.953171840171755</v>
      </c>
      <c r="C4" s="1">
        <f>SQRT('25 Degree Temp'!C4 + 77.629)</f>
        <v>552.90807091446231</v>
      </c>
      <c r="D4" s="1">
        <f>SQRT('25 Degree Temp'!D4 + 16.49019)</f>
        <v>271.90560284162331</v>
      </c>
    </row>
    <row r="5" spans="1:4" x14ac:dyDescent="0.3">
      <c r="A5" s="1">
        <v>48</v>
      </c>
      <c r="B5" s="1">
        <f>SQRT('[1]25 Degree Temp'!B5)</f>
        <v>67.18594332441981</v>
      </c>
      <c r="C5" s="1">
        <f>SQRT('25 Degree Temp'!C5 + 77.629)</f>
        <v>533.28559061431804</v>
      </c>
      <c r="D5" s="1">
        <f>SQRT('25 Degree Temp'!D5 + 16.49019)</f>
        <v>436.74206054020146</v>
      </c>
    </row>
    <row r="6" spans="1:4" x14ac:dyDescent="0.3">
      <c r="A6" s="1">
        <v>52</v>
      </c>
      <c r="B6" s="1">
        <f>SQRT('[1]25 Degree Temp'!B6)</f>
        <v>67.568919064385</v>
      </c>
      <c r="C6" s="1">
        <f>SQRT('25 Degree Temp'!C6 + 77.629)</f>
        <v>461.43349910690165</v>
      </c>
      <c r="D6" s="1">
        <f>SQRT('25 Degree Temp'!D6 + 16.49019)</f>
        <v>511.30522137534058</v>
      </c>
    </row>
    <row r="7" spans="1:4" x14ac:dyDescent="0.3">
      <c r="A7" s="1">
        <v>66</v>
      </c>
      <c r="B7" s="1">
        <f>SQRT('[1]25 Degree Temp'!B7)</f>
        <v>52.713152728595453</v>
      </c>
      <c r="C7" s="1">
        <f>SQRT('25 Degree Temp'!C7 + 77.629)</f>
        <v>291.76834347629608</v>
      </c>
      <c r="D7" s="1">
        <f>SQRT('25 Degree Temp'!D7 + 16.49019)</f>
        <v>682.2381563315738</v>
      </c>
    </row>
    <row r="8" spans="1:4" x14ac:dyDescent="0.3">
      <c r="A8" s="1">
        <v>76</v>
      </c>
      <c r="B8" s="1">
        <f>SQRT('[1]25 Degree Temp'!B8)</f>
        <v>14.561566388485614</v>
      </c>
      <c r="C8" s="1">
        <f>SQRT('25 Degree Temp'!C8 + 77.629)</f>
        <v>82.24313297515252</v>
      </c>
      <c r="D8" s="1">
        <f>SQRT('25 Degree Temp'!D8 + 16.49019)</f>
        <v>714.23982625283918</v>
      </c>
    </row>
    <row r="9" spans="1:4" x14ac:dyDescent="0.3">
      <c r="A9" s="1">
        <v>96</v>
      </c>
      <c r="B9" s="1">
        <f>SQRT('[1]25 Degree Temp'!B9)</f>
        <v>70.664285013510039</v>
      </c>
      <c r="C9" s="1">
        <f>SQRT('25 Degree Temp'!C9 + 77.629)</f>
        <v>417.2842892077378</v>
      </c>
      <c r="D9" s="1">
        <f>SQRT('25 Degree Temp'!D9 + 16.49019)</f>
        <v>607.47066417816256</v>
      </c>
    </row>
    <row r="10" spans="1:4" x14ac:dyDescent="0.3">
      <c r="A10" s="1">
        <v>100</v>
      </c>
      <c r="B10" s="1">
        <f>SQRT('[1]25 Degree Temp'!B10)</f>
        <v>77.575011137228785</v>
      </c>
      <c r="C10" s="1">
        <f>SQRT('25 Degree Temp'!C10 + 77.629)</f>
        <v>522.8525094585068</v>
      </c>
      <c r="D10" s="1">
        <f>SQRT('25 Degree Temp'!D10 + 16.49019)</f>
        <v>512.31830829429566</v>
      </c>
    </row>
    <row r="11" spans="1:4" x14ac:dyDescent="0.3">
      <c r="A11" s="1">
        <v>110</v>
      </c>
      <c r="B11" s="1">
        <f>SQRT('[1]25 Degree Temp'!B11)</f>
        <v>64.705971479439441</v>
      </c>
      <c r="C11" s="1">
        <f>SQRT('25 Degree Temp'!C11 + 77.629)</f>
        <v>736.41159072952132</v>
      </c>
      <c r="D11" s="1">
        <f>SQRT('25 Degree Temp'!D11 + 16.49019)</f>
        <v>353.99882296497543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E8F3-19FF-4387-B1B9-9D02F167B8AE}">
  <dimension ref="A1:D21"/>
  <sheetViews>
    <sheetView tabSelected="1" workbookViewId="0">
      <selection activeCell="I11" sqref="I11"/>
    </sheetView>
  </sheetViews>
  <sheetFormatPr defaultRowHeight="14.4" x14ac:dyDescent="0.3"/>
  <cols>
    <col min="2" max="2" width="25.109375" style="1" customWidth="1"/>
    <col min="3" max="3" width="22.6640625" style="1" customWidth="1"/>
    <col min="4" max="4" width="21.21875" style="1" customWidth="1"/>
  </cols>
  <sheetData>
    <row r="1" spans="1:4" s="2" customFormat="1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s="1">
        <v>348</v>
      </c>
      <c r="B2" s="1">
        <f>SQRT('30 Degree Temp'!B2)</f>
        <v>13.327327078556412</v>
      </c>
      <c r="C2" s="1">
        <f>SQRT('30 Degree Temp'!C2 + 77.629)</f>
        <v>67.416990207420639</v>
      </c>
      <c r="D2" s="1">
        <f>SQRT('30 Degree Temp'!D2 + 16.49019)</f>
        <v>578.63480303904896</v>
      </c>
    </row>
    <row r="3" spans="1:4" x14ac:dyDescent="0.3">
      <c r="A3" s="1">
        <v>354</v>
      </c>
      <c r="B3" s="1">
        <f>SQRT('30 Degree Temp'!B3)</f>
        <v>28.791508824515535</v>
      </c>
      <c r="C3" s="1">
        <f>SQRT('30 Degree Temp'!C3 + 77.629)</f>
        <v>142.49634181750949</v>
      </c>
      <c r="D3" s="1">
        <f>SQRT('30 Degree Temp'!D3 + 16.49019)</f>
        <v>568.5171544429262</v>
      </c>
    </row>
    <row r="4" spans="1:4" x14ac:dyDescent="0.3">
      <c r="A4" s="1">
        <v>0</v>
      </c>
      <c r="B4" s="1">
        <f>SQRT('30 Degree Temp'!B4)</f>
        <v>57.897813972075753</v>
      </c>
      <c r="C4" s="1">
        <f>SQRT('30 Degree Temp'!C4 + 77.629)</f>
        <v>296.31778049792354</v>
      </c>
      <c r="D4" s="1">
        <f>SQRT('30 Degree Temp'!D4 + 16.49019)</f>
        <v>525.47920239604537</v>
      </c>
    </row>
    <row r="5" spans="1:4" x14ac:dyDescent="0.3">
      <c r="A5" s="1">
        <v>8</v>
      </c>
      <c r="B5" s="1">
        <f>SQRT('30 Degree Temp'!B5)</f>
        <v>64.564681050987005</v>
      </c>
      <c r="C5" s="1">
        <f>SQRT('30 Degree Temp'!C5 + 77.629)</f>
        <v>391.84145650915366</v>
      </c>
      <c r="D5" s="1">
        <f>SQRT('30 Degree Temp'!D5 + 16.49019)</f>
        <v>451.86234455339826</v>
      </c>
    </row>
    <row r="6" spans="1:4" x14ac:dyDescent="0.3">
      <c r="A6" s="1">
        <v>10</v>
      </c>
      <c r="B6" s="1">
        <f>SQRT('30 Degree Temp'!B6)</f>
        <v>65.869895530924452</v>
      </c>
      <c r="C6" s="1">
        <f>SQRT('30 Degree Temp'!C6 + 77.629)</f>
        <v>419.32523011123834</v>
      </c>
      <c r="D6" s="1">
        <f>SQRT('30 Degree Temp'!D6 + 16.49019)</f>
        <v>420.5113950028632</v>
      </c>
    </row>
    <row r="7" spans="1:4" x14ac:dyDescent="0.3">
      <c r="A7" s="1">
        <v>12</v>
      </c>
      <c r="B7" s="1">
        <f>SQRT('30 Degree Temp'!B7)</f>
        <v>62.070247995915885</v>
      </c>
      <c r="C7" s="1">
        <f>SQRT('30 Degree Temp'!C7 + 77.629)</f>
        <v>425.22381832003009</v>
      </c>
      <c r="D7" s="1">
        <f>SQRT('30 Degree Temp'!D7 + 16.49019)</f>
        <v>395.18655310957507</v>
      </c>
    </row>
    <row r="8" spans="1:4" x14ac:dyDescent="0.3">
      <c r="A8" s="1">
        <v>16</v>
      </c>
      <c r="B8" s="1">
        <f>SQRT('30 Degree Temp'!B8)</f>
        <v>54.674527172794278</v>
      </c>
      <c r="C8" s="1">
        <f>SQRT('30 Degree Temp'!C8 + 77.629)</f>
        <v>454.11654328195527</v>
      </c>
      <c r="D8" s="1">
        <f>SQRT('30 Degree Temp'!D8 + 16.49019)</f>
        <v>330.38609320332478</v>
      </c>
    </row>
    <row r="9" spans="1:4" x14ac:dyDescent="0.3">
      <c r="A9" s="1">
        <v>20</v>
      </c>
      <c r="B9" s="1">
        <f>SQRT('30 Degree Temp'!B9)</f>
        <v>44.36148302830486</v>
      </c>
      <c r="C9" s="1">
        <f>SQRT('30 Degree Temp'!C9 + 77.629)</f>
        <v>488.74407030152395</v>
      </c>
      <c r="D9" s="1">
        <f>SQRT('30 Degree Temp'!D9 + 16.49019)</f>
        <v>253.18370838187832</v>
      </c>
    </row>
    <row r="10" spans="1:4" x14ac:dyDescent="0.3">
      <c r="A10" s="1">
        <v>22</v>
      </c>
      <c r="B10" s="1">
        <f>SQRT('30 Degree Temp'!B10)</f>
        <v>35.732255983173658</v>
      </c>
      <c r="C10" s="1">
        <f>SQRT('30 Degree Temp'!C10 + 77.629)</f>
        <v>474.10314876265687</v>
      </c>
      <c r="D10" s="1">
        <f>SQRT('30 Degree Temp'!D10 + 16.49019)</f>
        <v>213.71515309071606</v>
      </c>
    </row>
    <row r="11" spans="1:4" x14ac:dyDescent="0.3">
      <c r="A11" s="1">
        <v>24</v>
      </c>
      <c r="B11" s="1">
        <f>SQRT('30 Degree Temp'!B11)</f>
        <v>30.303044563276494</v>
      </c>
      <c r="C11" s="1">
        <f>SQRT('30 Degree Temp'!C11 + 77.629)</f>
        <v>476.20070284718815</v>
      </c>
      <c r="D11" s="1">
        <f>SQRT('30 Degree Temp'!D11 + 16.49019)</f>
        <v>182.1195470170245</v>
      </c>
    </row>
    <row r="12" spans="1:4" x14ac:dyDescent="0.3">
      <c r="A12" s="1">
        <v>26</v>
      </c>
      <c r="B12" s="1">
        <f>SQRT('30 Degree Temp'!B12)</f>
        <v>23.564055378528373</v>
      </c>
      <c r="C12" s="1">
        <f>SQRT('30 Degree Temp'!C12 + 77.629)</f>
        <v>488.28608977789645</v>
      </c>
      <c r="D12" s="1">
        <f>SQRT('30 Degree Temp'!D12 + 16.49019)</f>
        <v>140.4335373950756</v>
      </c>
    </row>
    <row r="13" spans="1:4" x14ac:dyDescent="0.3">
      <c r="A13" s="1">
        <v>28</v>
      </c>
      <c r="B13" s="1">
        <f>SQRT('30 Degree Temp'!B13)</f>
        <v>15.296738086220572</v>
      </c>
      <c r="C13" s="1">
        <f>SQRT('30 Degree Temp'!C13 + 77.629)</f>
        <v>484.18619978147143</v>
      </c>
      <c r="D13" s="1">
        <f>SQRT('30 Degree Temp'!D13 + 16.49019)</f>
        <v>94.910948942762559</v>
      </c>
    </row>
    <row r="14" spans="1:4" x14ac:dyDescent="0.3">
      <c r="A14" s="1">
        <v>30</v>
      </c>
      <c r="B14" s="1">
        <f>SQRT('30 Degree Temp'!B14)</f>
        <v>9.4391757699327865</v>
      </c>
      <c r="C14" s="1">
        <f>SQRT('30 Degree Temp'!C14 + 77.629)</f>
        <v>477.55110760268263</v>
      </c>
      <c r="D14" s="1">
        <f>SQRT('30 Degree Temp'!D14 + 16.49019)</f>
        <v>61.370220102996129</v>
      </c>
    </row>
    <row r="15" spans="1:4" x14ac:dyDescent="0.3">
      <c r="A15" s="1">
        <v>32</v>
      </c>
      <c r="B15" s="1">
        <f>SQRT('30 Degree Temp'!B15)</f>
        <v>8.2977672404370679</v>
      </c>
      <c r="C15" s="1">
        <f>SQRT('30 Degree Temp'!C15 + 77.629)</f>
        <v>528.97384158238958</v>
      </c>
      <c r="D15" s="1">
        <f>SQRT('30 Degree Temp'!D15 + 16.49019)</f>
        <v>52.242927974351993</v>
      </c>
    </row>
    <row r="16" spans="1:4" x14ac:dyDescent="0.3">
      <c r="A16" s="1">
        <v>34</v>
      </c>
      <c r="B16" s="1">
        <f>SQRT('30 Degree Temp'!B16)</f>
        <v>13.518324527810945</v>
      </c>
      <c r="C16" s="1">
        <f>SQRT('30 Degree Temp'!C16 + 77.629)</f>
        <v>525.09886238165575</v>
      </c>
      <c r="D16" s="1">
        <f>SQRT('30 Degree Temp'!D16 + 16.49019)</f>
        <v>79.836413591155448</v>
      </c>
    </row>
    <row r="17" spans="1:4" x14ac:dyDescent="0.3">
      <c r="A17" s="1">
        <v>40</v>
      </c>
      <c r="B17" s="1">
        <f>SQRT('30 Degree Temp'!B17)</f>
        <v>33.869125277438449</v>
      </c>
      <c r="C17" s="1">
        <f>SQRT('30 Degree Temp'!C17 + 77.629)</f>
        <v>508.81318230780539</v>
      </c>
      <c r="D17" s="1">
        <f>SQRT('30 Degree Temp'!D17 + 16.49019)</f>
        <v>194.13031299952641</v>
      </c>
    </row>
    <row r="18" spans="1:4" x14ac:dyDescent="0.3">
      <c r="A18" s="1">
        <v>48</v>
      </c>
      <c r="B18" s="1">
        <f>SQRT('30 Degree Temp'!B18)</f>
        <v>55.18747016076285</v>
      </c>
      <c r="C18" s="1">
        <f>SQRT('30 Degree Temp'!C18 + 77.629)</f>
        <v>435.05458478804474</v>
      </c>
      <c r="D18" s="1">
        <f>SQRT('30 Degree Temp'!D18 + 16.49019)</f>
        <v>356.62722889044522</v>
      </c>
    </row>
    <row r="19" spans="1:4" x14ac:dyDescent="0.3">
      <c r="A19" s="1">
        <v>52</v>
      </c>
      <c r="B19" s="1">
        <f>SQRT('30 Degree Temp'!B19)</f>
        <v>62.841927430158044</v>
      </c>
      <c r="C19" s="1">
        <f>SQRT('30 Degree Temp'!C19 + 77.629)</f>
        <v>418.28440645842153</v>
      </c>
      <c r="D19" s="1">
        <f>SQRT('30 Degree Temp'!D19 + 16.49019)</f>
        <v>412.57497238327244</v>
      </c>
    </row>
    <row r="20" spans="1:4" x14ac:dyDescent="0.3">
      <c r="A20" s="1">
        <v>54</v>
      </c>
      <c r="B20" s="1">
        <f>SQRT('30 Degree Temp'!B20)</f>
        <v>59.634672109830952</v>
      </c>
      <c r="C20" s="1">
        <f>SQRT('30 Degree Temp'!C20 + 77.629)</f>
        <v>408.2718500090387</v>
      </c>
      <c r="D20" s="1">
        <f>SQRT('30 Degree Temp'!D20 + 16.49019)</f>
        <v>394.49417848260572</v>
      </c>
    </row>
    <row r="21" spans="1:4" x14ac:dyDescent="0.3">
      <c r="A21" s="1">
        <v>58</v>
      </c>
      <c r="B21" s="1">
        <f>SQRT('30 Degree Temp'!B21)</f>
        <v>41.512459740727117</v>
      </c>
      <c r="C21" s="1">
        <f>SQRT('30 Degree Temp'!C21 + 77.629)</f>
        <v>269.0295405822236</v>
      </c>
      <c r="D21" s="1">
        <f>SQRT('30 Degree Temp'!D21 + 16.49019)</f>
        <v>441.2723359828089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Degree Temp</vt:lpstr>
      <vt:lpstr>30 Degree Temp</vt:lpstr>
      <vt:lpstr>Intensity vs Temperature </vt:lpstr>
      <vt:lpstr>Error for 25°</vt:lpstr>
      <vt:lpstr>Error for 35°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Vish</dc:creator>
  <cp:lastModifiedBy>Vishu Vish</cp:lastModifiedBy>
  <dcterms:created xsi:type="dcterms:W3CDTF">2015-06-05T18:17:20Z</dcterms:created>
  <dcterms:modified xsi:type="dcterms:W3CDTF">2025-01-14T22:22:04Z</dcterms:modified>
</cp:coreProperties>
</file>