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 Projects\Vision &amp; Virtue\Vision\"/>
    </mc:Choice>
  </mc:AlternateContent>
  <xr:revisionPtr revIDLastSave="0" documentId="13_ncr:1_{242E0E07-73AB-4CC3-B799-DFF19AE1635B}" xr6:coauthVersionLast="47" xr6:coauthVersionMax="47" xr10:uidLastSave="{00000000-0000-0000-0000-000000000000}"/>
  <bookViews>
    <workbookView xWindow="-110" yWindow="-110" windowWidth="19420" windowHeight="10300" activeTab="1" xr2:uid="{6F5DF382-6A68-4051-9766-43D524CE17A0}"/>
  </bookViews>
  <sheets>
    <sheet name="Cover Page" sheetId="1" r:id="rId1"/>
    <sheet name="Customer's Questionnaire" sheetId="6" r:id="rId2"/>
    <sheet name="Your Company " sheetId="2" r:id="rId3"/>
    <sheet name="Dashboard" sheetId="14" r:id="rId4"/>
    <sheet name="Qualitative Assumptions" sheetId="3" r:id="rId5"/>
    <sheet name="P&amp;L" sheetId="4" r:id="rId6"/>
    <sheet name="Rev. Build" sheetId="5" r:id="rId7"/>
    <sheet name="COGS" sheetId="11" r:id="rId8"/>
    <sheet name="OPEX" sheetId="12" r:id="rId9"/>
    <sheet name="Benchmark_Table" sheetId="7" r:id="rId10"/>
    <sheet name="Investor_Deck_Calculations" sheetId="15" r:id="rId11"/>
    <sheet name="Definitions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\" hidden="1">{"kricash",#N/A,FALSE,"INC";"kriinc",#N/A,FALSE,"INC";"krimiami",#N/A,FALSE,"INC";"kriother",#N/A,FALSE,"INC";"kripapers",#N/A,FALSE,"INC"}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2">#REF!</definedName>
    <definedName name="\N">#REF!</definedName>
    <definedName name="\O">#REF!</definedName>
    <definedName name="\P">#REF!</definedName>
    <definedName name="\paul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uu" hidden="1">{#N/A,#N/A,FALSE,"Pharm";#N/A,#N/A,FALSE,"WWCM"}</definedName>
    <definedName name="\V">#REF!</definedName>
    <definedName name="\W">#REF!</definedName>
    <definedName name="\X">'[1]טורים 98'!$HJ$146</definedName>
    <definedName name="\Y">#REF!</definedName>
    <definedName name="\Z">#REF!</definedName>
    <definedName name="_">#REF!</definedName>
    <definedName name="_?ץד_F?S_עכ.ד_Fע?S_GF">#REF!</definedName>
    <definedName name="__">{"'1-TheatreBkgs'!$A$1:$L$102"}</definedName>
    <definedName name="___">{"'1-TheatreBkgs'!$A$1:$L$102"}</definedName>
    <definedName name="____">#REF!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hidden="1">{#N/A,#N/A,FALSE,"Monthly"}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MHA1" hidden="1">{"rtn",#N/A,FALSE,"RTN";"tables",#N/A,FALSE,"RTN";"cf",#N/A,FALSE,"CF";"stats",#N/A,FALSE,"Stats";"prop",#N/A,FALSE,"Prop"}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hidden="1">{#N/A,#N/A,FALSE,"Monthly"}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hidden="1">{#N/A,#N/A,FALSE,"Monthly"}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hidden="1">{#N/A,#N/A,FALSE,"PMTABB";#N/A,#N/A,FALSE,"PMTABB"}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hidden="1">{#N/A,#N/A,FALSE,"Monthly"}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hidden="1">{#N/A,#N/A,FALSE,"PMTABB";#N/A,#N/A,FALSE,"PMTABB"}</definedName>
    <definedName name="________________MHA1" hidden="1">{"rtn",#N/A,FALSE,"RTN";"tables",#N/A,FALSE,"RTN";"cf",#N/A,FALSE,"CF";"stats",#N/A,FALSE,"Stats";"prop",#N/A,FALSE,"Prop"}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hidden="1">{#N/A,#N/A,FALSE,"PMTABB";#N/A,#N/A,FALSE,"PMTABB"}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hidden="1">{#N/A,#N/A,FALSE,"Monthly"}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hidden="1">{#N/A,#N/A,FALSE,"PMTABB";#N/A,#N/A,FALSE,"PMTABB"}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hidden="1">{#N/A,#N/A,FALSE,"Umsatz 99";#N/A,#N/A,FALSE,"ER 99 "}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hidden="1">{#N/A,#N/A,FALSE,"PMTABB";#N/A,#N/A,FALSE,"PMTABB"}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hidden="1">{"rtn",#N/A,FALSE,"RTN";"tables",#N/A,FALSE,"RTN";"cf",#N/A,FALSE,"CF";"stats",#N/A,FALSE,"Stats";"prop",#N/A,FALSE,"Prop"}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hidden="1">{#N/A,#N/A,FALSE,"Monthly"}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a1">{"'2ND_QUAR'!$A$1:$P$106"}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hidden="1">{#N/A,#N/A,FALSE,"PMTABB";#N/A,#N/A,FALSE,"PMTABB"}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hidden="1">{#N/A,#N/A,FALSE,"Monthly"}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">{"'2ND_QUAR'!$A$1:$P$106"}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hidden="1">{#N/A,#N/A,FALSE,"PMTABB";#N/A,#N/A,FALSE,"PMTABB"}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hidden="1">{"rtn",#N/A,FALSE,"RTN";"tables",#N/A,FALSE,"RTN";"cf",#N/A,FALSE,"CF";"stats",#N/A,FALSE,"Stats";"prop",#N/A,FALSE,"Prop"}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hidden="1">{#N/A,#N/A,FALSE,"Projections";#N/A,#N/A,FALSE,"Multiples Valuation";#N/A,#N/A,FALSE,"LBO";#N/A,#N/A,FALSE,"Multiples_Sensitivity";#N/A,#N/A,FALSE,"Summary"}</definedName>
    <definedName name="___________tes2" hidden="1">{#N/A,#N/A,FALSE,"Monthly"}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">{"'2ND_QUAR'!$A$1:$P$106"}</definedName>
    <definedName name="__________A11" hidden="1">{#N/A,#N/A,FALSE,"Umsatz 99";#N/A,#N/A,FALSE,"ER 99 "}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hidden="1">{#N/A,#N/A,FALSE,"PMTABB";#N/A,#N/A,FALSE,"PMTABB"}</definedName>
    <definedName name="__________MHA1" hidden="1">{"rtn",#N/A,FALSE,"RTN";"tables",#N/A,FALSE,"RTN";"cf",#N/A,FALSE,"CF";"stats",#N/A,FALSE,"Stats";"prop",#N/A,FALSE,"Prop"}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hidden="1">{#N/A,#N/A,FALSE,"Monthly"}</definedName>
    <definedName name="__________wrn1" hidden="1">{"Annual",#N/A,FALSE,"Sales &amp; Market";"Quarterly",#N/A,FALSE,"Sales &amp; Market"}</definedName>
    <definedName name="__________wrn2" hidden="1">{"client cfbs",#N/A,FALSE,"Client"}</definedName>
    <definedName name="__________wrn3" hidden="1">{"client is",#N/A,FALSE,"Client"}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">{"'2ND_QUAR'!$A$1:$P$106"}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hidden="1">{#N/A,#N/A,FALSE,"PMTABB";#N/A,#N/A,FALSE,"PMTABB"}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hidden="1">{#N/A,#N/A,FALSE,"Projections";#N/A,#N/A,FALSE,"Multiples Valuation";#N/A,#N/A,FALSE,"LBO";#N/A,#N/A,FALSE,"Multiples_Sensitivity";#N/A,#N/A,FALSE,"Summary"}</definedName>
    <definedName name="_________tes2" hidden="1">{#N/A,#N/A,FALSE,"Monthly"}</definedName>
    <definedName name="_________wrn1" hidden="1">{"Annual",#N/A,FALSE,"Sales &amp; Market";"Quarterly",#N/A,FALSE,"Sales &amp; Market"}</definedName>
    <definedName name="_________wrn2" hidden="1">{"client cfbs",#N/A,FALSE,"Client"}</definedName>
    <definedName name="_________wrn3" hidden="1">{"client is",#N/A,FALSE,"Client"}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">{"'2ND_QUAR'!$A$1:$P$106"}</definedName>
    <definedName name="________A11" hidden="1">{#N/A,#N/A,FALSE,"Umsatz 99";#N/A,#N/A,FALSE,"ER 99 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hidden="1">{#N/A,#N/A,FALSE,"PMTABB";#N/A,#N/A,FALSE,"PMTABB"}</definedName>
    <definedName name="________MHA1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hidden="1">{#N/A,#N/A,FALSE,"Monthly"}</definedName>
    <definedName name="________wrn1" hidden="1">{"Annual",#N/A,FALSE,"Sales &amp; Market";"Quarterly",#N/A,FALSE,"Sales &amp; Market"}</definedName>
    <definedName name="________wrn2" hidden="1">{"client cfbs",#N/A,FALSE,"Client"}</definedName>
    <definedName name="________wrn3" hidden="1">{"client is",#N/A,FALSE,"Client"}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hidden="1">{#N/A,#N/A,FALSE,"CMN_FE"}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">{"'2ND_QUAR'!$A$1:$P$106"}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hidden="1">{#N/A,#N/A,FALSE,"PMTABB";#N/A,#N/A,FALSE,"PMTABB"}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hidden="1">{#N/A,#N/A,FALSE,"Projections";#N/A,#N/A,FALSE,"Multiples Valuation";#N/A,#N/A,FALSE,"LBO";#N/A,#N/A,FALSE,"Multiples_Sensitivity";#N/A,#N/A,FALSE,"Summary"}</definedName>
    <definedName name="_______tes2" hidden="1">{#N/A,#N/A,FALSE,"Monthly"}</definedName>
    <definedName name="_______xlfn.BAHTTEXT">#NAME?</definedName>
    <definedName name="_______xx1" hidden="1">{#N/A,#N/A,FALSE,"CMN_FE"}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>{"'2ND_QUAR'!$A$1:$P$106"}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111" hidden="1">{#N/A,#N/A,FALSE,"Pharm";#N/A,#N/A,FALSE,"WWCM"}</definedName>
    <definedName name="______bg1" hidden="1">#REF!</definedName>
    <definedName name="______c" hidden="1">{"Fiesta Facer Page",#N/A,FALSE,"Q_C_S";"Fiesta Main Page",#N/A,FALSE,"V_L";"Fiesta 95BP Struct",#N/A,FALSE,"StructBP";"Fiesta Post 95BP Struct",#N/A,FALSE,"AdjStructBP"}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hidden="1">{#N/A,#N/A,FALSE,"PMTABB";#N/A,#N/A,FALSE,"PMTABB"}</definedName>
    <definedName name="______GRP16stb" hidden="1">{#N/A,#N/A,FALSE,"PMTABB";#N/A,#N/A,FALSE,"PMTABB"}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hidden="1">{#N/A,#N/A,FALSE,"Pharm";#N/A,#N/A,FALSE,"WWCM"}</definedName>
    <definedName name="______RIV1">#REF!</definedName>
    <definedName name="______rod1" hidden="1">{#N/A,#N/A,FALSE,"Projections";#N/A,#N/A,FALSE,"Multiples Valuation";#N/A,#N/A,FALSE,"LBO";#N/A,#N/A,FALSE,"Multiples_Sensitivity";#N/A,#N/A,FALSE,"Summary"}</definedName>
    <definedName name="______tes2" hidden="1">{#N/A,#N/A,FALSE,"Monthly"}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{"client cfbs",#N/A,FALSE,"Client"}</definedName>
    <definedName name="______wrn3" hidden="1">{"client is",#N/A,FALSE,"Client"}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X2" hidden="1">{#N/A,#N/A,FALSE,"Other";#N/A,#N/A,FALSE,"Ace";#N/A,#N/A,FALSE,"Derm"}</definedName>
    <definedName name="______xlfn.BAHTTEXT">#NAME?</definedName>
    <definedName name="______xx1" hidden="1">{#N/A,#N/A,FALSE,"CMN_FE"}</definedName>
    <definedName name="_____3">#REF!</definedName>
    <definedName name="_____a1">{"'2ND_QUAR'!$A$1:$P$106"}</definedName>
    <definedName name="_____A11" hidden="1">{#N/A,#N/A,FALSE,"Umsatz 99";#N/A,#N/A,FALSE,"ER 99 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hidden="1">{"Fiesta Facer Page",#N/A,FALSE,"Q_C_S";"Fiesta Main Page",#N/A,FALSE,"V_L";"Fiesta 95BP Struct",#N/A,FALSE,"StructBP";"Fiesta Post 95BP Struct",#N/A,FALSE,"AdjStructBP"}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hidden="1">{#N/A,#N/A,FALSE,"PMTABB";#N/A,#N/A,FALSE,"PMTABB"}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hidden="1">{#N/A,#N/A,FALSE,"Projections";#N/A,#N/A,FALSE,"Multiples Valuation";#N/A,#N/A,FALSE,"LBO";#N/A,#N/A,FALSE,"Multiples_Sensitivity";#N/A,#N/A,FALSE,"Summary"}</definedName>
    <definedName name="_____tes2" hidden="1">{#N/A,#N/A,FALSE,"Monthly"}</definedName>
    <definedName name="_____wrn1" hidden="1">{"Annual",#N/A,FALSE,"Sales &amp; Market";"Quarterly",#N/A,FALSE,"Sales &amp; Market"}</definedName>
    <definedName name="_____wrn2" hidden="1">{"client cfbs",#N/A,FALSE,"Client"}</definedName>
    <definedName name="_____wrn3" hidden="1">{"client is",#N/A,FALSE,"Client"}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hidden="1">{#N/A,#N/A,FALSE,"CMN_FE"}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">{"'2ND_QUAR'!$A$1:$P$106"}</definedName>
    <definedName name="____A11" hidden="1">{#N/A,#N/A,FALSE,"Umsatz 99";#N/A,#N/A,FALSE,"ER 99 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hidden="1">{"Fiesta Facer Page",#N/A,FALSE,"Q_C_S";"Fiesta Main Page",#N/A,FALSE,"V_L";"Fiesta 95BP Struct",#N/A,FALSE,"StructBP";"Fiesta Post 95BP Struct",#N/A,FALSE,"AdjStructBP"}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hidden="1">{#N/A,#N/A,FALSE,"PMTABB";#N/A,#N/A,FALSE,"PMTABB"}</definedName>
    <definedName name="____Iri1">#REF!</definedName>
    <definedName name="____key2" hidden="1">#REF!</definedName>
    <definedName name="____mdc2" hidden="1">{#N/A,#N/A,FALSE,"Sheet1"}</definedName>
    <definedName name="____MHA1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hidden="1">{#N/A,#N/A,FALSE,"Monthly"}</definedName>
    <definedName name="____VSK1" hidden="1">{#N/A,#N/A,FALSE,"FINAL"}</definedName>
    <definedName name="____VSK2" hidden="1">{#N/A,#N/A,FALSE,"FINAL"}</definedName>
    <definedName name="____wr3" hidden="1">{#N/A,#N/A,FALSE,"ASSUMPTIONS";#N/A,#N/A,FALSE,"Valuation Summary";"page1",#N/A,FALSE,"PRESENTATION";"page2",#N/A,FALSE,"PRESENTATION";#N/A,#N/A,FALSE,"ORIGINAL_ROLLBACK"}</definedName>
    <definedName name="____wrn1" hidden="1">{"Annual",#N/A,FALSE,"Sales &amp; Market";"Quarterly",#N/A,FALSE,"Sales &amp; Market"}</definedName>
    <definedName name="____wrn2" hidden="1">{"client cfbs",#N/A,FALSE,"Client"}</definedName>
    <definedName name="____wrn3" hidden="1">{"client is",#N/A,FALSE,"Client"}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hidden="1">{#N/A,#N/A,FALSE,"CMN_FE"}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>{"'2ND_QUAR'!$A$1:$P$106"}</definedName>
    <definedName name="___A11" hidden="1">{#N/A,#N/A,FALSE,"Umsatz 99";#N/A,#N/A,FALSE,"ER 99 "}</definedName>
    <definedName name="___a2">{"'1-TheatreBkgs'!$A$1:$L$102"}</definedName>
    <definedName name="___a3">{"'1-TheatreBkgs'!$A$1:$L$102"}</definedName>
    <definedName name="___a4">{"'1-TheatreBkgs'!$A$1:$L$102"}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hidden="1">{#N/A,#N/A,FALSE,"PMTABB";#N/A,#N/A,FALSE,"PMTABB"}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hidden="1">{"table",#N/A,FALSE,"COVER";"income_statement",#N/A,FALSE,"COVER"}</definedName>
    <definedName name="___m2" hidden="1">{"table",#N/A,FALSE,"COVER";"income_statement",#N/A,FALSE,"COVER"}</definedName>
    <definedName name="___m3" hidden="1">{"table",#N/A,FALSE,"COVER";"income_statement",#N/A,FALSE,"COVER"}</definedName>
    <definedName name="___m4" hidden="1">{"table",#N/A,FALSE,"COVER";"income_statement",#N/A,FALSE,"COVER"}</definedName>
    <definedName name="___m5" hidden="1">{"table",#N/A,FALSE,"COVER";"income_statement",#N/A,FALSE,"COVER"}</definedName>
    <definedName name="___m6" hidden="1">{"table",#N/A,FALSE,"COVER";"income_statement",#N/A,FALSE,"COVER"}</definedName>
    <definedName name="___m7" hidden="1">{"table",#N/A,FALSE,"COVER";"income_statement",#N/A,FALSE,"COVER"}</definedName>
    <definedName name="___m8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hidden="1">{#N/A,#N/A,FALSE,"Projections";#N/A,#N/A,FALSE,"Multiples Valuation";#N/A,#N/A,FALSE,"LBO";#N/A,#N/A,FALSE,"Multiples_Sensitivity";#N/A,#N/A,FALSE,"Summary"}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>{"'1-TheatreBkgs'!$A$1:$L$102"}</definedName>
    <definedName name="___V2">{"'1-TheatreBkgs'!$A$1:$L$102"}</definedName>
    <definedName name="___v3">{"'1-TheatreBkgs'!$A$1:$L$102"}</definedName>
    <definedName name="___VSK1" hidden="1">{#N/A,#N/A,FALSE,"FINAL"}</definedName>
    <definedName name="___VSK2" hidden="1">{#N/A,#N/A,FALSE,"FINAL"}</definedName>
    <definedName name="___wrn1" hidden="1">{"Annual",#N/A,FALSE,"Sales &amp; Market";"Quarterly",#N/A,FALSE,"Sales &amp; Market"}</definedName>
    <definedName name="___wrn2" hidden="1">{"client cfbs",#N/A,FALSE,"Client"}</definedName>
    <definedName name="___wrn3" hidden="1">{"client is",#N/A,FALSE,"Client"}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hidden="1">{#N/A,#N/A,FALSE,"CMN_FE"}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23Graph_A" hidden="1">#REF!</definedName>
    <definedName name="__123Graph_AChart1" hidden="1">#REF!</definedName>
    <definedName name="__123Graph_ACOSTS" hidden="1">#REF!</definedName>
    <definedName name="__123Graph_ACURRENT" hidden="1">#REF!</definedName>
    <definedName name="__123Graph_AGraph1" hidden="1">#REF!</definedName>
    <definedName name="__123Graph_AINC2" hidden="1">#REF!</definedName>
    <definedName name="__123Graph_AINC3" hidden="1">#REF!</definedName>
    <definedName name="__123Graph_ANPV" hidden="1">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INC2" hidden="1">#REF!</definedName>
    <definedName name="__123Graph_CRPE97" hidden="1">#REF!</definedName>
    <definedName name="__123Graph_CTRAIN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hidden="1">#REF!</definedName>
    <definedName name="__123Graph_ETRAIN" hidden="1">#REF!</definedName>
    <definedName name="__123Graph_F" hidden="1">#REF!</definedName>
    <definedName name="__123Graph_LBL_A" hidden="1">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>{"'2ND_QUAR'!$A$1:$P$106"}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1_3" hidden="1">{#N/A,#N/A,FALSE,"Umsatz 99";#N/A,#N/A,FALSE,"ER 99 "}</definedName>
    <definedName name="__A11_1_4" hidden="1">{#N/A,#N/A,FALSE,"Umsatz 99";#N/A,#N/A,FALSE,"ER 99 "}</definedName>
    <definedName name="__A11_1_5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2_3" hidden="1">{#N/A,#N/A,FALSE,"Umsatz 99";#N/A,#N/A,FALSE,"ER 99 "}</definedName>
    <definedName name="__A11_2_4" hidden="1">{#N/A,#N/A,FALSE,"Umsatz 99";#N/A,#N/A,FALSE,"ER 99 "}</definedName>
    <definedName name="__A11_2_5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3_3" hidden="1">{#N/A,#N/A,FALSE,"Umsatz 99";#N/A,#N/A,FALSE,"ER 99 "}</definedName>
    <definedName name="__A11_3_4" hidden="1">{#N/A,#N/A,FALSE,"Umsatz 99";#N/A,#N/A,FALSE,"ER 99 "}</definedName>
    <definedName name="__A11_3_5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4_3" hidden="1">{#N/A,#N/A,FALSE,"Umsatz 99";#N/A,#N/A,FALSE,"ER 99 "}</definedName>
    <definedName name="__A11_4_4" hidden="1">{#N/A,#N/A,FALSE,"Umsatz 99";#N/A,#N/A,FALSE,"ER 99 "}</definedName>
    <definedName name="__A11_4_5" hidden="1">{#N/A,#N/A,FALSE,"Umsatz 99";#N/A,#N/A,FALSE,"ER 99 "}</definedName>
    <definedName name="__A11_5" hidden="1">{#N/A,#N/A,FALSE,"Umsatz 99";#N/A,#N/A,FALSE,"ER 99 "}</definedName>
    <definedName name="__A11_5_1" hidden="1">{#N/A,#N/A,FALSE,"Umsatz 99";#N/A,#N/A,FALSE,"ER 99 "}</definedName>
    <definedName name="__A11_5_2" hidden="1">{#N/A,#N/A,FALSE,"Umsatz 99";#N/A,#N/A,FALSE,"ER 99 "}</definedName>
    <definedName name="__A11_5_3" hidden="1">{#N/A,#N/A,FALSE,"Umsatz 99";#N/A,#N/A,FALSE,"ER 99 "}</definedName>
    <definedName name="__A11_5_4" hidden="1">{#N/A,#N/A,FALSE,"Umsatz 99";#N/A,#N/A,FALSE,"ER 99 "}</definedName>
    <definedName name="__A11_5_5" hidden="1">{#N/A,#N/A,FALSE,"Umsatz 99";#N/A,#N/A,FALSE,"ER 99 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hidden="1">{#N/A,#N/A,TRUE,"Pro Forma";#N/A,#N/A,TRUE,"PF_Bal";#N/A,#N/A,TRUE,"PF_INC";#N/A,#N/A,TRUE,"CBE";#N/A,#N/A,TRUE,"SWK"}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1" hidden="1">{"comp1",#N/A,FALSE,"COMPS";"footnotes",#N/A,FALSE,"COMPS"}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hidden="1">{#N/A,#N/A,FALSE,"Calc";#N/A,#N/A,FALSE,"Sensitivity";#N/A,#N/A,FALSE,"LT Earn.Dil.";#N/A,#N/A,FALSE,"Dil. AVP"}</definedName>
    <definedName name="__am1" hidden="1">{#N/A,#N/A,TRUE,"Pro Forma";#N/A,#N/A,TRUE,"PF_Bal";#N/A,#N/A,TRUE,"PF_INC";#N/A,#N/A,TRUE,"CBE";#N/A,#N/A,TRUE,"SWK"}</definedName>
    <definedName name="__ap2" hidden="1">{"detail",#N/A,FALSE,"mfg";"summary",#N/A,FALSE,"mfg"}</definedName>
    <definedName name="__apb25">#REF!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hidden="1">{"ww",#N/A,FALSE,"Hospital Products";"us",#N/A,FALSE,"Hospital Products";"in",#N/A,FALSE,"Hospital Products"}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[2]מדדים!$E$32</definedName>
    <definedName name="__cpi95">#REF!</definedName>
    <definedName name="__cpi96">#REF!</definedName>
    <definedName name="__cpi97">#REF!</definedName>
    <definedName name="__cpi996">#REF!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{"Back Page",#N/A,FALSE,"Front and Back"}</definedName>
    <definedName name="__DCF2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hidden="1">{#N/A,"PURCHM",FALSE,"Business Analysis";#N/A,"SPADD",FALSE,"Business Analysis"}</definedName>
    <definedName name="__EF3">10</definedName>
    <definedName name="__EPO2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hidden="1">{"Comp_of_Price_Effect",#N/A,FALSE,"QTRDPVAR"}</definedName>
    <definedName name="__Exp2">'[3]Temp 2'!#REF!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hidden="1">{#N/A,#N/A,FALSE,"PMTABB";#N/A,#N/A,FALSE,"PMTABB"}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hidden="1">{"table",#N/A,FALSE,"COVER";"income_statement",#N/A,FALSE,"COVER"}</definedName>
    <definedName name="__m2" hidden="1">{"table",#N/A,FALSE,"COVER";"income_statement",#N/A,FALSE,"COVER"}</definedName>
    <definedName name="__m3" hidden="1">{"table",#N/A,FALSE,"COVER";"income_statement",#N/A,FALSE,"COVER"}</definedName>
    <definedName name="__m4" hidden="1">{"table",#N/A,FALSE,"COVER";"income_statement",#N/A,FALSE,"COVER"}</definedName>
    <definedName name="__m5" hidden="1">{"table",#N/A,FALSE,"COVER";"income_statement",#N/A,FALSE,"COVER"}</definedName>
    <definedName name="__m6" hidden="1">{"table",#N/A,FALSE,"COVER";"income_statement",#N/A,FALSE,"COVER"}</definedName>
    <definedName name="__m7" hidden="1">{"table",#N/A,FALSE,"COVER";"income_statement",#N/A,FALSE,"COVER"}</definedName>
    <definedName name="__m8" hidden="1">{"table",#N/A,FALSE,"COVER";"income_statement",#N/A,FALSE,"COVER"}</definedName>
    <definedName name="__m9" hidden="1">{"table",#N/A,FALSE,"COVER";"income_statement",#N/A,FALSE,"COVER"}</definedName>
    <definedName name="__mdc2" hidden="1">{#N/A,#N/A,FALSE,"Sheet1"}</definedName>
    <definedName name="__MHA1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hidden="1">{"detail",#N/A,FALSE,"mfg";"summary",#N/A,FALSE,"mfg"}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'[4]מגנזיום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>{"adj95mult",#N/A,FALSE,"COMPCO";"adj95est",#N/A,FALSE,"COMPCO"}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hidden="1">{0,0,0,0;0,0,0,0;0,0,0,0;0,0,0,0;0,0,0,0;0,0,0,0}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UB2">#REF!</definedName>
    <definedName name="__t1" hidden="1">{"Client is",#N/A,FALSE,"Client"}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hidden="1">{"'Expense Details'!$A$1:$AM$222"}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hidden="1">{#N/A,#N/A,FALSE,"FINAL"}</definedName>
    <definedName name="__VSK2" hidden="1">{#N/A,#N/A,FALSE,"FINAL"}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hidden="1">{"Annual",#N/A,FALSE,"Sales &amp; Market";"Quarterly",#N/A,FALSE,"Sales &amp; Market"}</definedName>
    <definedName name="__wrn2" hidden="1">{"client cfbs",#N/A,FALSE,"Client"}</definedName>
    <definedName name="__wrn3" hidden="1">{"client is",#N/A,FALSE,"Client"}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hidden="1">{#N/A,#N/A,FALSE,"CMN_FE"}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[5]מחירון!#REF!</definedName>
    <definedName name="_013Mobile_EXTRA">[5]מחירון!#REF!</definedName>
    <definedName name="_013Mobile_EXTRA_עסקי">[6]מחירון!$D$50</definedName>
    <definedName name="_013Mobile_עסקי">[6]מחירון!$A$43:$D$50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'[7]שמ"מ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'[7]שמ"מ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'[7]שמ"מ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'[7]שמ"מ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'[8]ער"ז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hidden="1">{#N/A,#N/A,FALSE,"²Ä1­Ó¤ë"}</definedName>
    <definedName name="_15wrn.²Ä1­Ó¤ë1_Ü20¤H._1" hidden="1">{#N/A,#N/A,FALSE,"²Ä1­Ó¤ë"}</definedName>
    <definedName name="_15wrn.²Ä1­Ó¤ë1_Ü20¤H._1_1" hidden="1">{#N/A,#N/A,FALSE,"²Ä1­Ó¤ë"}</definedName>
    <definedName name="_15wrn.²Ä1­Ó¤ë1_Ü20¤H._1_2" hidden="1">{#N/A,#N/A,FALSE,"²Ä1­Ó¤ë"}</definedName>
    <definedName name="_15wrn.²Ä1­Ó¤ë1_Ü20¤H._1_3" hidden="1">{#N/A,#N/A,FALSE,"²Ä1­Ó¤ë"}</definedName>
    <definedName name="_15wrn.²Ä1­Ó¤ë1_Ü20¤H._1_4" hidden="1">{#N/A,#N/A,FALSE,"²Ä1­Ó¤ë"}</definedName>
    <definedName name="_15wrn.²Ä1­Ó¤ë1_Ü20¤H._1_5" hidden="1">{#N/A,#N/A,FALSE,"²Ä1­Ó¤ë"}</definedName>
    <definedName name="_15wrn.²Ä1­Ó¤ë1_Ü20¤H._2" hidden="1">{#N/A,#N/A,FALSE,"²Ä1­Ó¤ë"}</definedName>
    <definedName name="_15wrn.²Ä1­Ó¤ë1_Ü20¤H._2_1" hidden="1">{#N/A,#N/A,FALSE,"²Ä1­Ó¤ë"}</definedName>
    <definedName name="_15wrn.²Ä1­Ó¤ë1_Ü20¤H._2_2" hidden="1">{#N/A,#N/A,FALSE,"²Ä1­Ó¤ë"}</definedName>
    <definedName name="_15wrn.²Ä1­Ó¤ë1_Ü20¤H._2_3" hidden="1">{#N/A,#N/A,FALSE,"²Ä1­Ó¤ë"}</definedName>
    <definedName name="_15wrn.²Ä1­Ó¤ë1_Ü20¤H._2_4" hidden="1">{#N/A,#N/A,FALSE,"²Ä1­Ó¤ë"}</definedName>
    <definedName name="_15wrn.²Ä1­Ó¤ë1_Ü20¤H._2_5" hidden="1">{#N/A,#N/A,FALSE,"²Ä1­Ó¤ë"}</definedName>
    <definedName name="_15wrn.²Ä1­Ó¤ë1_Ü20¤H._3" hidden="1">{#N/A,#N/A,FALSE,"²Ä1­Ó¤ë"}</definedName>
    <definedName name="_15wrn.²Ä1­Ó¤ë1_Ü20¤H._3_1" hidden="1">{#N/A,#N/A,FALSE,"²Ä1­Ó¤ë"}</definedName>
    <definedName name="_15wrn.²Ä1­Ó¤ë1_Ü20¤H._3_2" hidden="1">{#N/A,#N/A,FALSE,"²Ä1­Ó¤ë"}</definedName>
    <definedName name="_15wrn.²Ä1­Ó¤ë1_Ü20¤H._3_3" hidden="1">{#N/A,#N/A,FALSE,"²Ä1­Ó¤ë"}</definedName>
    <definedName name="_15wrn.²Ä1­Ó¤ë1_Ü20¤H._3_4" hidden="1">{#N/A,#N/A,FALSE,"²Ä1­Ó¤ë"}</definedName>
    <definedName name="_15wrn.²Ä1­Ó¤ë1_Ü20¤H._3_5" hidden="1">{#N/A,#N/A,FALSE,"²Ä1­Ó¤ë"}</definedName>
    <definedName name="_15wrn.²Ä1­Ó¤ë1_Ü20¤H._4" hidden="1">{#N/A,#N/A,FALSE,"²Ä1­Ó¤ë"}</definedName>
    <definedName name="_15wrn.²Ä1­Ó¤ë1_Ü20¤H._4_1" hidden="1">{#N/A,#N/A,FALSE,"²Ä1­Ó¤ë"}</definedName>
    <definedName name="_15wrn.²Ä1­Ó¤ë1_Ü20¤H._4_2" hidden="1">{#N/A,#N/A,FALSE,"²Ä1­Ó¤ë"}</definedName>
    <definedName name="_15wrn.²Ä1­Ó¤ë1_Ü20¤H._4_3" hidden="1">{#N/A,#N/A,FALSE,"²Ä1­Ó¤ë"}</definedName>
    <definedName name="_15wrn.²Ä1­Ó¤ë1_Ü20¤H._4_4" hidden="1">{#N/A,#N/A,FALSE,"²Ä1­Ó¤ë"}</definedName>
    <definedName name="_15wrn.²Ä1­Ó¤ë1_Ü20¤H._4_5" hidden="1">{#N/A,#N/A,FALSE,"²Ä1­Ó¤ë"}</definedName>
    <definedName name="_15wrn.²Ä1­Ó¤ë1_Ü20¤H._5" hidden="1">{#N/A,#N/A,FALSE,"²Ä1­Ó¤ë"}</definedName>
    <definedName name="_15wrn.²Ä1­Ó¤ë1_Ü20¤H._5_1" hidden="1">{#N/A,#N/A,FALSE,"²Ä1­Ó¤ë"}</definedName>
    <definedName name="_15wrn.²Ä1­Ó¤ë1_Ü20¤H._5_2" hidden="1">{#N/A,#N/A,FALSE,"²Ä1­Ó¤ë"}</definedName>
    <definedName name="_15wrn.²Ä1­Ó¤ë1_Ü20¤H._5_3" hidden="1">{#N/A,#N/A,FALSE,"²Ä1­Ó¤ë"}</definedName>
    <definedName name="_15wrn.²Ä1­Ó¤ë1_Ü20¤H._5_4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'[7]שמ"מ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'[7]שמ"מ מ"ה'!#REF!</definedName>
    <definedName name="_2TD">#REF!</definedName>
    <definedName name="_2TE">#REF!</definedName>
    <definedName name="_2TM">#REF!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'[7]שמ"מ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'[7]שמ"מ מ"ה'!#REF!</definedName>
    <definedName name="_4TA">'[7]שמ"מ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'[7]שמ"מ מ"ה'!#REF!</definedName>
    <definedName name="_5TA">'[7]שמ"מ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'[7]שמ"מ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'[7]שמ"מ מ"ה'!#REF!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hidden="1">{#N/A,#N/A,FALSE,"²Ä1­Ó¤ë"}</definedName>
    <definedName name="_95wrn.²Ä1­Ó¤ë1_Ü20¤H._1" hidden="1">{#N/A,#N/A,FALSE,"²Ä1­Ó¤ë"}</definedName>
    <definedName name="_95wrn.²Ä1­Ó¤ë1_Ü20¤H._1_1" hidden="1">{#N/A,#N/A,FALSE,"²Ä1­Ó¤ë"}</definedName>
    <definedName name="_95wrn.²Ä1­Ó¤ë1_Ü20¤H._1_2" hidden="1">{#N/A,#N/A,FALSE,"²Ä1­Ó¤ë"}</definedName>
    <definedName name="_95wrn.²Ä1­Ó¤ë1_Ü20¤H._1_3" hidden="1">{#N/A,#N/A,FALSE,"²Ä1­Ó¤ë"}</definedName>
    <definedName name="_95wrn.²Ä1­Ó¤ë1_Ü20¤H._1_4" hidden="1">{#N/A,#N/A,FALSE,"²Ä1­Ó¤ë"}</definedName>
    <definedName name="_95wrn.²Ä1­Ó¤ë1_Ü20¤H._1_5" hidden="1">{#N/A,#N/A,FALSE,"²Ä1­Ó¤ë"}</definedName>
    <definedName name="_95wrn.²Ä1­Ó¤ë1_Ü20¤H._2" hidden="1">{#N/A,#N/A,FALSE,"²Ä1­Ó¤ë"}</definedName>
    <definedName name="_95wrn.²Ä1­Ó¤ë1_Ü20¤H._2_1" hidden="1">{#N/A,#N/A,FALSE,"²Ä1­Ó¤ë"}</definedName>
    <definedName name="_95wrn.²Ä1­Ó¤ë1_Ü20¤H._2_2" hidden="1">{#N/A,#N/A,FALSE,"²Ä1­Ó¤ë"}</definedName>
    <definedName name="_95wrn.²Ä1­Ó¤ë1_Ü20¤H._2_3" hidden="1">{#N/A,#N/A,FALSE,"²Ä1­Ó¤ë"}</definedName>
    <definedName name="_95wrn.²Ä1­Ó¤ë1_Ü20¤H._2_4" hidden="1">{#N/A,#N/A,FALSE,"²Ä1­Ó¤ë"}</definedName>
    <definedName name="_95wrn.²Ä1­Ó¤ë1_Ü20¤H._2_5" hidden="1">{#N/A,#N/A,FALSE,"²Ä1­Ó¤ë"}</definedName>
    <definedName name="_95wrn.²Ä1­Ó¤ë1_Ü20¤H._3" hidden="1">{#N/A,#N/A,FALSE,"²Ä1­Ó¤ë"}</definedName>
    <definedName name="_95wrn.²Ä1­Ó¤ë1_Ü20¤H._3_1" hidden="1">{#N/A,#N/A,FALSE,"²Ä1­Ó¤ë"}</definedName>
    <definedName name="_95wrn.²Ä1­Ó¤ë1_Ü20¤H._3_2" hidden="1">{#N/A,#N/A,FALSE,"²Ä1­Ó¤ë"}</definedName>
    <definedName name="_95wrn.²Ä1­Ó¤ë1_Ü20¤H._3_3" hidden="1">{#N/A,#N/A,FALSE,"²Ä1­Ó¤ë"}</definedName>
    <definedName name="_95wrn.²Ä1­Ó¤ë1_Ü20¤H._3_4" hidden="1">{#N/A,#N/A,FALSE,"²Ä1­Ó¤ë"}</definedName>
    <definedName name="_95wrn.²Ä1­Ó¤ë1_Ü20¤H._3_5" hidden="1">{#N/A,#N/A,FALSE,"²Ä1­Ó¤ë"}</definedName>
    <definedName name="_95wrn.²Ä1­Ó¤ë1_Ü20¤H._4" hidden="1">{#N/A,#N/A,FALSE,"²Ä1­Ó¤ë"}</definedName>
    <definedName name="_95wrn.²Ä1­Ó¤ë1_Ü20¤H._4_1" hidden="1">{#N/A,#N/A,FALSE,"²Ä1­Ó¤ë"}</definedName>
    <definedName name="_95wrn.²Ä1­Ó¤ë1_Ü20¤H._4_2" hidden="1">{#N/A,#N/A,FALSE,"²Ä1­Ó¤ë"}</definedName>
    <definedName name="_95wrn.²Ä1­Ó¤ë1_Ü20¤H._4_3" hidden="1">{#N/A,#N/A,FALSE,"²Ä1­Ó¤ë"}</definedName>
    <definedName name="_95wrn.²Ä1­Ó¤ë1_Ü20¤H._4_4" hidden="1">{#N/A,#N/A,FALSE,"²Ä1­Ó¤ë"}</definedName>
    <definedName name="_95wrn.²Ä1­Ó¤ë1_Ü20¤H._4_5" hidden="1">{#N/A,#N/A,FALSE,"²Ä1­Ó¤ë"}</definedName>
    <definedName name="_95wrn.²Ä1­Ó¤ë1_Ü20¤H._5" hidden="1">{#N/A,#N/A,FALSE,"²Ä1­Ó¤ë"}</definedName>
    <definedName name="_95wrn.²Ä1­Ó¤ë1_Ü20¤H._5_1" hidden="1">{#N/A,#N/A,FALSE,"²Ä1­Ó¤ë"}</definedName>
    <definedName name="_95wrn.²Ä1­Ó¤ë1_Ü20¤H._5_3" hidden="1">{#N/A,#N/A,FALSE,"²Ä1­Ó¤ë"}</definedName>
    <definedName name="_95wrn.²Ä1­Ó¤ë1_Ü20¤H._5_4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>{"'2ND_QUAR'!$A$1:$P$106"}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1_3" hidden="1">{#N/A,#N/A,FALSE,"Umsatz 99";#N/A,#N/A,FALSE,"ER 99 "}</definedName>
    <definedName name="_A11_1_4" hidden="1">{#N/A,#N/A,FALSE,"Umsatz 99";#N/A,#N/A,FALSE,"ER 99 "}</definedName>
    <definedName name="_A11_1_5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2_3" hidden="1">{#N/A,#N/A,FALSE,"Umsatz 99";#N/A,#N/A,FALSE,"ER 99 "}</definedName>
    <definedName name="_A11_2_4" hidden="1">{#N/A,#N/A,FALSE,"Umsatz 99";#N/A,#N/A,FALSE,"ER 99 "}</definedName>
    <definedName name="_A11_2_5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3_3" hidden="1">{#N/A,#N/A,FALSE,"Umsatz 99";#N/A,#N/A,FALSE,"ER 99 "}</definedName>
    <definedName name="_A11_3_4" hidden="1">{#N/A,#N/A,FALSE,"Umsatz 99";#N/A,#N/A,FALSE,"ER 99 "}</definedName>
    <definedName name="_A11_3_5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4_3" hidden="1">{#N/A,#N/A,FALSE,"Umsatz 99";#N/A,#N/A,FALSE,"ER 99 "}</definedName>
    <definedName name="_A11_4_4" hidden="1">{#N/A,#N/A,FALSE,"Umsatz 99";#N/A,#N/A,FALSE,"ER 99 "}</definedName>
    <definedName name="_A11_4_5" hidden="1">{#N/A,#N/A,FALSE,"Umsatz 99";#N/A,#N/A,FALSE,"ER 99 "}</definedName>
    <definedName name="_A11_5" hidden="1">{#N/A,#N/A,FALSE,"Umsatz 99";#N/A,#N/A,FALSE,"ER 99 "}</definedName>
    <definedName name="_A11_5_1" hidden="1">{#N/A,#N/A,FALSE,"Umsatz 99";#N/A,#N/A,FALSE,"ER 99 "}</definedName>
    <definedName name="_A11_5_2" hidden="1">{#N/A,#N/A,FALSE,"Umsatz 99";#N/A,#N/A,FALSE,"ER 99 "}</definedName>
    <definedName name="_A11_5_3" hidden="1">{#N/A,#N/A,FALSE,"Umsatz 99";#N/A,#N/A,FALSE,"ER 99 "}</definedName>
    <definedName name="_A11_5_4" hidden="1">{#N/A,#N/A,FALSE,"Umsatz 99";#N/A,#N/A,FALSE,"ER 99 "}</definedName>
    <definedName name="_A11_5_5" hidden="1">{#N/A,#N/A,FALSE,"Umsatz 99";#N/A,#N/A,FALSE,"ER 99 "}</definedName>
    <definedName name="_A111" hidden="1">{#N/A,#N/A,FALSE,"Umsatz 99";#N/A,#N/A,FALSE,"ER 99 "}</definedName>
    <definedName name="_a2">{"'1-TheatreBkgs'!$A$1:$L$102"}</definedName>
    <definedName name="_a3">{"'1-TheatreBkgs'!$A$1:$L$102"}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hidden="1">{#N/A,#N/A,FALSE,"Umsatz 99";#N/A,#N/A,FALSE,"ER 99 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{#N/A,#N/A,TRUE,"Pro Forma";#N/A,#N/A,TRUE,"PF_Bal";#N/A,#N/A,TRUE,"PF_INC";#N/A,#N/A,TRUE,"CBE";#N/A,#N/A,TRUE,"SWK"}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1" hidden="1">{"comp1",#N/A,FALSE,"COMPS";"footnotes",#N/A,FALSE,"COMPS"}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{"Budget V Actual YTD",#N/A,FALSE,"Budget v Actual"}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hidden="1">{#N/A,#N/A,FALSE,"Calc";#N/A,#N/A,FALSE,"Sensitivity";#N/A,#N/A,FALSE,"LT Earn.Dil.";#N/A,#N/A,FALSE,"Dil. AVP"}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hidden="1">{#N/A,#N/A,TRUE,"Pro Forma";#N/A,#N/A,TRUE,"PF_Bal";#N/A,#N/A,TRUE,"PF_INC";#N/A,#N/A,TRUE,"CBE";#N/A,#N/A,TRUE,"SWK"}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hidden="1">{"detail",#N/A,FALSE,"mfg";"summary",#N/A,FALSE,"mfg"}</definedName>
    <definedName name="_apb25">#REF!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hidden="1">{"comp1",#N/A,FALSE,"COMPS";"footnotes",#N/A,FALSE,"COMPS"}</definedName>
    <definedName name="_ATPCorr_Dlg_Results" hidden="1">{2;#N/A;"R8C4:R8C18";#N/A;"R6C4:R6C18";#N/A;1;#N/A;#N/A;FALSE;#N/A;#N/A;#N/A}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>#REF!</definedName>
    <definedName name="_att06">#REF!</definedName>
    <definedName name="_att07">#REF!</definedName>
    <definedName name="_att08">#REF!</definedName>
    <definedName name="_aud2">#REF!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8" hidden="1">{#N/A,#N/A,FALSE,"Sheet1"}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hidden="1">{#N/A,#N/A,FALSE,"Sheet1"}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hidden="1">#REF!</definedName>
    <definedName name="_bdm.00a785d70f8143e38f9bf1b03b79ca00.edm" hidden="1">#REF!</definedName>
    <definedName name="_bdm.011c8234cb51458680ecfaf95f143daa.edm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hidden="1">#REF!</definedName>
    <definedName name="_bdm.032ff53574fb440ead82b88c7f4473c5.edm" hidden="1">#REF!</definedName>
    <definedName name="_bdm.03626fdd27c240a884a5e251b7f9bfb5.edm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hidden="1">#REF!</definedName>
    <definedName name="_bdm.043c6fdc414c453099de33a39c60cd82.edm" hidden="1">#REF!</definedName>
    <definedName name="_bdm.045ab08b3d164f89b515936fbfed84f3.edm" hidden="1">#REF!</definedName>
    <definedName name="_bdm.0509802BC4904463BD9FC7D1014C0CB8.edm" hidden="1">#REF!</definedName>
    <definedName name="_bdm.054448B7CAB14C058E6E96439A96BDED.edm" hidden="1">#REF!</definedName>
    <definedName name="_bdm.05c1fdd7d627494eaec40d1bdd9916c3.edm" hidden="1">#REF!</definedName>
    <definedName name="_bdm.05d41e318ca34b009419b59fa4b3b676.edm" hidden="1">#REF!</definedName>
    <definedName name="_bdm.0609c1f2b5a848f199e71738212b79e5.edm" hidden="1">#REF!</definedName>
    <definedName name="_bdm.0652B2FA48DF4E2B8B56B5AB406B0454.edm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hidden="1">#REF!</definedName>
    <definedName name="_bdm.0702fffde1ea494c98a39a66b0ba6500.edm" hidden="1">#REF!</definedName>
    <definedName name="_bdm.070d6e7e859b4e4cab4d8d04df745e77.edm" hidden="1">#REF!</definedName>
    <definedName name="_bdm.071b235afe1549e0bf0881709f1c0d54.edm" hidden="1">#REF!</definedName>
    <definedName name="_bdm.075a1a1201514dd1add33d09a9798b2c.edm" hidden="1">#REF!</definedName>
    <definedName name="_bdm.079c55ec0e1f403894ae1a587a6592eb.edm" hidden="1">#REF!</definedName>
    <definedName name="_bdm.07AC53FEE803406C9531892C0564F0F9.edm" hidden="1">#REF!</definedName>
    <definedName name="_bdm.07e3c56fb00f4c68910be272c026db04.edm" hidden="1">#REF!</definedName>
    <definedName name="_bdm.08364d9a86c147649536181892f2a851.edm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hidden="1">#REF!</definedName>
    <definedName name="_bdm.08809FBE138B47CCAD15FC5454D067CE.edm" hidden="1">#REF!</definedName>
    <definedName name="_bdm.088a11eac20b4796a79227e565967012.edm" hidden="1">#REF!</definedName>
    <definedName name="_bdm.08dc8ebb232d4b1c896a8020b23290a5.edm" hidden="1">#REF!</definedName>
    <definedName name="_bdm.08ED4FA6B75744A299D0109409ABDDB2.edm" hidden="1">#REF!</definedName>
    <definedName name="_bdm.090C1322A53D4D659F6A118AA25D33F5.edm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hidden="1">#REF!</definedName>
    <definedName name="_bdm.0B16DDC8F11446EF80BD96B0B2830468.edm" hidden="1">#REF!</definedName>
    <definedName name="_bdm.0b37db4a34ab4a23987e554069083de0.edm" hidden="1">#REF!</definedName>
    <definedName name="_bdm.0B4E7C16708143ABB997E9DB54FE61B7.edm" hidden="1">#REF!</definedName>
    <definedName name="_bdm.0B5452ADFF0E465CA600F079340A5DBC.edm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hidden="1">#REF!</definedName>
    <definedName name="_bdm.0eb340df2fb54a288da133be275b3709.edm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hidden="1">#REF!</definedName>
    <definedName name="_bdm.0f89dd2f267c4a5bbee91978d40a6a0a.edm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hidden="1">#REF!</definedName>
    <definedName name="_bdm.10f5d80f6bcc49448ae29bb8784e21b1.edm" hidden="1">#REF!</definedName>
    <definedName name="_bdm.118a4542216e4d4c96e7546bc6c6703b.edm" hidden="1">#REF!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hidden="1">#REF!</definedName>
    <definedName name="_bdm.1342FBAC436D49058A60BB38DB85549F.edm" hidden="1">#REF!</definedName>
    <definedName name="_bdm.13845ca0445c4965ac3a19d09dbec3c0.edm" hidden="1">#REF!</definedName>
    <definedName name="_bdm.13DDB2E78C0247C88D1DFFC76BEBBDF0.edm" hidden="1">#REF!</definedName>
    <definedName name="_bdm.149d4594b951441e9199db712bdc187e.edm" hidden="1">#REF!</definedName>
    <definedName name="_bdm.14a64e02bc93401cad017a4b73241b8a.edm" hidden="1">#REF!</definedName>
    <definedName name="_bdm.14de1d75093249f7987c6b17faca4904.edm" hidden="1">#REF!</definedName>
    <definedName name="_bdm.14FE4641874C4F7E99B67E50923FF628.edm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hidden="1">#REF!</definedName>
    <definedName name="_bdm.163E2FDCECFE4D2B9834E952F20E3FF8.edm" hidden="1">#REF!</definedName>
    <definedName name="_bdm.165C12FE986E4CC6B7F27A6F259F2FD6.edm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hidden="1">#REF!</definedName>
    <definedName name="_bdm.17254d00a7ec4931b55116eb97923d54.edm" hidden="1">#REF!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hidden="1">#REF!</definedName>
    <definedName name="_bdm.17F866F4A5424D21907A0346A2C2702B.edm" hidden="1">#REF!</definedName>
    <definedName name="_bdm.182787D565184E4AB3881D694E316428.edm" hidden="1">#REF!</definedName>
    <definedName name="_bdm.182A092D6D1C466DA73C10E7A82062CE.edm" hidden="1">#REF!</definedName>
    <definedName name="_bdm.1843A4C3559E43EF8F9135CB54A394F2.edm" hidden="1">#REF!</definedName>
    <definedName name="_bdm.193D915E02F146CA859378D720843DFF.edm" hidden="1">#REF!</definedName>
    <definedName name="_bdm.19b5a1288ed64201bc4d948565596727.edm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hidden="1">#REF!</definedName>
    <definedName name="_bdm.1da0b2e9e93f4c9b9c753e47a5796a2e.edm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hidden="1">#REF!</definedName>
    <definedName name="_bdm.1e3ad49672f14521986842f6368e9764.edm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hidden="1">#REF!</definedName>
    <definedName name="_bdm.1FD4499AC9D54CE78C54643664F39825.edm" hidden="1">#REF!</definedName>
    <definedName name="_bdm.20053C720B2945AEA78B20822BD2B6C6.edm" hidden="1">#REF!</definedName>
    <definedName name="_bdm.201243D001344D18B490F478F4DFD232.edm" hidden="1">#REF!</definedName>
    <definedName name="_bdm.2033b72dc0b5443e9c783cf33c0686d9.edm" hidden="1">#REF!</definedName>
    <definedName name="_bdm.20b133d5d2e344bd9f2b1e88a4f3d05e.edm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hidden="1">#REF!</definedName>
    <definedName name="_bdm.217AA813249D48AF92C8A8EE718400AE.edm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hidden="1">#REF!</definedName>
    <definedName name="_bdm.223FA0F578B54D3985D5F1916242D99E.edm" hidden="1">#REF!</definedName>
    <definedName name="_bdm.2270030379c54705bb2cae5079b2ab6d.edm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hidden="1">#REF!</definedName>
    <definedName name="_bdm.22FD4F24C54D4968A47F3928B17B6284.edm" hidden="1">#REF!</definedName>
    <definedName name="_bdm.232CF17E728046D0980AB3855D0034E2.edm" hidden="1">#REF!</definedName>
    <definedName name="_bdm.236748EDED7F49FF9D8C8341C398889E.edm" hidden="1">#REF!</definedName>
    <definedName name="_bdm.23b40b83634941b3b6231b3ed9a3dae8.edm" hidden="1">#REF!</definedName>
    <definedName name="_bdm.23f51f4480604086be63fed28c135170.edm" hidden="1">#REF!</definedName>
    <definedName name="_bdm.243683C5B1934B80B13188D70B3990DC.edm" hidden="1">#REF!</definedName>
    <definedName name="_bdm.24425d823cde47d19a22470bd756b27e.edm" hidden="1">#REF!</definedName>
    <definedName name="_bdm.24713fd4cf5241bf8252fb3fb1a8b163.edm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hidden="1">#REF!</definedName>
    <definedName name="_bdm.25B1ECE57C9947209199BF7D79B7C176.edm" hidden="1">#REF!</definedName>
    <definedName name="_bdm.25ee398630a54bbaab7d99857e17996b.edm" hidden="1">#REF!</definedName>
    <definedName name="_bdm.2627113b5c484245abb8bbe3211a996f.edm" hidden="1">#REF!</definedName>
    <definedName name="_bdm.2637f28d140a4a84af9a5bd6ce59db7b.edm" hidden="1">#REF!</definedName>
    <definedName name="_bdm.263b51a7ca6845cea5a4035e0047a973.edm" hidden="1">#REF!</definedName>
    <definedName name="_bdm.26739ce91e914f7480bc8e2c611d90c3.edm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hidden="1">#REF!</definedName>
    <definedName name="_bdm.284de23307764dbb816ab06dcfe75ab4.edm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hidden="1">#REF!</definedName>
    <definedName name="_bdm.29bdd63234c543df81de6a504b8dd8c2.edm" hidden="1">#REF!</definedName>
    <definedName name="_bdm.2a4628af0a924867a24bde48be0ed1c5.edm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hidden="1">#REF!</definedName>
    <definedName name="_bdm.2b530232d54743d58ed7e90e7a04c274.edm" hidden="1">#REF!</definedName>
    <definedName name="_bdm.2B8991C8FB944E59AAE16E141B55BB8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44d44e52b045ffa8fe2e9cadc79367.edm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hidden="1">#REF!</definedName>
    <definedName name="_bdm.2E7B545BEAF84FB6AD74432F0FCDAA48.edm" hidden="1">#REF!</definedName>
    <definedName name="_bdm.2F096A31D9F148B985FD794312F898E4.edm" hidden="1">#REF!</definedName>
    <definedName name="_bdm.2F25D9E0D1E14980B59276BB4E10A158.edm" hidden="1">#REF!</definedName>
    <definedName name="_bdm.2F6975CF55FF41E4848167BE00595E8A.edm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hidden="1">#REF!</definedName>
    <definedName name="_bdm.33a0f232eb444a869621b6d9321b0c8e.edm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hidden="1">#REF!</definedName>
    <definedName name="_bdm.34955D7CE2324A58AFBD7D751BAE3E08.edm" hidden="1">#REF!</definedName>
    <definedName name="_bdm.34ae6f1a3ba94e0d80f1f62c2babe7b9.edm" hidden="1">#REF!</definedName>
    <definedName name="_bdm.34B4F250FC6A4966A5ABFD741CD31C7F.edm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hidden="1">#REF!</definedName>
    <definedName name="_bdm.3725BDC49D8E40C3A1171C39655E8550.edm" hidden="1">#REF!</definedName>
    <definedName name="_bdm.373192c3eb59472d84376f35429bb77d.edm" hidden="1">#REF!</definedName>
    <definedName name="_bdm.3920272cca354aa9ad478259c7e5bcac.edm" hidden="1">#REF!</definedName>
    <definedName name="_bdm.3955febee045472fab13513e64947e86.edm" hidden="1">#REF!</definedName>
    <definedName name="_bdm.39a0bb98bd814291ae4500c6dc325d44.edm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hidden="1">#REF!</definedName>
    <definedName name="_bdm.3a2482b6aaee4237a33933240604b996.edm" hidden="1">#REF!</definedName>
    <definedName name="_bdm.3A4002C051C84559AFF45376905AD802.edm" hidden="1">#REF!</definedName>
    <definedName name="_bdm.3a78abfb5c7e40d49b1da5692a5fe9d6.edm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hidden="1">#REF!</definedName>
    <definedName name="_bdm.3E58AE55A8EF49399E9383CE951C01D1.edm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hidden="1">#REF!</definedName>
    <definedName name="_bdm.40023466d52b4d1c9f8eb6696e505225.edm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hidden="1">#REF!</definedName>
    <definedName name="_bdm.440e53c1d1cc423eb66fcd8b09adf5e9.edm" hidden="1">#REF!</definedName>
    <definedName name="_bdm.4424070149624779a4ea912f7988c597.edm" hidden="1">#REF!</definedName>
    <definedName name="_bdm.442d5fb5663d41ab94ac5ece5355a118.edm" hidden="1">#REF!</definedName>
    <definedName name="_bdm.4443a2ade35e4fe494067d37883394d5.edm" hidden="1">#REF!</definedName>
    <definedName name="_bdm.446b94b694544674ba73cea4d8f439f4.edm" hidden="1">#REF!</definedName>
    <definedName name="_bdm.4475203ffceb4f34b9215fa33175121b.edm" hidden="1">#REF!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hidden="1">#REF!</definedName>
    <definedName name="_bdm.460747DA77EB47A98CFB755E79265356.edm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hidden="1">#REF!</definedName>
    <definedName name="_bdm.4706DBBE78864C68B8256DA2B6FFD654.edm" hidden="1">#REF!</definedName>
    <definedName name="_bdm.4713cc420d9d48e483c0f0f723fbb512.edm" hidden="1">#REF!</definedName>
    <definedName name="_bdm.473b6248bcf04b3780e511ac519b0604.edm" hidden="1">#REF!</definedName>
    <definedName name="_bdm.47486A06C8AD425688AFCB3B22D1133A.edm" hidden="1">#REF!</definedName>
    <definedName name="_bdm.478B5CD28C844133AACFC9DF39DC43AF.edm" hidden="1">#REF!</definedName>
    <definedName name="_bdm.47A5125EAD2C4B84869A09204F39D5C8.edm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hidden="1">#REF!</definedName>
    <definedName name="_bdm.4baface7cfc84a39863eabd34c940b99.edm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hidden="1">#REF!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hidden="1">#REF!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hidden="1">#REF!</definedName>
    <definedName name="_bdm.4e29dc0fbf18474abe450ae2b67850fe.edm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hidden="1">#REF!</definedName>
    <definedName name="_bdm.4F10A7067052416086343648DE345934.edm" hidden="1">#REF!</definedName>
    <definedName name="_bdm.4f9b03f8cd07416eab013c9ef1c4eaee.edm" hidden="1">#REF!</definedName>
    <definedName name="_bdm.4FBD7DEE5F6D40C7A08F42E15D58BFC1.edm" hidden="1">#REF!</definedName>
    <definedName name="_bdm.508153CC8DC2449AB2A575A1E71100E6.edm" hidden="1">#REF!</definedName>
    <definedName name="_bdm.508d1a25b0894ffb98d9f0257316e6e8.edm" hidden="1">#REF!</definedName>
    <definedName name="_bdm.50D7CF27216A42C889D34F484504AD69.edm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hidden="1">#REF!</definedName>
    <definedName name="_bdm.52aeaf172d7a4e159d70e3456440701d.edm" hidden="1">#REF!</definedName>
    <definedName name="_bdm.52cdd1230d884ce792f5d810afc86a14.edm" hidden="1">#REF!</definedName>
    <definedName name="_bdm.52d4101c093642ac9919d1813399bfa5.edm" hidden="1">#REF!</definedName>
    <definedName name="_bdm.52d7fa07f1734c719532d18c26f5768a.edm" hidden="1">#REF!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hidden="1">#REF!</definedName>
    <definedName name="_bdm.53dd66a459814cdd8a8c5f15107b2ce4.edm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hidden="1">#REF!</definedName>
    <definedName name="_bdm.5813df2467ea49128e368e6c53d4956b.edm" hidden="1">#REF!</definedName>
    <definedName name="_bdm.584D4F374A984FEAA4E1F0A62609A73E.edm" hidden="1">#REF!</definedName>
    <definedName name="_bdm.5851B0650D5C4D63BA9CC6026B55BB0A.edm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hidden="1">#REF!</definedName>
    <definedName name="_bdm.59f19846dc4546f8be0c83db6313f960.edm" hidden="1">#REF!</definedName>
    <definedName name="_bdm.59f8a1023b8c48f4ad5891c54337de02.edm" hidden="1">#REF!</definedName>
    <definedName name="_bdm.5a61bf194e5e4b6ab2536db875afe495.edm" hidden="1">#REF!</definedName>
    <definedName name="_bdm.5a88928f27c544cea7387b96ee2dfb2b.edm" hidden="1">#REF!</definedName>
    <definedName name="_bdm.5a8e4163f6ae4a9287edc60d417f995f.edm" hidden="1">#REF!</definedName>
    <definedName name="_bdm.5a93a2febbae4aa9aaacb7d5b873e403.edm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hidden="1">#REF!</definedName>
    <definedName name="_bdm.5AF6AA25243C4F5BB196F43B5BBF1AAC.edm" hidden="1">#REF!</definedName>
    <definedName name="_bdm.5b401d264b964febba95baad5faaa8ae.edm" hidden="1">#REF!</definedName>
    <definedName name="_bdm.5B8853FCE0ED42889507A8BAFA27CFCE.edm" hidden="1">#REF!</definedName>
    <definedName name="_bdm.5BCF70048DAC4635A3B5A4528B1FC06D.edm" hidden="1">#REF!</definedName>
    <definedName name="_bdm.5bfb796f7d4b49398c82fa48fb38c58f.edm" hidden="1">#REF!</definedName>
    <definedName name="_bdm.5C2CC264937B4EC8BE1AAF8267E5BE79.edm" hidden="1">#REF!</definedName>
    <definedName name="_bdm.5C2F16D04DB641429C2ECC2FD4C1CF38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D7B31748CF245FEB0C20E5F257665A8.edm" hidden="1">#REF!</definedName>
    <definedName name="_bdm.5d7e153090eb4705b5dd3f126666b06b.edm" hidden="1">#REF!</definedName>
    <definedName name="_bdm.5dbcf14be1194ec2934fe5d53aeec5e6.edm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hidden="1">#REF!</definedName>
    <definedName name="_bdm.6309fbb214c2420598062d9137cc2253.edm" hidden="1">#REF!</definedName>
    <definedName name="_bdm.633bf8631bc44ec0acd96690c0cda72d.edm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hidden="1">#REF!</definedName>
    <definedName name="_bdm.650482CC37F54C7486109DE5CF662E51.edm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hidden="1">#REF!</definedName>
    <definedName name="_bdm.6598F473D5DB4BB5B5EC52A04FFCDC12.edm" hidden="1">#REF!</definedName>
    <definedName name="_bdm.6659D8DBE4D2449A93296763FD47D00B.edm" hidden="1">#REF!</definedName>
    <definedName name="_bdm.669E03D999FC49EB993534F9A826F1DB.edm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hidden="1">#REF!</definedName>
    <definedName name="_bdm.67CE6EE77A6849B6B24982AB1DA251F7.edm" hidden="1">#REF!</definedName>
    <definedName name="_bdm.67F6AD076626418D8D24FF37898284D4.edm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hidden="1">#REF!</definedName>
    <definedName name="_bdm.69171AF4927342A89F30890E477E9652.edm" hidden="1">#REF!</definedName>
    <definedName name="_bdm.692B7F99FC2E4E97ACF9B9BD81DC2C28.edm" hidden="1">#REF!</definedName>
    <definedName name="_bdm.694fa03696da4f448c8843b2b21e7391.edm" hidden="1">#REF!</definedName>
    <definedName name="_bdm.69e3bd3fcea747a18112c74a9e6444a7.edm" hidden="1">#REF!</definedName>
    <definedName name="_bdm.69f9a319c865407592744326d8f86b05.edm" hidden="1">#REF!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hidden="1">#REF!</definedName>
    <definedName name="_bdm.6AF52D9403054B129962A6D5A9A0DC07.edm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hidden="1">#REF!</definedName>
    <definedName name="_bdm.6BF0E9E815284022980CE1F9EC0094CD.edm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hidden="1">#REF!</definedName>
    <definedName name="_bdm.6CB260EA0C0F41A2A8226F67D85F1932.edm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hidden="1">#REF!</definedName>
    <definedName name="_bdm.6FD4ABA20E4040B380F7B94ECC6326F2.edm" hidden="1">#REF!</definedName>
    <definedName name="_bdm.7003a97498ae4adab1560b7a268c6934.edm" hidden="1">#REF!</definedName>
    <definedName name="_bdm.705e9f0172c047318194ae87d9196735.edm" hidden="1">#REF!</definedName>
    <definedName name="_bdm.7083CF59816C476FBF59D9DA8E47C842.edm" hidden="1">#REF!</definedName>
    <definedName name="_bdm.708fd7b85a5d4d898f78447377ac245c.edm" hidden="1">#REF!</definedName>
    <definedName name="_bdm.70A063EE23FB4349877157024E63138F.edm" hidden="1">#REF!</definedName>
    <definedName name="_bdm.70ADA984B87E4D32BD3D4F9EBB33CE66.edm" hidden="1">#REF!</definedName>
    <definedName name="_bdm.7171e9d52d1d45929aa3b27d885da6ba.edm" hidden="1">#REF!</definedName>
    <definedName name="_bdm.71b112e9fbdb410d9081496964d0df61.edm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hidden="1">#REF!</definedName>
    <definedName name="_bdm.74ece9628a244b0f99934e461c5a1247.edm" hidden="1">#REF!</definedName>
    <definedName name="_bdm.7527609ab0154778b76c225d1dfbfdb2.edm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hidden="1">#REF!</definedName>
    <definedName name="_bdm.75D0DCEB04C94512909C06F6F9D1F0A7.edm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hidden="1">#REF!</definedName>
    <definedName name="_bdm.76E4572B529749619BB36EA3C24E347B.edm" hidden="1">#REF!</definedName>
    <definedName name="_bdm.774fa01823ec408c86b83e561788fd37.edm" hidden="1">#REF!</definedName>
    <definedName name="_bdm.77738eb25ae54b689a9804190c58371e.edm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hidden="1">#REF!</definedName>
    <definedName name="_bdm.77CC7B0CEF02431BA982D987B1CB13E4.edm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hidden="1">#REF!</definedName>
    <definedName name="_bdm.788ea84c257a4918af4261c403fd8353.edm" hidden="1">#REF!</definedName>
    <definedName name="_bdm.792860EEFD1A41A6B112CA62466F734D.edm" hidden="1">#REF!</definedName>
    <definedName name="_bdm.793c5c12ce69466293177ee761aed736.edm" hidden="1">#REF!</definedName>
    <definedName name="_bdm.79445d6a96064b42a00a1f8ded3eec5a.edm" hidden="1">#REF!</definedName>
    <definedName name="_bdm.79569bca1b354fe6841e162bf8c337f0.edm" hidden="1">#REF!</definedName>
    <definedName name="_bdm.79d18f96d1264939ab6730fae4c9de34.edm" hidden="1">#REF!</definedName>
    <definedName name="_bdm.7B254461E5324E45BEE190E68FF83051.edm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hidden="1">#REF!</definedName>
    <definedName name="_bdm.7c407c4f46b54e8a9d3b5362568a8dcc.edm" hidden="1">#REF!</definedName>
    <definedName name="_bdm.7c61dbebcbfd4cedace80828fdf38b46.edm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hidden="1">#REF!</definedName>
    <definedName name="_bdm.7F18E4D57FF74363B0F07E1BBA190FB3.edm" hidden="1">#REF!</definedName>
    <definedName name="_bdm.7f19ed102ac94c5688441a2f3752c46f.edm" hidden="1">#REF!</definedName>
    <definedName name="_bdm.7F47B7B7D6B04068BB785BE4A08F7831.edm" hidden="1">#REF!</definedName>
    <definedName name="_bdm.7f70890ac49f438ab2b0a03c781a7fb0.edm" hidden="1">#REF!</definedName>
    <definedName name="_bdm.802b324e18424133bce78e4c976efe7e.edm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hidden="1">#REF!</definedName>
    <definedName name="_bdm.8112bcf9d8374ca1b30fbd027d635f0e.edm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hidden="1">#REF!</definedName>
    <definedName name="_bdm.827ad746ef7249188091f85bf9ee3ded.edm" hidden="1">#REF!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hidden="1">#REF!</definedName>
    <definedName name="_bdm.857B94AC2182472E8AB6D321C42FF487.edm" hidden="1">#REF!</definedName>
    <definedName name="_bdm.85886A22E5C94C94AA86AC7E61EE5D01.edm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hidden="1">#REF!</definedName>
    <definedName name="_bdm.8600df505aad4be78c8563b40e3ff1ac.edm" hidden="1">#REF!</definedName>
    <definedName name="_bdm.8632136fe62043bbae6139ba959fd356.edm" hidden="1">#REF!</definedName>
    <definedName name="_bdm.863a50744349453299b4441ef4cc8284.edm" hidden="1">#REF!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hidden="1">#REF!</definedName>
    <definedName name="_bdm.86ebc6c356f440debb82d2608eedb521.edm" hidden="1">#REF!</definedName>
    <definedName name="_bdm.874c38a94a9c42a79e4ba309f27c72d6.edm" hidden="1">#REF!</definedName>
    <definedName name="_bdm.87E6133EF43847F095F90DAA9F14B7A5.edm" hidden="1">#REF!</definedName>
    <definedName name="_bdm.88566bf7f22049ccb781e8e167442b70.edm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hidden="1">#REF!</definedName>
    <definedName name="_bdm.89f3ec3e54564deaaad8894e0c715fa5.edm" hidden="1">#REF!</definedName>
    <definedName name="_bdm.8a5fe2af420f4898a51b1033d4012568.edm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hidden="1">#REF!</definedName>
    <definedName name="_bdm.8afb0d3ab08d4212804969742933edc4.edm" hidden="1">#REF!</definedName>
    <definedName name="_bdm.8b287495da87468fb9d9226c0413134a.edm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hidden="1">#REF!</definedName>
    <definedName name="_bdm.8cfde7fbb01b4384a1853578a8f9b0f9.edm" hidden="1">#REF!</definedName>
    <definedName name="_bdm.8d85075b3a6a48f78ba2cc32216de665.edm" hidden="1">#REF!</definedName>
    <definedName name="_bdm.8d992b6610e54aa0a5f13fccda987ddf.edm" hidden="1">#REF!</definedName>
    <definedName name="_bdm.8d9cf9f737f144b0b2abc81ca18ff01a.edm" hidden="1">#REF!</definedName>
    <definedName name="_bdm.8df655858cf846d9a9082a16166c4eba.edm" hidden="1">#REF!</definedName>
    <definedName name="_bdm.8ede0278f4f941debea53dd28e542220.edm" hidden="1">#REF!</definedName>
    <definedName name="_bdm.8f035eca19b54bdab0c9274f1990db33.edm" hidden="1">#REF!</definedName>
    <definedName name="_bdm.8F2D1730F7654A21A73FEEBE202F5D42.edm" hidden="1">#REF!</definedName>
    <definedName name="_bdm.8F37CB71CCCD4C61A4A528207C72112C.edm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hidden="1">#REF!</definedName>
    <definedName name="_bdm.90A8C2B24E6B4D708AFCB03F66B23F3B.edm" hidden="1">#REF!</definedName>
    <definedName name="_bdm.90D796657FEA4FF3A2C72CD3900B02A6.edm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hidden="1">#REF!</definedName>
    <definedName name="_bdm.913FA7EE6F8A4250B38C02AE3EE29770.edm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hidden="1">#REF!</definedName>
    <definedName name="_bdm.944a1b0be91b45949a8e436ac24cac74.edm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hidden="1">#REF!</definedName>
    <definedName name="_bdm.955edfb2f12a4104a2a2d35547c801b2.edm" hidden="1">#REF!</definedName>
    <definedName name="_bdm.956fd30e0f0b4745ae3423ddbf030162.edm" hidden="1">#REF!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hidden="1">#REF!</definedName>
    <definedName name="_bdm.9820806d15cc4740b40c062ce4a520cb.edm" hidden="1">#REF!</definedName>
    <definedName name="_bdm.984E06A6ACDF4279BD838011E4A5AF2C.edm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hidden="1">#REF!</definedName>
    <definedName name="_bdm.9978511385d545bca38bb5a3c3c1ac7f.edm" hidden="1">#REF!</definedName>
    <definedName name="_bdm.99a402a32c3f4422bf6454a5f5f2471f.edm" hidden="1">#REF!</definedName>
    <definedName name="_bdm.99CF7A7A764440C4AEABDC10D7096928.edm" hidden="1">#REF!</definedName>
    <definedName name="_bdm.99ECE305D9964B3EB31187E43523C73A.edm" hidden="1">#REF!</definedName>
    <definedName name="_bdm.9A0B94E7D5164238AB78E736245EA2FB.edm" hidden="1">#REF!</definedName>
    <definedName name="_bdm.9A4FB331F13C4DA4964E531F07351B81.edm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hidden="1">#REF!</definedName>
    <definedName name="_bdm.9CAECF85556745708F7CDFCB977EED48.edm" hidden="1">#REF!</definedName>
    <definedName name="_bdm.9cc3f993efa74f9b80c125b075fac624.edm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hidden="1">#REF!</definedName>
    <definedName name="_bdm.9ed5a832d21f49728970e06601828b6f.edm" hidden="1">#REF!</definedName>
    <definedName name="_bdm.9ef9d35b3f6a4bf4baa907b1a8e455f3.edm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hidden="1">#REF!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hidden="1">#REF!</definedName>
    <definedName name="_bdm.a0b144f1c4c34d2f93c84786bcb96621.edm" hidden="1">#REF!</definedName>
    <definedName name="_bdm.a0baed4cc0954ef9a4955e2536939a7c.edm" hidden="1">#REF!</definedName>
    <definedName name="_bdm.a0e0e2ec88974ebca5124eaa2f81b783.edm" hidden="1">#REF!</definedName>
    <definedName name="_bdm.A0FB5C0D7A1C4E72AD632A2E87049DE9.edm" hidden="1">#REF!</definedName>
    <definedName name="_bdm.A0FC95D084484F4CB0DB8065802DAEC2.edm" hidden="1">#REF!</definedName>
    <definedName name="_bdm.a12caae48e644032971136426c8c870f.edm" hidden="1">#REF!</definedName>
    <definedName name="_bdm.a14ad67b9b12401e83d8c0c076791e07.edm" hidden="1">#REF!</definedName>
    <definedName name="_bdm.a15ce552a08b4de18968ffc849c5ab63.edm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hidden="1">#REF!</definedName>
    <definedName name="_bdm.a5fbb7e968a54c4bb1707c99841e431e.edm" hidden="1">#REF!</definedName>
    <definedName name="_bdm.a606e7086a3a4428aaae7ab82ec02019.edm" hidden="1">#REF!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hidden="1">#REF!</definedName>
    <definedName name="_bdm.a63a5c6f0971452dae5030b36faeda98.edm" hidden="1">#REF!</definedName>
    <definedName name="_bdm.a63caf06c8ba4b21bcdd3446347954c2.edm" hidden="1">#REF!</definedName>
    <definedName name="_bdm.a65a5fc9e37546a5a783e715b5253d4e.edm" hidden="1">#REF!</definedName>
    <definedName name="_bdm.a6ea918f0f334c1aaa65586d2a8904ee.edm" hidden="1">#REF!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hidden="1">#REF!</definedName>
    <definedName name="_bdm.A8637A6BEE354D0C8FFD84419A5B55EE.edm" hidden="1">#REF!</definedName>
    <definedName name="_bdm.A8715AB9E6DF421394B78E1BCEE371F3.edm" hidden="1">#REF!</definedName>
    <definedName name="_bdm.A8BF5B5471E144E6BB8A557EFC594795.edm" hidden="1">#REF!</definedName>
    <definedName name="_bdm.a933a943949d45078c83d04ffe4ad880.edm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hidden="1">#REF!</definedName>
    <definedName name="_bdm.ac02b10fb0644d8d9c95add9f8f830c8.edm" hidden="1">#REF!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hidden="1">#REF!</definedName>
    <definedName name="_bdm.ACFBF56D2368498B8A05F0F048968777.edm" hidden="1">#REF!</definedName>
    <definedName name="_bdm.AD14A7F7039A4AAF9E7F2C4C68BFB470.edm" hidden="1">#REF!</definedName>
    <definedName name="_bdm.ad40aee40002435aa0ddd7054e24be17.edm" hidden="1">#REF!</definedName>
    <definedName name="_bdm.AD671641271E4A339DE71A82D54046A6.edm" hidden="1">#REF!</definedName>
    <definedName name="_bdm.AD97EA905EA748A9A37C207AE30A8FF4.edm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hidden="1">#REF!</definedName>
    <definedName name="_bdm.af5442eaab6447b89b9d6106f24a8e7e.edm" hidden="1">#REF!</definedName>
    <definedName name="_bdm.AF773558D3EC481A96F8F48875B36A88.edm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hidden="1">#REF!</definedName>
    <definedName name="_bdm.b0db30190226453eb6f6a7cd7ba3988c.edm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hidden="1">#REF!</definedName>
    <definedName name="_bdm.B187957A40074E88B68BA9B13084EB53.edm" hidden="1">#REF!</definedName>
    <definedName name="_bdm.b19939fc3f2d4776af51be5d22a47caf.edm" hidden="1">#REF!</definedName>
    <definedName name="_bdm.b19e98b351c84e14a39def54f492b27e.edm" hidden="1">#REF!</definedName>
    <definedName name="_bdm.b1c53083637647e6a7373a82ae676f92.edm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hidden="1">#REF!</definedName>
    <definedName name="_bdm.B36AA8A8027C4D79A6451785817372CF.edm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hidden="1">#REF!</definedName>
    <definedName name="_bdm.B3BC5D878CDB4719A2378BF33371901A.edm" hidden="1">#REF!</definedName>
    <definedName name="_bdm.B3E164EC4CF84C70868E58344F800852.edm" hidden="1">#REF!</definedName>
    <definedName name="_bdm.b42d486f5ec94d309f760d4597eb97da.edm" hidden="1">#REF!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hidden="1">#REF!</definedName>
    <definedName name="_bdm.b53f7fbdcb3f4087b9fbd449d0d514e2.edm" hidden="1">#REF!</definedName>
    <definedName name="_bdm.B5637F213E89450389A6B13F1DB2F883.edm" hidden="1">#REF!</definedName>
    <definedName name="_bdm.B5B6950F16FB4C9D8A0C8E366D397E87.edm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hidden="1">#REF!</definedName>
    <definedName name="_bdm.b8e21cb16fdb439892ea700b4a5a71f4.edm" hidden="1">#REF!</definedName>
    <definedName name="_bdm.B8FCDE0827E846458FD1BAFA5F07AAE3.edm" hidden="1">#REF!</definedName>
    <definedName name="_bdm.b9a03916661d47d796abc537f2914798.edm" hidden="1">#REF!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hidden="1">#REF!</definedName>
    <definedName name="_bdm.ba65c8936365426295cadf60837c2753.edm" hidden="1">#REF!</definedName>
    <definedName name="_bdm.bae0656f870e40cba44359a78fe509c4.edm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hidden="1">#REF!</definedName>
    <definedName name="_bdm.c4424bc7667c4319ad47b5c9d627347e.edm" hidden="1">#REF!</definedName>
    <definedName name="_bdm.C451E26BD32B4E55B4C9248448F65317.edm" hidden="1">#REF!</definedName>
    <definedName name="_bdm.C457CCBFC4B44D35AAD5FB3BCB15F95A.edm" hidden="1">#REF!</definedName>
    <definedName name="_bdm.c4722ca2576f449191af4c5776031f51.edm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hidden="1">#REF!</definedName>
    <definedName name="_bdm.C5019477A1CF488D88A1FA4ACCD41639.edm" hidden="1">#REF!</definedName>
    <definedName name="_bdm.C50EE2BE6B35410AB901B6599395C07B.edm" hidden="1">#REF!</definedName>
    <definedName name="_bdm.c58e0037bd10441a98ea5abc3f777f68.edm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hidden="1">#REF!</definedName>
    <definedName name="_bdm.C62CA4D9D8444FC18A277D9EF9117F9B.edm" hidden="1">#REF!</definedName>
    <definedName name="_bdm.c668943c990d47efbd87d2db4782cdce.edm" hidden="1">#REF!</definedName>
    <definedName name="_bdm.c674d602009b4b4d818a170eb2b68ce2.edm" hidden="1">#REF!</definedName>
    <definedName name="_bdm.c6a8fbe817ae4a229d72fbf06ed8c771.edm" hidden="1">#REF!</definedName>
    <definedName name="_bdm.c6aa67a8cb594bff9aa43f7e7beb251c.edm" hidden="1">#REF!</definedName>
    <definedName name="_bdm.c6b0fa36e1d2451cad6fcbde192eb5a2.edm" hidden="1">#REF!</definedName>
    <definedName name="_bdm.C6D132461F934440B9092B92149D0296.edm" hidden="1">#REF!</definedName>
    <definedName name="_bdm.c6ef3bed7bb74615bdde82ae5bc5af23.edm" hidden="1">#REF!</definedName>
    <definedName name="_bdm.c70d0e90c17b429eb8d7f7f1baccb14e.edm" hidden="1">#REF!</definedName>
    <definedName name="_bdm.c7471d35d26d4f9c9d371b9f6e293e85.edm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hidden="1">#REF!</definedName>
    <definedName name="_bdm.cc3951c5afbc41c7a8cdee46fff0c99d.edm" hidden="1">#REF!</definedName>
    <definedName name="_bdm.CC4B1B78616E4AC5B0C3EA8852AB3482.edm" hidden="1">#REF!</definedName>
    <definedName name="_bdm.CC4EED0E69894811808F3CEC927B750A.edm" hidden="1">#REF!</definedName>
    <definedName name="_bdm.CC556D11727249EB93A5C133A4E15BE3.edm" hidden="1">#REF!</definedName>
    <definedName name="_bdm.cc5a21250b4d4173b4edb876f1474dd1.edm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hidden="1">#REF!</definedName>
    <definedName name="_bdm.CCD7E4EFF54E4A20BF2027CDB6FBCE63.edm" hidden="1">#REF!</definedName>
    <definedName name="_bdm.CCF645B21C6A4B79962E4B4F54BDDC44.edm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hidden="1">#REF!</definedName>
    <definedName name="_bdm.ce3c745844584740a0bc5d5a39344a50.edm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hidden="1">#REF!</definedName>
    <definedName name="_bdm.CF2462299F494156ACD4F968338D25F6.edm" hidden="1">#REF!</definedName>
    <definedName name="_bdm.cf5ddec3ea7c44f3a49647629a1c7cb2.edm" hidden="1">#REF!</definedName>
    <definedName name="_bdm.cf66ce859a004093b4bb789fa7d2182c.edm" hidden="1">#REF!</definedName>
    <definedName name="_bdm.cfb00e5adad74b92b4c3c5aa09bddf17.edm" hidden="1">#REF!</definedName>
    <definedName name="_bdm.CFC68A61017B42D68FAA62D2DAF7A122.edm" hidden="1">#REF!</definedName>
    <definedName name="_bdm.cfc982d7d2bc4677a1f59020a76aa690.edm" hidden="1">#REF!</definedName>
    <definedName name="_bdm.CFD83350EFA74CE7BC4A97BA0581DF0E.edm" hidden="1">#REF!</definedName>
    <definedName name="_bdm.CFE6E4BE74084A30B53E4E250E97D292.edm" hidden="1">#REF!</definedName>
    <definedName name="_bdm.D006BEACAD3549478E340D7CF196196C.edm" hidden="1">#REF!</definedName>
    <definedName name="_bdm.D01FB97CAE4A4582855B1F0FD2460727.edm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hidden="1">#REF!</definedName>
    <definedName name="_bdm.d14b3ea297e34b46953743259006176a.edm" hidden="1">#REF!</definedName>
    <definedName name="_bdm.d170b5347af840d184f31ea3243d7bb9.edm" hidden="1">#REF!</definedName>
    <definedName name="_bdm.d1991c2a717a4e75b8b3ebbaedaae363.edm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hidden="1">#REF!</definedName>
    <definedName name="_bdm.d243c71bef3c4313a51ec8122af7417e.edm" hidden="1">#REF!</definedName>
    <definedName name="_bdm.d2753b6c08034785855db47c08f409a3.edm" hidden="1">#REF!</definedName>
    <definedName name="_bdm.d2a81c16f82545849cbe289ba795a8bd.edm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hidden="1">#REF!</definedName>
    <definedName name="_bdm.D5EDF818421F412FA7B7D269FDAE29BF.edm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hidden="1">#REF!</definedName>
    <definedName name="_bdm.D65CA1A576C143CCAD2F28E1CE17B0F9.edm" hidden="1">#REF!</definedName>
    <definedName name="_bdm.d699af3c78744ba98ebde5dd9817ec2e.edm" hidden="1">#REF!</definedName>
    <definedName name="_bdm.d6baa84664fa4693bea4fb1c40b6a95f.edm" hidden="1">#REF!</definedName>
    <definedName name="_bdm.D6ECEA1865F44233A4D80AD58389D486.edm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hidden="1">#REF!</definedName>
    <definedName name="_bdm.D7866A487AB444C493DF0B61870C6870.edm" hidden="1">#REF!</definedName>
    <definedName name="_bdm.d7916b96aa954c5294f227f555564fe7.edm" hidden="1">#REF!</definedName>
    <definedName name="_bdm.D7A6E81E3BD045F59FDA267BC03A3C62.edm" hidden="1">#REF!</definedName>
    <definedName name="_bdm.d7bebf4ecdc846ef9641b55600608760.edm" hidden="1">#REF!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hidden="1">#REF!</definedName>
    <definedName name="_bdm.D9037BEC4D0F42FD85D3D54A8BE0B2D3.edm" hidden="1">#REF!</definedName>
    <definedName name="_bdm.D92E0C690DB9465AAA6E9EF3C50D172F.edm" hidden="1">#REF!</definedName>
    <definedName name="_bdm.d93bdc57e2894903b077d7ef0acab5a3.edm" hidden="1">#REF!</definedName>
    <definedName name="_bdm.D93F073A2895443AA768981F1D53F91C.edm" hidden="1">#REF!</definedName>
    <definedName name="_bdm.d94838c1bcae4c57b833e4aaec93111f.edm" hidden="1">#REF!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hidden="1">#REF!</definedName>
    <definedName name="_bdm.dc29692c91dd4d51b1a8c5a4e0ce89aa.edm" hidden="1">#REF!</definedName>
    <definedName name="_bdm.dc4ab4ab3dde4784a65bc5876759ae0a.edm" hidden="1">#REF!</definedName>
    <definedName name="_bdm.DC59E11096EA46E583147B64C93DB116.edm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hidden="1">#REF!</definedName>
    <definedName name="_bdm.ded56a4c3d6b4efbbed1536964f846fc.edm" hidden="1">#REF!</definedName>
    <definedName name="_bdm.df76dce63ef940549e7bcdfd9e71b997.edm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hidden="1">#REF!</definedName>
    <definedName name="_bdm.E08AF7EDF6F1450CBCEDAFE6F731DE8E.edm" hidden="1">#REF!</definedName>
    <definedName name="_bdm.E08EF6567EBE4CE9BBF97129714EB36E.edm" hidden="1">#REF!</definedName>
    <definedName name="_bdm.E0A044CDFAB14C31909AD34032FFC27A.edm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hidden="1">#REF!</definedName>
    <definedName name="_bdm.E23FD995601E4324815480ADBB04E654.edm" hidden="1">#REF!</definedName>
    <definedName name="_bdm.E24FA0B24E994683B5D26B4D4B1C6E39.edm" hidden="1">#REF!</definedName>
    <definedName name="_bdm.e2897e20ec3740b190b9aa2a41503034.edm" hidden="1">#REF!</definedName>
    <definedName name="_bdm.e2b5cd6f799a47b5bdcd3ce8b0d9926b.edm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hidden="1">#REF!</definedName>
    <definedName name="_bdm.e709475949b2497eaec7e4c23e234590.edm" hidden="1">#REF!</definedName>
    <definedName name="_bdm.E72208BA69664A8986D206FDDC062899.edm" hidden="1">#REF!</definedName>
    <definedName name="_bdm.e740f14d68ae4ad49af1a7b680a55433.edm" hidden="1">#REF!</definedName>
    <definedName name="_bdm.e77b8ef6e6cc4e2b8b824c5f856a20a8.edm" hidden="1">#REF!</definedName>
    <definedName name="_bdm.e7e9a18dabb04bab81b119a1b8080a65.edm" hidden="1">#REF!</definedName>
    <definedName name="_bdm.E88EB71D19574FE8A9DF43F9F1515E70.edm" hidden="1">#REF!</definedName>
    <definedName name="_bdm.E8903DCF111D4AE280B3AA8D11430374.edm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hidden="1">#REF!</definedName>
    <definedName name="_bdm.eb16c9919a11463bbd0322181c94874e.edm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hidden="1">#REF!</definedName>
    <definedName name="_bdm.ec2d43719c8146c9a9852260df8e1067.edm" hidden="1">#REF!</definedName>
    <definedName name="_bdm.ECA4FCC1175149579C964E9BFBA0946F.edm" hidden="1">#REF!</definedName>
    <definedName name="_bdm.ed0dd6b5b9584d8d813fda5134ae4f8e.edm" hidden="1">#REF!</definedName>
    <definedName name="_bdm.ED384B7EF5F941F6ADF4883A79A8F240.edm" hidden="1">#REF!</definedName>
    <definedName name="_bdm.ED5C45D4EBCF42AAA574E7F83783DB16.edm" hidden="1">#REF!</definedName>
    <definedName name="_bdm.ed643fb34adb4d63b12272aef752b3fa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hidden="1">#REF!</definedName>
    <definedName name="_bdm.EF7FD2C37D354A8FAB6759BD2F5F82E1.edm" hidden="1">#REF!</definedName>
    <definedName name="_bdm.efbe90661f7f4f9eb26d831a8385fa29.edm" hidden="1">#REF!</definedName>
    <definedName name="_bdm.EFEE59572EB94C23B609CC461DA22CFD.edm" hidden="1">#REF!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hidden="1">#REF!</definedName>
    <definedName name="_bdm.F1848CF655A24B649FB4BA7E6F72B24D.edm" hidden="1">#REF!</definedName>
    <definedName name="_bdm.f193a09b9d494afc947f7d5f9241234f.edm" hidden="1">#REF!</definedName>
    <definedName name="_bdm.F1CC71DB0ABD45E79622486C7591ECBF.edm" hidden="1">#REF!</definedName>
    <definedName name="_bdm.f1e1cac4fbb349b2a19491ae2cc1a701.edm" hidden="1">#REF!</definedName>
    <definedName name="_bdm.f1e9e09e76fc4fea9b3819378179963b.edm" hidden="1">#REF!</definedName>
    <definedName name="_bdm.f2b9e977df3b4a9c9a7025f9f1ccba37.edm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hidden="1">#REF!</definedName>
    <definedName name="_bdm.F33BD566F8114135BDAF818B7D8BF681.edm" hidden="1">#REF!</definedName>
    <definedName name="_bdm.f37309ce261b4734a0d762b093a3ebdd.edm" hidden="1">#REF!</definedName>
    <definedName name="_bdm.f394d1aff93b440893076450d94f199e.edm" hidden="1">#REF!</definedName>
    <definedName name="_bdm.f3c5e5c87df04d83894d3a2558702d15.edm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hidden="1">#REF!</definedName>
    <definedName name="_bdm.F5013502BB33475987B52B0E58F635C8.edm" hidden="1">#REF!</definedName>
    <definedName name="_bdm.f51ca970e0634a578010134c2c8e9c5b.edm" hidden="1">#REF!</definedName>
    <definedName name="_bdm.F52D112DB8DF469F890973278C701DD1.edm" hidden="1">#REF!</definedName>
    <definedName name="_bdm.F58EC808EF7B4C3884BAA1DBFEEE81F5.edm" hidden="1">#REF!</definedName>
    <definedName name="_bdm.F5D2E35AAEBD432DB25543ABA8C05ADF.edm" hidden="1">#REF!</definedName>
    <definedName name="_bdm.F5D98B4808264048934A0E8CCABAE730.edm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hidden="1">#REF!</definedName>
    <definedName name="_bdm.F69FBDB7BCA94DF0A522DE00D0BB7ED9.edm" hidden="1">#REF!</definedName>
    <definedName name="_bdm.f6aa0616d7d148e38880e4fe01111270.edm" hidden="1">#REF!</definedName>
    <definedName name="_bdm.f6b60360df7b41249033fe1193a8c0b6.edm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hidden="1">#REF!</definedName>
    <definedName name="_bdm.FC2E308D536A460090AB075542B0147E.edm" hidden="1">#REF!</definedName>
    <definedName name="_bdm.fc5f1c0abe824f2bb79cd4ff0295f8fa.edm" hidden="1">#REF!</definedName>
    <definedName name="_bdm.fc939198def64457bd635a8e9940cbec.edm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hidden="1">#REF!</definedName>
    <definedName name="_bdm.FEFB06B34FFB49D78F40D3DB49DE22F1.edm" hidden="1">#REF!</definedName>
    <definedName name="_bdm.ff7424f2a1a24f7491e6213fdb7f5bf0.edm" hidden="1">#REF!</definedName>
    <definedName name="_bdm.ffeb37a8632c4ee0ba315a666602608c.edm" hidden="1">#REF!</definedName>
    <definedName name="_bdm.fffbad46c55349e889b40ed0e6c4906c.edm" hidden="1">#REF!</definedName>
    <definedName name="_bg1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BSF95">#REF!</definedName>
    <definedName name="_BSV1">#REF!,#REF!,#REF!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hidden="1">{#N/A,#N/A,FALSE,"Layout Cash Flow"}</definedName>
    <definedName name="_c_1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[2]מדדים!$E$32</definedName>
    <definedName name="_cpi95">#REF!</definedName>
    <definedName name="_cpi96">#REF!</definedName>
    <definedName name="_cpi97">#REF!</definedName>
    <definedName name="_cpi996">#REF!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1" hidden="1">Word</definedName>
    <definedName name="_d2" localSheetId="6" hidden="1">Word</definedName>
    <definedName name="_d2" hidden="1">Word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>#REF!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hidden="1">{"Comp_of_Price_Effect",#N/A,FALSE,"QTRDPVAR"}</definedName>
    <definedName name="_exp2">#REF!</definedName>
    <definedName name="_F" hidden="1">#REF!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9" hidden="1">Benchmark_Table!$A$1:$BL$136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>#REF!,#REF!,#REF!</definedName>
    <definedName name="_FXC1">#REF!</definedName>
    <definedName name="_fy97" hidden="1">{#N/A,#N/A,FALSE,"FY97";#N/A,#N/A,FALSE,"FY98";#N/A,#N/A,FALSE,"FY99";#N/A,#N/A,FALSE,"FY00";#N/A,#N/A,FALSE,"FY01"}</definedName>
    <definedName name="_FYE2">#REF!</definedName>
    <definedName name="_g1" hidden="1">{"comp1",#N/A,FALSE,"COMPS";"footnotes",#N/A,FALSE,"COMPS"}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hidden="1">{"PVGraph2",#N/A,FALSE,"PV Data"}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hidden="1">{"table",#N/A,FALSE,"COVER";"income_statement",#N/A,FALSE,"COVER"}</definedName>
    <definedName name="_m2" hidden="1">{"table",#N/A,FALSE,"COVER";"income_statement",#N/A,FALSE,"COVER"}</definedName>
    <definedName name="_m3" hidden="1">{"table",#N/A,FALSE,"COVER";"income_statement",#N/A,FALSE,"COVER"}</definedName>
    <definedName name="_m4" hidden="1">{"table",#N/A,FALSE,"COVER";"income_statement",#N/A,FALSE,"COVER"}</definedName>
    <definedName name="_m5" hidden="1">{"table",#N/A,FALSE,"COVER";"income_statement",#N/A,FALSE,"COVER"}</definedName>
    <definedName name="_m6" hidden="1">{"table",#N/A,FALSE,"COVER";"income_statement",#N/A,FALSE,"COVER"}</definedName>
    <definedName name="_m7" hidden="1">{"table",#N/A,FALSE,"COVER";"income_statement",#N/A,FALSE,"COVER"}</definedName>
    <definedName name="_m8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hidden="1">{#N/A,#N/A,FALSE,"Sheet1"}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A1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{"TOTAL",#N/A,FALSE,"A";"FISCAL94",#N/A,FALSE,"A";"FISCAL95",#N/A,FALSE,"A";"FISCAL96",#N/A,FALSE,"A";"misc page",#N/A,FALSE,"A"}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hidden="1">{"All5",#N/A,FALSE,"ConsolidatingBS"}</definedName>
    <definedName name="_no4" hidden="1">{"All6",#N/A,FALSE,"ConsolidatingBS"}</definedName>
    <definedName name="_no5" hidden="1">{"Consol1",#N/A,FALSE,"ConsolidatingBS"}</definedName>
    <definedName name="_no6" hidden="1">{"Consol10",#N/A,FALSE,"ConsolidatingBS"}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hidden="1">{#N/A,#N/A,FALSE,"PMTABB";#N/A,#N/A,FALSE,"PMTABB"}</definedName>
    <definedName name="_OIL310701" hidden="1">{#N/A,#N/A,FALSE,"PMTABB";#N/A,#N/A,FALSE,"PMTABB"}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>#REF!</definedName>
    <definedName name="_opt1">#REF!</definedName>
    <definedName name="_opt2">#REF!</definedName>
    <definedName name="_order_1" hidden="1">0</definedName>
    <definedName name="_Order1" hidden="1">255</definedName>
    <definedName name="_Order1_1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>{"adj95mult",#N/A,FALSE,"COMPCO";"adj95est",#N/A,FALSE,"COMPCO"}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hidden="1">{"rfcjan",#N/A,FALSE,"Stats"}</definedName>
    <definedName name="_q234" hidden="1">#REF!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hidden="1">{0,0,0,0;0,0,0,0;0,0,0,0;0,0,0,0;0,0,0,0;0,0,0,0}</definedName>
    <definedName name="_qwe123" hidden="1">{#N/A,#N/A,FALSE,"Aging Summary";#N/A,#N/A,FALSE,"Ratio Analysis";#N/A,#N/A,FALSE,"Test 120 Day Accts";#N/A,#N/A,FALSE,"Tickmarks"}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[9]StaticCodeListTemplate!$B$3</definedName>
    <definedName name="_SAP_BYD_CodeList_DisplayAs">[9]StaticCodeListTemplate!$C$4</definedName>
    <definedName name="_scenchg_count">1</definedName>
    <definedName name="_sd34" hidden="1">{"QTD",#N/A,FALSE,"SUM"}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>{"'1-TheatreBkgs'!$A$1:$L$102"}</definedName>
    <definedName name="_sex3">{"'1-TheatreBkgs'!$A$1:$L$102"}</definedName>
    <definedName name="_sex4">{"'1-TheatreBkgs'!$A$1:$L$102"}</definedName>
    <definedName name="_sex5">{"'1-TheatreBkgs'!$A$1:$L$102"}</definedName>
    <definedName name="_sex6">{"'1-TheatreBkgs'!$A$1:$L$102"}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hidden="1">{"Client is",#N/A,FALSE,"Client"}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hidden="1">{"'Expense Details'!$A$1:$AM$222"}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>{"Timeline","Chart 6","Timeline Chart 6"}</definedName>
    <definedName name="_TMAutoChart1Refs">{"","","'Timeline'!$F$16","'Timeline'!$F$25","","","","","",""}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>#REF!</definedName>
    <definedName name="_us0301">#REF!</definedName>
    <definedName name="_v" hidden="1">#REF!</definedName>
    <definedName name="_v1">{"'1-TheatreBkgs'!$A$1:$L$102"}</definedName>
    <definedName name="_v3">{"'1-TheatreBkgs'!$A$1:$L$102"}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hidden="1">{#N/A,#N/A,FALSE,"FINAL"}</definedName>
    <definedName name="_VSK2" hidden="1">{#N/A,#N/A,FALSE,"FINAL"}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2" hidden="1">{"client cfbs",#N/A,FALSE,"Client"}</definedName>
    <definedName name="_wrn213" hidden="1">{"detail",#N/A,FALSE,"mfg";"summary",#N/A,FALSE,"mfg"}</definedName>
    <definedName name="_wrn3" hidden="1">{"client is",#N/A,FALSE,"Client"}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{"detail",#N/A,FALSE,"mfg";"summary",#N/A,FALSE,"mfg"}</definedName>
    <definedName name="_x2" hidden="1">{"PVGraph2",#N/A,FALSE,"PV Data"}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hidden="1">{#N/A,#N/A,FALSE,"CMN_FE"}</definedName>
    <definedName name="_xx10" hidden="1">{#N/A,"PURCHM",FALSE,"Business Analysis";#N/A,"SPADD",FALSE,"Business Analysis"}</definedName>
    <definedName name="_xx2" hidden="1">{"Current V Prior, Current Month",#N/A,FALSE,"Current v Prior"}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z4" hidden="1">{0,0,0,0;0,0,0,0;0,0,0,0;0,0,0,0;0,0,0,0;0,0,0,0}</definedName>
    <definedName name="_y2" hidden="1">{"PVGraph2",#N/A,FALSE,"PV Data"}</definedName>
    <definedName name="_y22" hidden="1">{"PVGraph2",#N/A,FALSE,"PV Data"}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>{"'2ND_QUAR'!$A$1:$P$106"}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>#REF!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>{"DCF1",#N/A,FALSE,"SIERRA DCF";"MATRIX1",#N/A,FALSE,"SIERRA DCF"}</definedName>
    <definedName name="aa_1" hidden="1">{"Outflow 1",#N/A,FALSE,"Outflows-Inflows";"Outflow 2",#N/A,FALSE,"Outflows-Inflows";"Inflow 1",#N/A,FALSE,"Outflows-Inflows";"Inflow 2",#N/A,FALSE,"Outflows-Inflows"}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>{"adj95mult",#N/A,FALSE,"COMPCO";"adj95est",#N/A,FALSE,"COMPCO"}</definedName>
    <definedName name="äää" hidden="1">{#N/A,#N/A,FALSE,"Umsatz 99";#N/A,#N/A,FALSE,"ER 99 "}</definedName>
    <definedName name="aaa_1" hidden="1">{"standalone1",#N/A,FALSE,"DCFBase";"standalone2",#N/A,FALSE,"DCFBase"}</definedName>
    <definedName name="aaa_1_1" hidden="1">{"standalone1",#N/A,FALSE,"DCFBase";"standalone2",#N/A,FALSE,"DCFBase"}</definedName>
    <definedName name="aaa_1_2" hidden="1">{"standalone1",#N/A,FALSE,"DCFBase";"standalone2",#N/A,FALSE,"DCFBase"}</definedName>
    <definedName name="aaa_1_3" hidden="1">{"standalone1",#N/A,FALSE,"DCFBase";"standalone2",#N/A,FALSE,"DCFBase"}</definedName>
    <definedName name="aaa_1_4" hidden="1">{"standalone1",#N/A,FALSE,"DCFBase";"standalone2",#N/A,FALSE,"DCFBase"}</definedName>
    <definedName name="aaa_1_5" hidden="1">{"standalone1",#N/A,FALSE,"DCFBase";"standalone2",#N/A,FALSE,"DCFBase"}</definedName>
    <definedName name="aaa_2" hidden="1">{"standalone1",#N/A,FALSE,"DCFBase";"standalone2",#N/A,FALSE,"DCFBase"}</definedName>
    <definedName name="aaa_2_1" hidden="1">{"standalone1",#N/A,FALSE,"DCFBase";"standalone2",#N/A,FALSE,"DCFBase"}</definedName>
    <definedName name="aaa_2_2" hidden="1">{"standalone1",#N/A,FALSE,"DCFBase";"standalone2",#N/A,FALSE,"DCFBase"}</definedName>
    <definedName name="aaa_2_3" hidden="1">{"standalone1",#N/A,FALSE,"DCFBase";"standalone2",#N/A,FALSE,"DCFBase"}</definedName>
    <definedName name="aaa_2_4" hidden="1">{"standalone1",#N/A,FALSE,"DCFBase";"standalone2",#N/A,FALSE,"DCFBase"}</definedName>
    <definedName name="aaa_2_5" hidden="1">{"standalone1",#N/A,FALSE,"DCFBase";"standalone2",#N/A,FALSE,"DCFBase"}</definedName>
    <definedName name="aaa_3" hidden="1">{"standalone1",#N/A,FALSE,"DCFBase";"standalone2",#N/A,FALSE,"DCFBase"}</definedName>
    <definedName name="aaa_3_1" hidden="1">{"standalone1",#N/A,FALSE,"DCFBase";"standalone2",#N/A,FALSE,"DCFBase"}</definedName>
    <definedName name="aaa_3_2" hidden="1">{"standalone1",#N/A,FALSE,"DCFBase";"standalone2",#N/A,FALSE,"DCFBase"}</definedName>
    <definedName name="aaa_3_3" hidden="1">{"standalone1",#N/A,FALSE,"DCFBase";"standalone2",#N/A,FALSE,"DCFBase"}</definedName>
    <definedName name="aaa_3_4" hidden="1">{"standalone1",#N/A,FALSE,"DCFBase";"standalone2",#N/A,FALSE,"DCFBase"}</definedName>
    <definedName name="aaa_3_5" hidden="1">{"standalone1",#N/A,FALSE,"DCFBase";"standalone2",#N/A,FALSE,"DCFBase"}</definedName>
    <definedName name="aaa_4" hidden="1">{"standalone1",#N/A,FALSE,"DCFBase";"standalone2",#N/A,FALSE,"DCFBase"}</definedName>
    <definedName name="aaa_4_1" hidden="1">{"standalone1",#N/A,FALSE,"DCFBase";"standalone2",#N/A,FALSE,"DCFBase"}</definedName>
    <definedName name="aaa_4_2" hidden="1">{"standalone1",#N/A,FALSE,"DCFBase";"standalone2",#N/A,FALSE,"DCFBase"}</definedName>
    <definedName name="aaa_4_3" hidden="1">{"standalone1",#N/A,FALSE,"DCFBase";"standalone2",#N/A,FALSE,"DCFBase"}</definedName>
    <definedName name="aaa_4_4" hidden="1">{"standalone1",#N/A,FALSE,"DCFBase";"standalone2",#N/A,FALSE,"DCFBase"}</definedName>
    <definedName name="aaa_4_5" hidden="1">{"standalone1",#N/A,FALSE,"DCFBase";"standalone2",#N/A,FALSE,"DCFBase"}</definedName>
    <definedName name="aaa_5" hidden="1">{"standalone1",#N/A,FALSE,"DCFBase";"standalone2",#N/A,FALSE,"DCFBase"}</definedName>
    <definedName name="aaa_5_1" hidden="1">{"standalone1",#N/A,FALSE,"DCFBase";"standalone2",#N/A,FALSE,"DCFBase"}</definedName>
    <definedName name="aaa_5_2" hidden="1">{"standalone1",#N/A,FALSE,"DCFBase";"standalone2",#N/A,FALSE,"DCFBase"}</definedName>
    <definedName name="aaa_5_3" hidden="1">{"standalone1",#N/A,FALSE,"DCFBase";"standalone2",#N/A,FALSE,"DCFBase"}</definedName>
    <definedName name="aaa_5_4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>#N/A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#REF!</definedName>
    <definedName name="aaaaa_1" hidden="1">{"rtn",#N/A,FALSE,"RTN";"tables",#N/A,FALSE,"RTN";"cf",#N/A,FALSE,"CF";"stats",#N/A,FALSE,"Stats";"prop",#N/A,FALSE,"Prop"}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#REF!</definedName>
    <definedName name="aaaaaa_1" hidden="1">{"Outflow 1",#N/A,FALSE,"Outflows-Inflows";"Outflow 2",#N/A,FALSE,"Outflows-Inflows";"Inflow 1",#N/A,FALSE,"Outflows-Inflows";"Inflow 2",#N/A,FALSE,"Outflows-Inflows"}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a" hidden="1">#REF!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hidden="1">{#N/A,"PURCHM",FALSE,"Business Analysis";#N/A,"SPADD",FALSE,"Business Analysis"}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hidden="1">{"Front Page",#N/A,FALSE,"Front and Back"}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ca" hidden="1">{#N/A,#N/A,FALSE,"Sheet8";#N/A,#N/A,FALSE,"Sheet7"}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ppppppppppppppp" hidden="1">{"EUUTIGRP","COMPANIES",TRUE}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hidden="1">{"detail",#N/A,FALSE,"mfg";"summary",#N/A,FALSE,"mfg"}</definedName>
    <definedName name="aassas" hidden="1">{"PR1","pr1",TRUE,"Sch PR-1"}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>{"'2ND_QUAR'!$A$1:$P$106"}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hidden="1">{"Budget V Actual YTD",#N/A,FALSE,"Budget v Actual"}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______feb05-#REF!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c" hidden="1">{#N/A,#N/A,FALSE,"ALM-ASISC"}</definedName>
    <definedName name="ablo5" hidden="1">{#N/A,"PURCHM",FALSE,"Business Analysis";#N/A,"SPADD",FALSE,"Business Analysis"}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>"X09MCGRAW_INPUT_List"</definedName>
    <definedName name="Access_Button1">"KALKULAC_Pyton_Lista"</definedName>
    <definedName name="AccessDatabase">"C:\My Documents\Jane\Leases\LeaseCalc.mdb"</definedName>
    <definedName name="Accnt">#REF!</definedName>
    <definedName name="accopany">#REF!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>#REF!</definedName>
    <definedName name="AccountList">#REF!</definedName>
    <definedName name="AccountListing">#REF!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hidden="1">{#N/A,#N/A,FALSE,"CMN_FE"}</definedName>
    <definedName name="ACMAD">'[1]טורים 98'!$FC$1:$GH$150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>#REF!</definedName>
    <definedName name="Act02CF">#REF!</definedName>
    <definedName name="Act02CFtrend">#REF!</definedName>
    <definedName name="ACT18_YTD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hidden="1">{"'Trend_Total'!$A$7:$V$10","'Trend_Total'!$A$1:$V$4"}</definedName>
    <definedName name="adad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hidden="1">{#N/A,#N/A,FALSE,"KA CH  (2)"}</definedName>
    <definedName name="adasdasdasdasd" hidden="1">{"PR1","pr1",TRUE,"Sch PR-1"}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>{"'NPCGUIDELINES'!$A$1:$J$41"}</definedName>
    <definedName name="adb" hidden="1">{#N/A,#N/A,FALSE,"Inc";#N/A,#N/A,FALSE,"Prod";#N/A,#N/A,FALSE,"QInc";#N/A,#N/A,FALSE,"QProd"}</definedName>
    <definedName name="adc" hidden="1">{#N/A,"PURCHM",FALSE,"Business Analysis";#N/A,"SPADD",FALSE,"Business Analysis"}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hidden="1">{#N/A,#N/A,FALSE,"Sheet8";#N/A,#N/A,FALSE,"Sheet7"}</definedName>
    <definedName name="ADCT_PQ_ni">#REF!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hidden="1">{"histincome",#N/A,FALSE,"hyfins";"closing balance",#N/A,FALSE,"hyfins"}</definedName>
    <definedName name="adfad" hidden="1">{#N/A,#N/A,FALSE,"ALM-ASISC"}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j" hidden="1">{"bs",#N/A,FALSE,"SCF"}</definedName>
    <definedName name="adfs" hidden="1">{#N/A,#N/A,FALSE,"PMTABB";#N/A,#N/A,FALSE,"PMTABB"}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GAGS" hidden="1">{#N/A,#N/A,FALSE,"Aging Summary";#N/A,#N/A,FALSE,"Ratio Analysis";#N/A,#N/A,FALSE,"Test 120 Day Accts";#N/A,#N/A,FALSE,"Tickmarks"}</definedName>
    <definedName name="adgfgd" hidden="1">{"detail",#N/A,FALSE,"mfg";"summary",#N/A,FALSE,"mfg"}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hidden="1">{#N/A,#N/A,FALSE,"Monthly"}</definedName>
    <definedName name="ads" hidden="1">{#N/A,#N/A,FALSE,"Aging Summary";#N/A,#N/A,FALSE,"Ratio Analysis";#N/A,#N/A,FALSE,"Test 120 Day Accts";#N/A,#N/A,FALSE,"Tickmarks"}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hidden="1">{#N/A,#N/A,FALSE,"Job Sched"}</definedName>
    <definedName name="adsfadf" hidden="1">{"'Staffing'!$A$1:$D$62"}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F" hidden="1">{#N/A,#N/A,FALSE,"Aging Summary";#N/A,#N/A,FALSE,"Ratio Analysis";#N/A,#N/A,FALSE,"Test 120 Day Accts";#N/A,#N/A,FALSE,"Tickmarks"}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'[10]GL-PC'!#REF!</definedName>
    <definedName name="Advisory_Board_Directorship__fees">#REF!</definedName>
    <definedName name="adwsfklj" hidden="1">{"bs",#N/A,FALSE,"SCF"}</definedName>
    <definedName name="ae" hidden="1">#REF!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hidden="1">{#N/A,#N/A,FALSE,"Umsatz 99";#N/A,#N/A,FALSE,"ER 99 "}</definedName>
    <definedName name="aeleven_1" hidden="1">{#N/A,#N/A,FALSE,"Umsatz 99";#N/A,#N/A,FALSE,"ER 99 "}</definedName>
    <definedName name="aeleven_1_1" hidden="1">{#N/A,#N/A,FALSE,"Umsatz 99";#N/A,#N/A,FALSE,"ER 99 "}</definedName>
    <definedName name="aeleven_1_2" hidden="1">{#N/A,#N/A,FALSE,"Umsatz 99";#N/A,#N/A,FALSE,"ER 99 "}</definedName>
    <definedName name="aeleven_1_3" hidden="1">{#N/A,#N/A,FALSE,"Umsatz 99";#N/A,#N/A,FALSE,"ER 99 "}</definedName>
    <definedName name="aeleven_1_4" hidden="1">{#N/A,#N/A,FALSE,"Umsatz 99";#N/A,#N/A,FALSE,"ER 99 "}</definedName>
    <definedName name="aeleven_1_5" hidden="1">{#N/A,#N/A,FALSE,"Umsatz 99";#N/A,#N/A,FALSE,"ER 99 "}</definedName>
    <definedName name="aeleven_2" hidden="1">{#N/A,#N/A,FALSE,"Umsatz 99";#N/A,#N/A,FALSE,"ER 99 "}</definedName>
    <definedName name="aeleven_2_1" hidden="1">{#N/A,#N/A,FALSE,"Umsatz 99";#N/A,#N/A,FALSE,"ER 99 "}</definedName>
    <definedName name="aeleven_2_2" hidden="1">{#N/A,#N/A,FALSE,"Umsatz 99";#N/A,#N/A,FALSE,"ER 99 "}</definedName>
    <definedName name="aeleven_2_3" hidden="1">{#N/A,#N/A,FALSE,"Umsatz 99";#N/A,#N/A,FALSE,"ER 99 "}</definedName>
    <definedName name="aeleven_2_4" hidden="1">{#N/A,#N/A,FALSE,"Umsatz 99";#N/A,#N/A,FALSE,"ER 99 "}</definedName>
    <definedName name="aeleven_2_5" hidden="1">{#N/A,#N/A,FALSE,"Umsatz 99";#N/A,#N/A,FALSE,"ER 99 "}</definedName>
    <definedName name="aeleven_3" hidden="1">{#N/A,#N/A,FALSE,"Umsatz 99";#N/A,#N/A,FALSE,"ER 99 "}</definedName>
    <definedName name="aeleven_3_1" hidden="1">{#N/A,#N/A,FALSE,"Umsatz 99";#N/A,#N/A,FALSE,"ER 99 "}</definedName>
    <definedName name="aeleven_3_2" hidden="1">{#N/A,#N/A,FALSE,"Umsatz 99";#N/A,#N/A,FALSE,"ER 99 "}</definedName>
    <definedName name="aeleven_3_3" hidden="1">{#N/A,#N/A,FALSE,"Umsatz 99";#N/A,#N/A,FALSE,"ER 99 "}</definedName>
    <definedName name="aeleven_3_4" hidden="1">{#N/A,#N/A,FALSE,"Umsatz 99";#N/A,#N/A,FALSE,"ER 99 "}</definedName>
    <definedName name="aeleven_3_5" hidden="1">{#N/A,#N/A,FALSE,"Umsatz 99";#N/A,#N/A,FALSE,"ER 99 "}</definedName>
    <definedName name="aeleven_4" hidden="1">{#N/A,#N/A,FALSE,"Umsatz 99";#N/A,#N/A,FALSE,"ER 99 "}</definedName>
    <definedName name="aeleven_4_1" hidden="1">{#N/A,#N/A,FALSE,"Umsatz 99";#N/A,#N/A,FALSE,"ER 99 "}</definedName>
    <definedName name="aeleven_4_2" hidden="1">{#N/A,#N/A,FALSE,"Umsatz 99";#N/A,#N/A,FALSE,"ER 99 "}</definedName>
    <definedName name="aeleven_4_3" hidden="1">{#N/A,#N/A,FALSE,"Umsatz 99";#N/A,#N/A,FALSE,"ER 99 "}</definedName>
    <definedName name="aeleven_4_4" hidden="1">{#N/A,#N/A,FALSE,"Umsatz 99";#N/A,#N/A,FALSE,"ER 99 "}</definedName>
    <definedName name="aeleven_4_5" hidden="1">{#N/A,#N/A,FALSE,"Umsatz 99";#N/A,#N/A,FALSE,"ER 99 "}</definedName>
    <definedName name="aeleven_5" hidden="1">{#N/A,#N/A,FALSE,"Umsatz 99";#N/A,#N/A,FALSE,"ER 99 "}</definedName>
    <definedName name="aeleven_5_1" hidden="1">{#N/A,#N/A,FALSE,"Umsatz 99";#N/A,#N/A,FALSE,"ER 99 "}</definedName>
    <definedName name="aeleven_5_2" hidden="1">{#N/A,#N/A,FALSE,"Umsatz 99";#N/A,#N/A,FALSE,"ER 99 "}</definedName>
    <definedName name="aeleven_5_3" hidden="1">{#N/A,#N/A,FALSE,"Umsatz 99";#N/A,#N/A,FALSE,"ER 99 "}</definedName>
    <definedName name="aeleven_5_4" hidden="1">{#N/A,#N/A,FALSE,"Umsatz 99";#N/A,#N/A,FALSE,"ER 99 "}</definedName>
    <definedName name="aeleven_5_5" hidden="1">{#N/A,#N/A,FALSE,"Umsatz 99";#N/A,#N/A,FALSE,"ER 99 "}</definedName>
    <definedName name="aer" hidden="1">{#N/A,#N/A,FALSE,"EW"}</definedName>
    <definedName name="aererer">{0}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hidden="1">{#N/A,#N/A,FALSE,"Aging Summary";#N/A,#N/A,FALSE,"Ratio Analysis";#N/A,#N/A,FALSE,"Test 120 Day Accts";#N/A,#N/A,FALSE,"Tickmarks"}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s" hidden="1">{"YTD",#N/A,FALSE,"SUM"}</definedName>
    <definedName name="AFDSOJFAOS" hidden="1">{#N/A,#N/A,FALSE,"ALM-ASISC"}</definedName>
    <definedName name="AFEE">#REF!</definedName>
    <definedName name="AFR" hidden="1">{#N/A,#N/A,FALSE,"שכר מרכז"}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F" hidden="1">{#N/A,#N/A,FALSE,"PMTABB";#N/A,#N/A,FALSE,"PMTABB"}</definedName>
    <definedName name="AFSDFSDFDG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gadsg" hidden="1">{#N/A,#N/A,FALSE,"Aging Summary";#N/A,#N/A,FALSE,"Ratio Analysis";#N/A,#N/A,FALSE,"Test 120 Day Accts";#N/A,#N/A,FALSE,"Tickmarks"}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hidden="1">{#N/A,#N/A,FALSE,"ALM-ASISC"}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{"summary",#N/A,FALSE,"2000 vs 1999";"detail",#N/A,FALSE,"2000 vs 1999"}</definedName>
    <definedName name="ALLOC">#REF!</definedName>
    <definedName name="ALLOC_01">Investor_Deck_Calculations!$D$98</definedName>
    <definedName name="ALLOC_01_PCT">Investor_Deck_Calculations!$D$94</definedName>
    <definedName name="ALLOC_02">Investor_Deck_Calculations!$D$99</definedName>
    <definedName name="ALLOC_02_PCT">Investor_Deck_Calculations!$D$95</definedName>
    <definedName name="ALLOC_03">Investor_Deck_Calculations!$D$100</definedName>
    <definedName name="ALLOC_03_PCT">Investor_Deck_Calculations!$D$96</definedName>
    <definedName name="ALLOC_04">Investor_Deck_Calculations!$D$101</definedName>
    <definedName name="ALLOC_04_PCT">Investor_Deck_Calculations!$D$97</definedName>
    <definedName name="ALLOCATION">#REF!</definedName>
    <definedName name="Allowance" hidden="1">{"'Trend_Total'!$A$7:$V$10","'Trend_Total'!$A$1:$V$4"}</definedName>
    <definedName name="AllTables">{1}</definedName>
    <definedName name="alpha">#REF!</definedName>
    <definedName name="Altamont_workarea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hidden="1">{"Balance Sheet",#N/A,FALSE,"Balsheet";"Assets Schedule",#N/A,FALSE,"Balsheet";"Abstract",#N/A,FALSE,"Balsheet"}</definedName>
    <definedName name="AMN">[11]אמן!#REF!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hidden="1">{#N/A,#N/A,TRUE,"96ANALYS"}</definedName>
    <definedName name="ANALYSIS12_act" hidden="1">{#N/A,#N/A,TRUE,"96ANALYS"}</definedName>
    <definedName name="Analyst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I">#REF!</definedName>
    <definedName name="Anju" hidden="1">{"'IG3Q99'!$A$306:$I$356"}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>#REF!</definedName>
    <definedName name="annex2">#REF!</definedName>
    <definedName name="ANNEXA">#REF!</definedName>
    <definedName name="AnnoucementDate">#REF!</definedName>
    <definedName name="Annual_1" hidden="1">{"standalone1",#N/A,FALSE,"DCFBase";"standalone2",#N/A,FALSE,"DCFBase"}</definedName>
    <definedName name="Annual_1_1" hidden="1">{"standalone1",#N/A,FALSE,"DCFBase";"standalone2",#N/A,FALSE,"DCFBase"}</definedName>
    <definedName name="Annual_1_2" hidden="1">{"standalone1",#N/A,FALSE,"DCFBase";"standalone2",#N/A,FALSE,"DCFBase"}</definedName>
    <definedName name="Annual_1_3" hidden="1">{"standalone1",#N/A,FALSE,"DCFBase";"standalone2",#N/A,FALSE,"DCFBase"}</definedName>
    <definedName name="Annual_1_4" hidden="1">{"standalone1",#N/A,FALSE,"DCFBase";"standalone2",#N/A,FALSE,"DCFBase"}</definedName>
    <definedName name="Annual_1_5" hidden="1">{"standalone1",#N/A,FALSE,"DCFBase";"standalone2",#N/A,FALSE,"DCFBase"}</definedName>
    <definedName name="Annual_2" hidden="1">{"standalone1",#N/A,FALSE,"DCFBase";"standalone2",#N/A,FALSE,"DCFBase"}</definedName>
    <definedName name="Annual_2_1" hidden="1">{"standalone1",#N/A,FALSE,"DCFBase";"standalone2",#N/A,FALSE,"DCFBase"}</definedName>
    <definedName name="Annual_2_2" hidden="1">{"standalone1",#N/A,FALSE,"DCFBase";"standalone2",#N/A,FALSE,"DCFBase"}</definedName>
    <definedName name="Annual_2_3" hidden="1">{"standalone1",#N/A,FALSE,"DCFBase";"standalone2",#N/A,FALSE,"DCFBase"}</definedName>
    <definedName name="Annual_2_4" hidden="1">{"standalone1",#N/A,FALSE,"DCFBase";"standalone2",#N/A,FALSE,"DCFBase"}</definedName>
    <definedName name="Annual_2_5" hidden="1">{"standalone1",#N/A,FALSE,"DCFBase";"standalone2",#N/A,FALSE,"DCFBase"}</definedName>
    <definedName name="Annual_3" hidden="1">{"standalone1",#N/A,FALSE,"DCFBase";"standalone2",#N/A,FALSE,"DCFBase"}</definedName>
    <definedName name="Annual_3_1" hidden="1">{"standalone1",#N/A,FALSE,"DCFBase";"standalone2",#N/A,FALSE,"DCFBase"}</definedName>
    <definedName name="Annual_3_2" hidden="1">{"standalone1",#N/A,FALSE,"DCFBase";"standalone2",#N/A,FALSE,"DCFBase"}</definedName>
    <definedName name="Annual_3_3" hidden="1">{"standalone1",#N/A,FALSE,"DCFBase";"standalone2",#N/A,FALSE,"DCFBase"}</definedName>
    <definedName name="Annual_3_4" hidden="1">{"standalone1",#N/A,FALSE,"DCFBase";"standalone2",#N/A,FALSE,"DCFBase"}</definedName>
    <definedName name="Annual_3_5" hidden="1">{"standalone1",#N/A,FALSE,"DCFBase";"standalone2",#N/A,FALSE,"DCFBase"}</definedName>
    <definedName name="Annual_4" hidden="1">{"standalone1",#N/A,FALSE,"DCFBase";"standalone2",#N/A,FALSE,"DCFBase"}</definedName>
    <definedName name="Annual_4_1" hidden="1">{"standalone1",#N/A,FALSE,"DCFBase";"standalone2",#N/A,FALSE,"DCFBase"}</definedName>
    <definedName name="Annual_4_2" hidden="1">{"standalone1",#N/A,FALSE,"DCFBase";"standalone2",#N/A,FALSE,"DCFBase"}</definedName>
    <definedName name="Annual_4_3" hidden="1">{"standalone1",#N/A,FALSE,"DCFBase";"standalone2",#N/A,FALSE,"DCFBase"}</definedName>
    <definedName name="Annual_4_4" hidden="1">{"standalone1",#N/A,FALSE,"DCFBase";"standalone2",#N/A,FALSE,"DCFBase"}</definedName>
    <definedName name="Annual_4_5" hidden="1">{"standalone1",#N/A,FALSE,"DCFBase";"standalone2",#N/A,FALSE,"DCFBase"}</definedName>
    <definedName name="Annual_5" hidden="1">{"standalone1",#N/A,FALSE,"DCFBase";"standalone2",#N/A,FALSE,"DCFBase"}</definedName>
    <definedName name="Annual_5_1" hidden="1">{"standalone1",#N/A,FALSE,"DCFBase";"standalone2",#N/A,FALSE,"DCFBase"}</definedName>
    <definedName name="Annual_5_2" hidden="1">{"standalone1",#N/A,FALSE,"DCFBase";"standalone2",#N/A,FALSE,"DCFBase"}</definedName>
    <definedName name="Annual_5_3" hidden="1">{"standalone1",#N/A,FALSE,"DCFBase";"standalone2",#N/A,FALSE,"DCFBase"}</definedName>
    <definedName name="Annual_5_4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>2</definedName>
    <definedName name="anything" hidden="1">{#N/A,#N/A,FALSE,"Output";#N/A,#N/A,FALSE,"Cover Sheet";#N/A,#N/A,FALSE,"Current Mkt. Projections"}</definedName>
    <definedName name="ao" hidden="1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hidden="1">{"","","'Curves'!$E$55","'Curves'!$F$55","","","","","",""}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hidden="1">#REF!</definedName>
    <definedName name="ARC_Training">'[10]GL-PC'!#REF!</definedName>
    <definedName name="ARC_Training_MSaaS">'[10]GL-PC'!#REF!</definedName>
    <definedName name="ARCO_Royalty">#REF!</definedName>
    <definedName name="are" hidden="1">{#N/A,#N/A,FALSE,"Sheet1"}</definedName>
    <definedName name="ares">{"DCF","UPSIDE CASE",FALSE,"Sheet1";"DCF","BASE CASE",FALSE,"Sheet1";"DCF","DOWNSIDE CASE",FALSE,"Sheet1"}</definedName>
    <definedName name="argqe" hidden="1">{#N/A,#N/A,FALSE,"puboff";#N/A,#N/A,FALSE,"financials";#N/A,#N/A,FALSE,"valuation";#N/A,#N/A,FALSE,"split"}</definedName>
    <definedName name="ARM" hidden="1">{#N/A,#N/A,FALSE,"Trading-Mult ";#N/A,#N/A,FALSE,"Trading-Cap";#N/A,#N/A,FALSE,"Trading-Inc";#N/A,#N/A,FALSE,"Cash Flow";#N/A,#N/A,FALSE,"M&amp;A info"}</definedName>
    <definedName name="ArmaPPA" hidden="1">{#N/A,#N/A,FALSE,"Sheet8";#N/A,#N/A,FALSE,"Sheet7"}</definedName>
    <definedName name="ARN" hidden="1">{"GAAP Deprec",#N/A,TRUE,"Financials";"Tax Deprec",#N/A,TRUE,"Financials"}</definedName>
    <definedName name="ARP_Threshold">#REF!</definedName>
    <definedName name="ARPU" hidden="1">{"FCB_ALL",#N/A,FALSE,"FCB"}</definedName>
    <definedName name="ARR_CURRENT">Investor_Deck_Calculations!$D$21</definedName>
    <definedName name="ARR_FY29">Investor_Deck_Calculations!$D$71</definedName>
    <definedName name="ARR_GROWTH">Investor_Deck_Calculations!$D$22</definedName>
    <definedName name="ARR_TODAY">Investor_Deck_Calculations!$D$70</definedName>
    <definedName name="arrCyDates" hidden="1">{38718,38749,38777,38808,38838,38869,38899,38930,38961,38991,39022,39052}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hidden="1">{38353,38384,38412,38443,38473,38504,38534,38565,38596,38626,38657,38687}</definedName>
    <definedName name="arsdf" hidden="1">{#N/A,#N/A,FALSE,"Aging Summary";#N/A,#N/A,FALSE,"Ratio Analysis";#N/A,#N/A,FALSE,"Test 120 Day Accts";#N/A,#N/A,FALSE,"Tickmarks"}</definedName>
    <definedName name="AS">#REF!</definedName>
    <definedName name="as\" hidden="1">{"'PS-SOTM'!$A$1","'PS-SOTM'!$A$2:$M$30","'PS-SOTM'!$A$31:$A$38"}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>{"'NPCGUIDELINES'!$A$1:$J$41"}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sasas" hidden="1">{"PR1","pr1",TRUE,"Sch PR-1"}</definedName>
    <definedName name="asd" hidden="1">#REF!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1">Sheet1</definedName>
    <definedName name="asdasd" localSheetId="6">Sheet1</definedName>
    <definedName name="asdasd">Sheet1</definedName>
    <definedName name="asdasdada" hidden="1">{#N/A,#N/A,FALSE,"PGW"}</definedName>
    <definedName name="asdasdasdasd" hidden="1">{#N/A,#N/A,FALSE,"OSBL"}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hidden="1">{#N/A,#N/A,FALSE,"ALM-ASISC"}</definedName>
    <definedName name="asdf" hidden="1">{"Balance Sheet",#N/A,FALSE,"Consolidated"}</definedName>
    <definedName name="asdf2" hidden="1">{"Balance Sheet",#N/A,FALSE,"Consolidated"}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{"rtn",#N/A,FALSE,"RTN";"tables",#N/A,FALSE,"RTN";"cf",#N/A,FALSE,"CF";"stats",#N/A,FALSE,"Stats";"prop",#N/A,FALSE,"Prop"}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hidden="1">{#N/A,#N/A,FALSE,"Monthly"}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hidden="1">{"bs",#N/A,FALSE,"SCF"}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hidden="1">{#N/A,#N/A,FALSE,"Monthly"}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DSAGSFDGSDGSFG" hidden="1">{#N/A,#N/A,FALSE,"Aging Summary";#N/A,#N/A,FALSE,"Ratio Analysis";#N/A,#N/A,FALSE,"Test 120 Day Accts";#N/A,#N/A,FALSE,"Tickmarks"}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asldkfj" hidden="1">{#N/A,#N/A,FALSE,"PMTABB";#N/A,#N/A,FALSE,"PMTABB"}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hidden="1">{#N/A,#N/A,FALSE,"ISBL"}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hidden="1">{"Summary Schedule",#N/A,FALSE,"Sheet1";"Divisional Support",#N/A,FALSE,"Sheet2";"Corporate Support",#N/A,FALSE,"Sheet3"}</definedName>
    <definedName name="asf" hidden="1">{"QTD",#N/A,FALSE,"SUM"}</definedName>
    <definedName name="asf.">{"'All AERs-2000-2001'!$A$5:$K$39"}</definedName>
    <definedName name="asfas">{0,0,"",0}</definedName>
    <definedName name="asfd" hidden="1">{"Exist Debt Amort",#N/A,TRUE,"Financials";"Intangible Amort",#N/A,TRUE,"Financials";"Proj Debt Amort",#N/A,TRUE,"Financials";"Proj Pfd Amort",#N/A,TRUE,"Financials"}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g" hidden="1">{#N/A,#N/A,FALSE,"Balance Sheet";#N/A,#N/A,FALSE,"Income Statement";#N/A,#N/A,FALSE,"Changes in Financial Position"}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_AMOUNT">Investor_Deck_Calculations!$D$6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hidden="1">{#N/A,#N/A,FALSE,"cpt"}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[12]data!$AZ$3:$AZ$6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sum">#REF!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hidden="1">{#N/A,#N/A,FALSE,"ALM-ASISC"}</definedName>
    <definedName name="Assumption_usa">#REF!</definedName>
    <definedName name="ASSUMPTIONS">#REF!</definedName>
    <definedName name="Assumptions_2" hidden="1">{"'Form'!$A$2:$J$81"}</definedName>
    <definedName name="Assumptions_Language">#REF!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>#REF!,#REF!,#REF!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>#REF!</definedName>
    <definedName name="aug_detail">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>#REF!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ACV">Investor_Deck_Calculations!$D$17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>#REF!</definedName>
    <definedName name="avgdlr12_95">#REF!</definedName>
    <definedName name="avgdlr12_96">#REF!</definedName>
    <definedName name="avgdlr12_97">#REF!</definedName>
    <definedName name="avgdlr3_97">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'[13]שע"ח'!$D$18</definedName>
    <definedName name="avgdolar1298">#REF!</definedName>
    <definedName name="AvgLife">#REF!</definedName>
    <definedName name="avgmdd12_94">#REF!</definedName>
    <definedName name="avgmdd12_95">#REF!</definedName>
    <definedName name="avgmdd12_96">#REF!</definedName>
    <definedName name="avgmdd12_97">#REF!</definedName>
    <definedName name="avgmdd3_97">#REF!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hidden="1">{#N/A,#N/A,FALSE,"OSBL"}</definedName>
    <definedName name="aweax" hidden="1">#REF!</definedName>
    <definedName name="aweruio" hidden="1">{"bs",#N/A,FALSE,"SCF"}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>{"DCF","UPSIDE CASE",FALSE,"Sheet1";"DCF","BASE CASE",FALSE,"Sheet1";"DCF","DOWNSIDE CASE",FALSE,"Sheet1"}</definedName>
    <definedName name="aws" hidden="1">{#N/A,#N/A,FALSE,"CMN_FE"}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>{"'NPCGUIDELINES'!$A$1:$J$41"}</definedName>
    <definedName name="ax" hidden="1">#REF!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>[0]!AxesFormat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#REF!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>{"'2ND_QUAR'!$A$1:$P$106"}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>#REF!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'[14]דוח מתכונת הגשה מאוחד'!$A$1:$M$37</definedName>
    <definedName name="Balance_Sheet">#REF!</definedName>
    <definedName name="balance_type">1</definedName>
    <definedName name="balances_01">#REF!</definedName>
    <definedName name="balances_02">'[15]general ledger'!$M$4:$M$522</definedName>
    <definedName name="balances_03">#REF!</definedName>
    <definedName name="balances_04">#REF!</definedName>
    <definedName name="balances_05">'[16]general ledger'!$L$3:$L$248</definedName>
    <definedName name="balances_06">'[15]general ledger'!$Y$4:$Y$522</definedName>
    <definedName name="balances_07">'[15]general ledger'!$AB$4:$AB$522</definedName>
    <definedName name="balances_08">'[15]general ledger'!$AE$4:$AE$522</definedName>
    <definedName name="balances_09">#REF!</definedName>
    <definedName name="balances_11">'[16]general ledger'!$R$3:$R$248</definedName>
    <definedName name="balances_12">'[16]general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>[0]!bbb</definedName>
    <definedName name="bbb_1" hidden="1">{"standalone1",#N/A,FALSE,"DCFBase";"standalone2",#N/A,FALSE,"DCFBase"}</definedName>
    <definedName name="bbb_1_1" hidden="1">{"standalone1",#N/A,FALSE,"DCFBase";"standalone2",#N/A,FALSE,"DCFBase"}</definedName>
    <definedName name="bbb_1_2" hidden="1">{"standalone1",#N/A,FALSE,"DCFBase";"standalone2",#N/A,FALSE,"DCFBase"}</definedName>
    <definedName name="bbb_1_3" hidden="1">{"standalone1",#N/A,FALSE,"DCFBase";"standalone2",#N/A,FALSE,"DCFBase"}</definedName>
    <definedName name="bbb_1_4" hidden="1">{"standalone1",#N/A,FALSE,"DCFBase";"standalone2",#N/A,FALSE,"DCFBase"}</definedName>
    <definedName name="bbb_1_5" hidden="1">{"standalone1",#N/A,FALSE,"DCFBase";"standalone2",#N/A,FALSE,"DCFBase"}</definedName>
    <definedName name="bbb_2" hidden="1">{"standalone1",#N/A,FALSE,"DCFBase";"standalone2",#N/A,FALSE,"DCFBase"}</definedName>
    <definedName name="bbb_2_1" hidden="1">{"standalone1",#N/A,FALSE,"DCFBase";"standalone2",#N/A,FALSE,"DCFBase"}</definedName>
    <definedName name="bbb_2_2" hidden="1">{"standalone1",#N/A,FALSE,"DCFBase";"standalone2",#N/A,FALSE,"DCFBase"}</definedName>
    <definedName name="bbb_2_3" hidden="1">{"standalone1",#N/A,FALSE,"DCFBase";"standalone2",#N/A,FALSE,"DCFBase"}</definedName>
    <definedName name="bbb_2_4" hidden="1">{"standalone1",#N/A,FALSE,"DCFBase";"standalone2",#N/A,FALSE,"DCFBase"}</definedName>
    <definedName name="bbb_2_5" hidden="1">{"standalone1",#N/A,FALSE,"DCFBase";"standalone2",#N/A,FALSE,"DCFBase"}</definedName>
    <definedName name="bbb_3" hidden="1">{"standalone1",#N/A,FALSE,"DCFBase";"standalone2",#N/A,FALSE,"DCFBase"}</definedName>
    <definedName name="bbb_3_1" hidden="1">{"standalone1",#N/A,FALSE,"DCFBase";"standalone2",#N/A,FALSE,"DCFBase"}</definedName>
    <definedName name="bbb_3_2" hidden="1">{"standalone1",#N/A,FALSE,"DCFBase";"standalone2",#N/A,FALSE,"DCFBase"}</definedName>
    <definedName name="bbb_3_3" hidden="1">{"standalone1",#N/A,FALSE,"DCFBase";"standalone2",#N/A,FALSE,"DCFBase"}</definedName>
    <definedName name="bbb_3_4" hidden="1">{"standalone1",#N/A,FALSE,"DCFBase";"standalone2",#N/A,FALSE,"DCFBase"}</definedName>
    <definedName name="bbb_3_5" hidden="1">{"standalone1",#N/A,FALSE,"DCFBase";"standalone2",#N/A,FALSE,"DCFBase"}</definedName>
    <definedName name="bbb_4" hidden="1">{"standalone1",#N/A,FALSE,"DCFBase";"standalone2",#N/A,FALSE,"DCFBase"}</definedName>
    <definedName name="bbb_4_1" hidden="1">{"standalone1",#N/A,FALSE,"DCFBase";"standalone2",#N/A,FALSE,"DCFBase"}</definedName>
    <definedName name="bbb_4_2" hidden="1">{"standalone1",#N/A,FALSE,"DCFBase";"standalone2",#N/A,FALSE,"DCFBase"}</definedName>
    <definedName name="bbb_4_3" hidden="1">{"standalone1",#N/A,FALSE,"DCFBase";"standalone2",#N/A,FALSE,"DCFBase"}</definedName>
    <definedName name="bbb_4_4" hidden="1">{"standalone1",#N/A,FALSE,"DCFBase";"standalone2",#N/A,FALSE,"DCFBase"}</definedName>
    <definedName name="bbb_4_5" hidden="1">{"standalone1",#N/A,FALSE,"DCFBase";"standalone2",#N/A,FALSE,"DCFBase"}</definedName>
    <definedName name="bbb_5" hidden="1">{"standalone1",#N/A,FALSE,"DCFBase";"standalone2",#N/A,FALSE,"DCFBase"}</definedName>
    <definedName name="bbb_5_1" hidden="1">{"standalone1",#N/A,FALSE,"DCFBase";"standalone2",#N/A,FALSE,"DCFBase"}</definedName>
    <definedName name="bbb_5_2" hidden="1">{"standalone1",#N/A,FALSE,"DCFBase";"standalone2",#N/A,FALSE,"DCFBase"}</definedName>
    <definedName name="bbb_5_3" hidden="1">{"standalone1",#N/A,FALSE,"DCFBase";"standalone2",#N/A,FALSE,"DCFBase"}</definedName>
    <definedName name="bbb_5_4" hidden="1">{"standalone1",#N/A,FALSE,"DCFBase";"standalone2",#N/A,FALSE,"DCFBase"}</definedName>
    <definedName name="bbb_5_5" hidden="1">{"standalone1",#N/A,FALSE,"DCFBase";"standalone2",#N/A,FALSE,"DCFBase"}</definedName>
    <definedName name="bbbb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" hidden="1">{#N/A,#N/A,FALSE,"AD_Purchase";#N/A,#N/A,FALSE,"Credit";#N/A,#N/A,FALSE,"PF Acquisition";#N/A,#N/A,FALSE,"PF Offering"}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" hidden="1">{"'Edit'!$A$1:$V$2277"}</definedName>
    <definedName name="bbbbbbbbbbbbbbbbbbbb" hidden="1">{"detail",#N/A,FALSE,"mfg";"summary",#N/A,FALSE,"mfg"}</definedName>
    <definedName name="bbbn" hidden="1">{#N/A,#N/A,FALSE,"Other";#N/A,#N/A,FALSE,"Ace";#N/A,#N/A,FALSE,"Derm"}</definedName>
    <definedName name="bbn" hidden="1">{"table",#N/A,FALSE,"COVER";"income_statement",#N/A,FALSE,"COVER"}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hidden="1">{"'debtors'!$A$1:$I$305","'debtors'!$A$1:$J$285"}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>#REF!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hidden="1">{#N/A,#N/A,TRUE,"Project Summary";#N/A,#N/A,TRUE,"Financial Data Input";#N/A,#N/A,TRUE,"P&amp;L";#N/A,#N/A,TRUE,"Instructions"}</definedName>
    <definedName name="beurimm">[17]מאזן!$P$48:$AA$125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hidden="1">#REF!</definedName>
    <definedName name="BFRTENZXELEQWRRVSSUSV2" localSheetId="1" hidden="1">Svetla-#REF!</definedName>
    <definedName name="BFRTENZXELEQWRRVSSUSV2" localSheetId="6" hidden="1">Svetla-#REF!</definedName>
    <definedName name="BFRTENZXELEQWRRVSSUSV2" hidden="1">Svetla-#REF!</definedName>
    <definedName name="BFRTENZXELEQWRRVSSUSV3" hidden="1">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hidden="1">{"table",#N/A,FALSE,"COVER";"income_statement",#N/A,FALSE,"COVER"}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hidden="1">{#N/A,#N/A,FALSE,"PGW"}</definedName>
    <definedName name="BHBOBDate" hidden="1">#REF!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hidden="1">{"'subnets'!$A$1:$F$20"}</definedName>
    <definedName name="bi" hidden="1">#REF!</definedName>
    <definedName name="bibble2" hidden="1">{"Page1",#N/A,FALSE,"CompCo";"Page2",#N/A,FALSE,"CompCo"}</definedName>
    <definedName name="big">#REF!</definedName>
    <definedName name="BIKMAS">'[7]שמ"מ מ"ה'!#REF!</definedName>
    <definedName name="BIKPCHAT">'[7]שמ"מ מ"ה'!#REF!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m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>#REF!</definedName>
    <definedName name="Binomial">#REF!</definedName>
    <definedName name="biolab">'[18]biolab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hidden="1">{#N/A,#N/A,FALSE,"FINAL"}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hidden="1">{"page 1",#N/A,FALSE,"Comps";"page 2",#N/A,FALSE,"Comps"}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>#REF!</definedName>
    <definedName name="BLENDED">#REF!</definedName>
    <definedName name="BlendedStockPrice">#REF!</definedName>
    <definedName name="blibble" hidden="1">{"Page1",#N/A,FALSE,"CompCo";"Page2",#N/A,FALSE,"CompCo"}</definedName>
    <definedName name="blibble2" hidden="1">{"Page1",#N/A,FALSE,"CompCo";"Page2",#N/A,FALSE,"CompCo"}</definedName>
    <definedName name="blibble5" hidden="1">{"Page1",#N/A,FALSE,"CompCo";"Page2",#N/A,FALSE,"CompCo"}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hidden="1">{#N/A,#N/A,FALSE,"KA CH  (2)"}</definedName>
    <definedName name="BMGHIndex">"O"</definedName>
    <definedName name="bn" hidden="1">#REF!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hidden="1">{#N/A,#N/A,FALSE,"FINAL"}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hidden="1">{"'debtors'!$A$1:$I$305","'debtors'!$A$1:$J$285"}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>#REF!</definedName>
    <definedName name="boo" hidden="1">{"ww",#N/A,FALSE,"Hospital Products";"us",#N/A,FALSE,"Hospital Products";"in",#N/A,FALSE,"Hospital Products"}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>#REF!</definedName>
    <definedName name="BS02Out">#REF!</definedName>
    <definedName name="BS1a" hidden="1">{"standalone1",#N/A,FALSE,"DCFBase";"standalone2",#N/A,FALSE,"DCFBase"}</definedName>
    <definedName name="BS1a_1" hidden="1">{"standalone1",#N/A,FALSE,"DCFBase";"standalone2",#N/A,FALSE,"DCFBase"}</definedName>
    <definedName name="BS1a_1_1" hidden="1">{"standalone1",#N/A,FALSE,"DCFBase";"standalone2",#N/A,FALSE,"DCFBase"}</definedName>
    <definedName name="BS1a_1_2" hidden="1">{"standalone1",#N/A,FALSE,"DCFBase";"standalone2",#N/A,FALSE,"DCFBase"}</definedName>
    <definedName name="BS1a_1_3" hidden="1">{"standalone1",#N/A,FALSE,"DCFBase";"standalone2",#N/A,FALSE,"DCFBase"}</definedName>
    <definedName name="BS1a_1_4" hidden="1">{"standalone1",#N/A,FALSE,"DCFBase";"standalone2",#N/A,FALSE,"DCFBase"}</definedName>
    <definedName name="BS1a_1_5" hidden="1">{"standalone1",#N/A,FALSE,"DCFBase";"standalone2",#N/A,FALSE,"DCFBase"}</definedName>
    <definedName name="BS1a_2" hidden="1">{"standalone1",#N/A,FALSE,"DCFBase";"standalone2",#N/A,FALSE,"DCFBase"}</definedName>
    <definedName name="BS1a_2_1" hidden="1">{"standalone1",#N/A,FALSE,"DCFBase";"standalone2",#N/A,FALSE,"DCFBase"}</definedName>
    <definedName name="BS1a_2_2" hidden="1">{"standalone1",#N/A,FALSE,"DCFBase";"standalone2",#N/A,FALSE,"DCFBase"}</definedName>
    <definedName name="BS1a_2_3" hidden="1">{"standalone1",#N/A,FALSE,"DCFBase";"standalone2",#N/A,FALSE,"DCFBase"}</definedName>
    <definedName name="BS1a_2_4" hidden="1">{"standalone1",#N/A,FALSE,"DCFBase";"standalone2",#N/A,FALSE,"DCFBase"}</definedName>
    <definedName name="BS1a_2_5" hidden="1">{"standalone1",#N/A,FALSE,"DCFBase";"standalone2",#N/A,FALSE,"DCFBase"}</definedName>
    <definedName name="BS1a_3" hidden="1">{"standalone1",#N/A,FALSE,"DCFBase";"standalone2",#N/A,FALSE,"DCFBase"}</definedName>
    <definedName name="BS1a_3_1" hidden="1">{"standalone1",#N/A,FALSE,"DCFBase";"standalone2",#N/A,FALSE,"DCFBase"}</definedName>
    <definedName name="BS1a_3_2" hidden="1">{"standalone1",#N/A,FALSE,"DCFBase";"standalone2",#N/A,FALSE,"DCFBase"}</definedName>
    <definedName name="BS1a_3_3" hidden="1">{"standalone1",#N/A,FALSE,"DCFBase";"standalone2",#N/A,FALSE,"DCFBase"}</definedName>
    <definedName name="BS1a_3_4" hidden="1">{"standalone1",#N/A,FALSE,"DCFBase";"standalone2",#N/A,FALSE,"DCFBase"}</definedName>
    <definedName name="BS1a_3_5" hidden="1">{"standalone1",#N/A,FALSE,"DCFBase";"standalone2",#N/A,FALSE,"DCFBase"}</definedName>
    <definedName name="BS1a_4" hidden="1">{"standalone1",#N/A,FALSE,"DCFBase";"standalone2",#N/A,FALSE,"DCFBase"}</definedName>
    <definedName name="BS1a_4_1" hidden="1">{"standalone1",#N/A,FALSE,"DCFBase";"standalone2",#N/A,FALSE,"DCFBase"}</definedName>
    <definedName name="BS1a_4_2" hidden="1">{"standalone1",#N/A,FALSE,"DCFBase";"standalone2",#N/A,FALSE,"DCFBase"}</definedName>
    <definedName name="BS1a_4_3" hidden="1">{"standalone1",#N/A,FALSE,"DCFBase";"standalone2",#N/A,FALSE,"DCFBase"}</definedName>
    <definedName name="BS1a_4_4" hidden="1">{"standalone1",#N/A,FALSE,"DCFBase";"standalone2",#N/A,FALSE,"DCFBase"}</definedName>
    <definedName name="BS1a_4_5" hidden="1">{"standalone1",#N/A,FALSE,"DCFBase";"standalone2",#N/A,FALSE,"DCFBase"}</definedName>
    <definedName name="BS1a_5" hidden="1">{"standalone1",#N/A,FALSE,"DCFBase";"standalone2",#N/A,FALSE,"DCFBase"}</definedName>
    <definedName name="BS1a_5_1" hidden="1">{"standalone1",#N/A,FALSE,"DCFBase";"standalone2",#N/A,FALSE,"DCFBase"}</definedName>
    <definedName name="BS1a_5_2" hidden="1">{"standalone1",#N/A,FALSE,"DCFBase";"standalone2",#N/A,FALSE,"DCFBase"}</definedName>
    <definedName name="BS1a_5_3" hidden="1">{"standalone1",#N/A,FALSE,"DCFBase";"standalone2",#N/A,FALSE,"DCFBase"}</definedName>
    <definedName name="BS1a_5_4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hidden="1">{"sales",#N/A,FALSE,"Sales";"sales existing",#N/A,FALSE,"Sales";"sales rd1",#N/A,FALSE,"Sales";"sales rd2",#N/A,FALSE,"Sales"}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>#REF!</definedName>
    <definedName name="bsHistEU">#REF!</definedName>
    <definedName name="bsht" hidden="1">{#N/A,#N/A,FALSE,"FINAL"}</definedName>
    <definedName name="bskdfj" hidden="1">{"bs",#N/A,FALSE,"SCF"}</definedName>
    <definedName name="bsl" hidden="1">{"bs",#N/A,FALSE,"SCF"}</definedName>
    <definedName name="BSLnominal">#REF!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hidden="1">{#N/A,#N/A,FALSE,"ALM-ASISC"}</definedName>
    <definedName name="BTS신설" hidden="1">{#N/A,#N/A,FALSE,"3가";#N/A,#N/A,FALSE,"3나";#N/A,#N/A,FALSE,"3다"}</definedName>
    <definedName name="BTS추가증설" hidden="1">{#N/A,#N/A,FALSE,"3가";#N/A,#N/A,FALSE,"3나";#N/A,#N/A,FALSE,"3다"}</definedName>
    <definedName name="bty" hidden="1">{#N/A,#N/A,FALSE,"PGW"}</definedName>
    <definedName name="bu" hidden="1">#REF!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>#REF!</definedName>
    <definedName name="Bud_cut">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hidden="1">{"SchG1",#N/A,FALSE,"Schedules";"SchG2",#N/A,FALSE,"Schedules"}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>#REF!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>[0]!Button2_Cilck2</definedName>
    <definedName name="Button2_Click">[0]!Button2_Click</definedName>
    <definedName name="BUY_ASSETS">#REF!</definedName>
    <definedName name="BUY_STOCK">#REF!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hidden="1">{"table",#N/A,FALSE,"COVER";"income_statement",#N/A,FALSE,"COVER"}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hidden="1">{#N/A,#N/A,FALSE,"OSBL"}</definedName>
    <definedName name="bwrhrt" hidden="1">{#N/A,#N/A,FALSE,"PGW"}</definedName>
    <definedName name="bx" hidden="1">#REF!</definedName>
    <definedName name="by" hidden="1">#REF!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>#REF!</definedName>
    <definedName name="c_Citiswitch">#REF!</definedName>
    <definedName name="c_CONS_כח_אדם">#REF!</definedName>
    <definedName name="c_date">#REF!</definedName>
    <definedName name="c_dateswitch">#REF!</definedName>
    <definedName name="c_EB_כח_אדם">#REF!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>#REF!</definedName>
    <definedName name="c_SUE_כח_אדם">#REF!</definedName>
    <definedName name="c_YIGAL_כח_אדם">#REF!</definedName>
    <definedName name="c_בטחון_וממשלה_כח_אדם">#REF!</definedName>
    <definedName name="ca" hidden="1">#REF!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hidden="1">{#N/A,#N/A,FALSE,"Operations";#N/A,#N/A,FALSE,"Financials"}</definedName>
    <definedName name="CAC_DELTA">Investor_Deck_Calculations!$D$79</definedName>
    <definedName name="CAC_VALUE">Investor_Deck_Calculations!$D$78</definedName>
    <definedName name="CAGR">#REF!</definedName>
    <definedName name="CAGRTrig">#REF!</definedName>
    <definedName name="cal">#REF!</definedName>
    <definedName name="calass">#REF!</definedName>
    <definedName name="calc">#REF!</definedName>
    <definedName name="CALC_AREA">#REF!</definedName>
    <definedName name="Calc_date">#REF!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>#REF!</definedName>
    <definedName name="calculationwrksht95">#REF!</definedName>
    <definedName name="calculationwrksht96">#REF!</definedName>
    <definedName name="calcutta" hidden="1">{#N/A,#N/A,FALSE,"CMN_FE"}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>#REF!</definedName>
    <definedName name="CalPE1">#REF!</definedName>
    <definedName name="CalPE2">#REF!</definedName>
    <definedName name="CalPE3">#REF!</definedName>
    <definedName name="CAMACHO" hidden="1">{#N/A,#N/A,FALSE,"Monthly"}</definedName>
    <definedName name="Campbell">#REF!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>#REF!</definedName>
    <definedName name="Cancelled___Expired_Year">#REF!</definedName>
    <definedName name="cand">#REF!</definedName>
    <definedName name="CAP">#REF!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>#REF!</definedName>
    <definedName name="capinput">#REF!</definedName>
    <definedName name="capinput2">#REF!</definedName>
    <definedName name="CapIntExp">#REF!</definedName>
    <definedName name="capital">'[19]Receipts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>#REF!</definedName>
    <definedName name="cards_selections_bbs">[20]BBS!$A$10:$A$61</definedName>
    <definedName name="cards_selections_bpl">'[15]BP&amp;L'!$A$9:$A$70</definedName>
    <definedName name="Carl">#REF!</definedName>
    <definedName name="Carlease">#REF!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hidden="1">{#N/A,#N/A,FALSE,"TOWNSHIP"}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>#REF!</definedName>
    <definedName name="cashgimmel">#REF!</definedName>
    <definedName name="CashUse">#REF!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[5]מחירון!#REF!</definedName>
    <definedName name="CB_GC_CSR_BUS">[5]מחירון!#REF!</definedName>
    <definedName name="CB_GC_CSR_BUS_EXTRA">[5]מחירון!#REF!</definedName>
    <definedName name="CB_GC_CSR_EXTRA">[5]מחירון!#REF!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hidden="1">{#N/A,#N/A,FALSE,"Sheet1"}</definedName>
    <definedName name="CBONUS">#REF!</definedName>
    <definedName name="CBS">#REF!</definedName>
    <definedName name="cbt">'[13]c.b.t'!$C$5:$I$69,'[13]c.b.t'!$C$71:$I$121,'[13]c.b.t'!$C$126:$I$162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>#REF!</definedName>
    <definedName name="cc_1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hidden="1">{#N/A,#N/A,FALSE,"Layout Cash Flow"}</definedName>
    <definedName name="ccccc" hidden="1">{"10yp key data",#N/A,FALSE,"Market Data"}</definedName>
    <definedName name="ccccccc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hidden="1">{"HW",#N/A,FALSE,"1998"}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hidden="1">#REF!</definedName>
    <definedName name="cd0" hidden="1">{#N/A,#N/A,FALSE,"Job Sched"}</definedName>
    <definedName name="cdcd" hidden="1">{"Consol10",#N/A,FALSE,"ConsolidatingBS"}</definedName>
    <definedName name="cdds" hidden="1">{"detail",#N/A,FALSE,"mfg";"summary",#N/A,FALSE,"mfg"}</definedName>
    <definedName name="CDE" hidden="1">{#N/A,#N/A,FALSE,"CMN_FE"}</definedName>
    <definedName name="cdetail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hidden="1">{"detail",#N/A,FALSE,"mfg";"summary",#N/A,FALSE,"mfg"}</definedName>
    <definedName name="CDW" hidden="1">{#N/A,#N/A,FALSE,"Job Sched"}</definedName>
    <definedName name="ce" hidden="1">#REF!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>{"fis.dbo.r1_datasum"}</definedName>
    <definedName name="cert1">{"fis.dbo.r1_datasum"}</definedName>
    <definedName name="CES">#REF!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hidden="1">{"Act_vs_Budget",#N/A,FALSE,"QTRDPVAR";"Act_vs_Prior_Year",#N/A,FALSE,"QTRDPVAR"}</definedName>
    <definedName name="cfiuseoyvhl" hidden="1">#REF!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hidden="1">{#N/A,#N/A,FALSE,"TOWNSHIP"}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hidden="1">{#N/A,#N/A,FALSE,"FINAL"}</definedName>
    <definedName name="CGS">#REF!</definedName>
    <definedName name="cgvg" hidden="1">{#N/A,#N/A,FALSE,"FREE"}</definedName>
    <definedName name="ch" hidden="1">#REF!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_ARR_5Y">Investor_Deck_Calculations!$O$8:$T$10</definedName>
    <definedName name="CHART_REVENUE_5Y">Investor_Deck_Calculations!$O$2:$T$6</definedName>
    <definedName name="CHART_REVENUE_BUILD_WATERFALL">Investor_Deck_Calculations!$O$37:$P$43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>#REF!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hidden="1">{#N/A,#N/A,FALSE,"Summary";#N/A,#N/A,FALSE,"1991";#N/A,#N/A,FALSE,"91 AMT";#N/A,#N/A,FALSE,"1992";#N/A,#N/A,FALSE,"92 AMT";#N/A,#N/A,FALSE,"1993";#N/A,#N/A,FALSE,"93 AMT"}</definedName>
    <definedName name="China_Share">#REF!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hidden="1">{#N/A,#N/A,FALSE,"Sheet1"}</definedName>
    <definedName name="Choices_Wrapper">[0]!Choices_Wrapper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hidden="1">{"sales",#N/A,FALSE,"Sales";"sales existing",#N/A,FALSE,"Sales";"sales rd1",#N/A,FALSE,"Sales";"sales rd2",#N/A,FALSE,"Sales"}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hidden="1">{"sales",#N/A,FALSE,"Sales";"sales existing",#N/A,FALSE,"Sales";"sales rd1",#N/A,FALSE,"Sales";"sales rd2",#N/A,FALSE,"Sales"}</definedName>
    <definedName name="ci" hidden="1">#REF!</definedName>
    <definedName name="CIBC_Oppenheimer">#REF!</definedName>
    <definedName name="CID" hidden="1">{#N/A,#N/A,FALSE,"ALM-ASISC"}</definedName>
    <definedName name="CIlist">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>#REF!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'[10]GL-PC'!#REF!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hidden="1">{#N/A,#N/A,FALSE,"FINAL"}</definedName>
    <definedName name="cmf">#REF!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'[21]Temp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'[10]GL-PC'!#REF!</definedName>
    <definedName name="COGS_Miscellaneous">'[10]GL-PC'!#REF!</definedName>
    <definedName name="COGS_Vehicle_Expenses">'[10]GL-PC'!#REF!</definedName>
    <definedName name="COGS_Y1">Investor_Deck_Calculations!$D$42</definedName>
    <definedName name="COGS_Y2">Investor_Deck_Calculations!$D$43</definedName>
    <definedName name="COGS_Y3">Investor_Deck_Calculations!$D$44</definedName>
    <definedName name="COGS_Y4">Investor_Deck_Calculations!$D$45</definedName>
    <definedName name="COGS_Y5">Investor_Deck_Calculations!$D$46</definedName>
    <definedName name="cogs1">#REF!</definedName>
    <definedName name="cogs2">#REF!</definedName>
    <definedName name="cogs3">#REF!</definedName>
    <definedName name="cogs4">#REF!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HORT_1_VALUE">Investor_Deck_Calculations!$D$85</definedName>
    <definedName name="COHORT_2_VALUE">Investor_Deck_Calculations!$D$86</definedName>
    <definedName name="COHORT_3_VALUE">Investor_Deck_Calculations!$D$87</definedName>
    <definedName name="COHORT_4_VALUE">Investor_Deck_Calculations!$D$88</definedName>
    <definedName name="CoLe">#REF!</definedName>
    <definedName name="colgroup">#REF!</definedName>
    <definedName name="colomrab">[22]rabintex!$K:$K</definedName>
    <definedName name="colomtadirgan">[22]tadirgan!$L:$L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hidden="1">{"PAGE 1",#N/A,FALSE,"WEST_OT"}</definedName>
    <definedName name="comm3" hidden="1">{"PAGE 1",#N/A,FALSE,"WEST_OT"}</definedName>
    <definedName name="CommDirect">#REF!</definedName>
    <definedName name="Comment">[23]Params!$B$3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'[10]GL-PC'!#REF!</definedName>
    <definedName name="COMMIT_ARR">Investor_Deck_Calculations!$D$102</definedName>
    <definedName name="COMMIT_CUSTOMERS">Investor_Deck_Calculations!$D$103</definedName>
    <definedName name="COMMIT_EBITDA">Investor_Deck_Calculations!$D$104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>#REF!</definedName>
    <definedName name="comp_dbf">#REF!</definedName>
    <definedName name="COMP2">#REF!</definedName>
    <definedName name="company">#REF!</definedName>
    <definedName name="Company_1">#REF!</definedName>
    <definedName name="company_code">#REF!</definedName>
    <definedName name="Company_events_and_other_HR">'[10]GL-PC'!#REF!</definedName>
    <definedName name="Company_Match">#REF!</definedName>
    <definedName name="Company_Name">#REF!</definedName>
    <definedName name="CompanyFYEnd">#REF!</definedName>
    <definedName name="CompanyHQ">#REF!</definedName>
    <definedName name="Companylist">'[24]File Setup'!$A$5:$B$11</definedName>
    <definedName name="CompanyName">#REF!</definedName>
    <definedName name="CompanyNames">#REF!</definedName>
    <definedName name="CompanyValidation">[25]!Companies[Company]</definedName>
    <definedName name="COMPARABLES">#REF!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[26]Cover!$J$17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hidden="1">{"Page1",#N/A,FALSE,"CompCo";"Page2",#N/A,FALSE,"CompCo"}</definedName>
    <definedName name="Compco2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hidden="1">#REF!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hidden="1">{#N/A,#N/A,FALSE,"PMTABB";#N/A,#N/A,FALSE,"PMTABB"}</definedName>
    <definedName name="Conferences">'[10]GL-PC'!#REF!</definedName>
    <definedName name="Conferences_R_D">'[10]GL-PC'!#REF!</definedName>
    <definedName name="Confused" hidden="1">#REF!</definedName>
    <definedName name="conQ1" hidden="1">{#N/A,#N/A,FALSE,"מאזן בוחן";"כל_מאזן_בוחן",#N/A,FALSE,"מאזן בוחן"}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hidden="1">{#N/A,#N/A,FALSE,"UK";#N/A,#N/A,FALSE,"BA";#N/A,#N/A,FALSE,"VZ"}</definedName>
    <definedName name="cooper2" hidden="1">{#N/A,#N/A,TRUE,"Pro Forma";#N/A,#N/A,TRUE,"PF_Bal";#N/A,#N/A,TRUE,"PF_INC";#N/A,#N/A,TRUE,"CBE";#N/A,#N/A,TRUE,"SWK"}</definedName>
    <definedName name="copy" hidden="1">{"'Customer Support Trends'!$A$1:$AB$13"}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_data">#REF!</definedName>
    <definedName name="copy1" hidden="1">{"'Customer Support Trends'!$A$1:$AB$13"}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{"'Customer Support Trends'!$A$1:$AB$13"}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'[27]מיון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>#REF!</definedName>
    <definedName name="costot">#REF!</definedName>
    <definedName name="COT">#REF!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'[10]GL-PC'!#REF!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>[0]!crapola_2</definedName>
    <definedName name="crapola_2a">[0]!crapola_2a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hidden="1">{#N/A,#N/A,FALSE,"ALM-ASISC"}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'[28]לוחות סילוקין'!$C$43:$C$54,'[28]לוחות סילוקין'!$I$43:$I$54,'[28]לוחות סילוקין'!$O$43:$O$54,'[28]לוחות סילוקין'!$U$43:$U$54,'[28]לוחות סילוקין'!$AA$43:$AA$54,'[28]לוחות סילוקין'!$AH$43:$AH$54,'[28]לוחות סילוקין'!$AN$43:$AN$54,'[28]לוחות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COUNT">Investor_Deck_Calculations!$D$9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>Investor_Deck_Calculations!$D$19</definedName>
    <definedName name="CUSTOMERS_DELTA">Investor_Deck_Calculations!$D$20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hidden="1">{#N/A,#N/A,FALSE,"TOWNSHIP"}</definedName>
    <definedName name="CVOIM">#REF!</definedName>
    <definedName name="CVROE">#REF!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'[10]GL-PC'!#REF!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>#REF!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a">{"'NPCGUIDELINES'!$A$1:$J$41"}</definedName>
    <definedName name="dadad">{"'NPCGUIDELINES'!$A$1:$J$41"}</definedName>
    <definedName name="dadada">{"'NPCGUIDELINES'!$A$1:$J$41"}</definedName>
    <definedName name="dadaw">{"'NPCGUIDELINES'!$A$1:$J$41"}</definedName>
    <definedName name="dadf" hidden="1">#REF!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kalkl">{"'NPCGUIDELINES'!$A$1:$J$41"}</definedName>
    <definedName name="dadoio">{"'NPCGUIDELINES'!$A$1:$J$41"}</definedName>
    <definedName name="dadpop">{"'NPCGUIDELINES'!$A$1:$J$41"}</definedName>
    <definedName name="dadwqe">{"'NPCGUIDELINES'!$A$1:$J$41"}</definedName>
    <definedName name="daf" hidden="1">#REF!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hidden="1">{"standalone1",#N/A,FALSE,"DCFBase";"standalone2",#N/A,FALSE,"DCFBase"}</definedName>
    <definedName name="dafasdf_1" hidden="1">{"standalone1",#N/A,FALSE,"DCFBase";"standalone2",#N/A,FALSE,"DCFBase"}</definedName>
    <definedName name="dafasdf_1_1" hidden="1">{"standalone1",#N/A,FALSE,"DCFBase";"standalone2",#N/A,FALSE,"DCFBase"}</definedName>
    <definedName name="dafasdf_1_2" hidden="1">{"standalone1",#N/A,FALSE,"DCFBase";"standalone2",#N/A,FALSE,"DCFBase"}</definedName>
    <definedName name="dafasdf_1_3" hidden="1">{"standalone1",#N/A,FALSE,"DCFBase";"standalone2",#N/A,FALSE,"DCFBase"}</definedName>
    <definedName name="dafasdf_1_4" hidden="1">{"standalone1",#N/A,FALSE,"DCFBase";"standalone2",#N/A,FALSE,"DCFBase"}</definedName>
    <definedName name="dafasdf_1_5" hidden="1">{"standalone1",#N/A,FALSE,"DCFBase";"standalone2",#N/A,FALSE,"DCFBase"}</definedName>
    <definedName name="dafasdf_2" hidden="1">{"standalone1",#N/A,FALSE,"DCFBase";"standalone2",#N/A,FALSE,"DCFBase"}</definedName>
    <definedName name="dafasdf_2_1" hidden="1">{"standalone1",#N/A,FALSE,"DCFBase";"standalone2",#N/A,FALSE,"DCFBase"}</definedName>
    <definedName name="dafasdf_2_2" hidden="1">{"standalone1",#N/A,FALSE,"DCFBase";"standalone2",#N/A,FALSE,"DCFBase"}</definedName>
    <definedName name="dafasdf_2_3" hidden="1">{"standalone1",#N/A,FALSE,"DCFBase";"standalone2",#N/A,FALSE,"DCFBase"}</definedName>
    <definedName name="dafasdf_2_4" hidden="1">{"standalone1",#N/A,FALSE,"DCFBase";"standalone2",#N/A,FALSE,"DCFBase"}</definedName>
    <definedName name="dafasdf_2_5" hidden="1">{"standalone1",#N/A,FALSE,"DCFBase";"standalone2",#N/A,FALSE,"DCFBase"}</definedName>
    <definedName name="dafasdf_3" hidden="1">{"standalone1",#N/A,FALSE,"DCFBase";"standalone2",#N/A,FALSE,"DCFBase"}</definedName>
    <definedName name="dafasdf_3_1" hidden="1">{"standalone1",#N/A,FALSE,"DCFBase";"standalone2",#N/A,FALSE,"DCFBase"}</definedName>
    <definedName name="dafasdf_3_2" hidden="1">{"standalone1",#N/A,FALSE,"DCFBase";"standalone2",#N/A,FALSE,"DCFBase"}</definedName>
    <definedName name="dafasdf_3_3" hidden="1">{"standalone1",#N/A,FALSE,"DCFBase";"standalone2",#N/A,FALSE,"DCFBase"}</definedName>
    <definedName name="dafasdf_3_4" hidden="1">{"standalone1",#N/A,FALSE,"DCFBase";"standalone2",#N/A,FALSE,"DCFBase"}</definedName>
    <definedName name="dafasdf_3_5" hidden="1">{"standalone1",#N/A,FALSE,"DCFBase";"standalone2",#N/A,FALSE,"DCFBase"}</definedName>
    <definedName name="dafasdf_4" hidden="1">{"standalone1",#N/A,FALSE,"DCFBase";"standalone2",#N/A,FALSE,"DCFBase"}</definedName>
    <definedName name="dafasdf_4_1" hidden="1">{"standalone1",#N/A,FALSE,"DCFBase";"standalone2",#N/A,FALSE,"DCFBase"}</definedName>
    <definedName name="dafasdf_4_2" hidden="1">{"standalone1",#N/A,FALSE,"DCFBase";"standalone2",#N/A,FALSE,"DCFBase"}</definedName>
    <definedName name="dafasdf_4_3" hidden="1">{"standalone1",#N/A,FALSE,"DCFBase";"standalone2",#N/A,FALSE,"DCFBase"}</definedName>
    <definedName name="dafasdf_4_4" hidden="1">{"standalone1",#N/A,FALSE,"DCFBase";"standalone2",#N/A,FALSE,"DCFBase"}</definedName>
    <definedName name="dafasdf_4_5" hidden="1">{"standalone1",#N/A,FALSE,"DCFBase";"standalone2",#N/A,FALSE,"DCFBase"}</definedName>
    <definedName name="dafasdf_5" hidden="1">{"standalone1",#N/A,FALSE,"DCFBase";"standalone2",#N/A,FALSE,"DCFBase"}</definedName>
    <definedName name="dafasdf_5_1" hidden="1">{"standalone1",#N/A,FALSE,"DCFBase";"standalone2",#N/A,FALSE,"DCFBase"}</definedName>
    <definedName name="dafasdf_5_2" hidden="1">{"standalone1",#N/A,FALSE,"DCFBase";"standalone2",#N/A,FALSE,"DCFBase"}</definedName>
    <definedName name="dafasdf_5_3" hidden="1">{"standalone1",#N/A,FALSE,"DCFBase";"standalone2",#N/A,FALSE,"DCFBase"}</definedName>
    <definedName name="dafasdf_5_4" hidden="1">{"standalone1",#N/A,FALSE,"DCFBase";"standalone2",#N/A,FALSE,"DCFBase"}</definedName>
    <definedName name="dafasdf_5_5" hidden="1">{"standalone1",#N/A,FALSE,"DCFBase";"standalone2",#N/A,FALSE,"DCFBase"}</definedName>
    <definedName name="dafdsa" hidden="1">{#N/A,#N/A,FALSE,"Aging Summary";#N/A,#N/A,FALSE,"Ratio Analysis";#N/A,#N/A,FALSE,"Test 120 Day Accts";#N/A,#N/A,FALSE,"Tickmarks"}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hidden="1">{#N/A,#N/A,FALSE,"Sheet1"}</definedName>
    <definedName name="Dark_image_ratio">#REF!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>#REF!</definedName>
    <definedName name="Database_MI">#REF!</definedName>
    <definedName name="Database_PL">#REF!</definedName>
    <definedName name="DataDescription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[29]Salaries!$A$2:$AZ$1254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">#REF!</definedName>
    <definedName name="date_for_vesting_calc.">#REF!</definedName>
    <definedName name="Date_Headings" localSheetId="1">OFFSET(Heacount_Growth_Y_Y,-216,2,1)</definedName>
    <definedName name="Date_Headings" localSheetId="6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hidden="1">{"'Form'!$A$2:$J$81"}</definedName>
    <definedName name="Day">#REF!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>{0,0,0,0;0,0,0,0;0,0,0,0;0,0,0,0;0,0,0,0}</definedName>
    <definedName name="DBE">#REF!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>{"adj95mult",#N/A,FALSE,"COMPCO";"adj95est",#N/A,FALSE,"COMPCO"}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>{"'NPCGUIDELINES'!$A$1:$J$41"}</definedName>
    <definedName name="ddddd" hidden="1">{#N/A,#N/A,FALSE,"Pooling";#N/A,#N/A,FALSE,"income";#N/A,#N/A,FALSE,"valuation"}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hidden="1">{#N/A,#N/A,FALSE,"Aging Summary";#N/A,#N/A,FALSE,"Ratio Analysis";#N/A,#N/A,FALSE,"Test 120 Day Accts";#N/A,#N/A,FALSE,"Tickmarks"}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{#N/A,#N/A,FALSE,"AD_Purchase";#N/A,#N/A,FALSE,"Credit";#N/A,#N/A,FALSE,"PF Acquisition";#N/A,#N/A,FALSE,"PF Offering"}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hidden="1">{"P and L Detail Page 1",#N/A,FALSE,"Data";"P and L Detail Page 2",#N/A,FALSE,"Data"}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f" hidden="1">#REF!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hidden="1">#REF!</definedName>
    <definedName name="DebtPrice1">#REF!</definedName>
    <definedName name="DebtPrice2">#REF!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>#REF!</definedName>
    <definedName name="DEC_TB">#REF!</definedName>
    <definedName name="Dec95JobSched" hidden="1">{#N/A,#N/A,FALSE,"Job Sched"}</definedName>
    <definedName name="december">#REF!</definedName>
    <definedName name="december_99">#REF!</definedName>
    <definedName name="ded" hidden="1">{#N/A,#N/A,TRUE,"Julio";#N/A,#N/A,TRUE,"Agosto";#N/A,#N/A,TRUE,"BHCo";#N/A,#N/A,TRUE,"Abril";#N/A,#N/A,TRUE,"Pro Forma"}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{#N/A,#N/A,FALSE,"Trading-Mult ";#N/A,#N/A,FALSE,"Trading-Cap";#N/A,#N/A,FALSE,"Trading-Inc";#N/A,#N/A,FALSE,"Cash Flow";#N/A,#N/A,FALSE,"M&amp;A info"}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'[10]GL-PC'!#REF!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>#REF!</definedName>
    <definedName name="DepartmentCost">[30]Parameters!$F$2:$G$35</definedName>
    <definedName name="DepartmentList">[30]Parameters!$F$3:$F$35</definedName>
    <definedName name="DepartmentName">[25]DepartmentList!$A$2:$A$1048576</definedName>
    <definedName name="Depereciation">{"'Furniture&amp; O.E'!$A$4:$D$27"}</definedName>
    <definedName name="Depletion">#REF!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'[10]GL-PC'!#REF!</definedName>
    <definedName name="Depreciation_ARC_sys_above_10_COGS">'[10]GL-PC'!#REF!</definedName>
    <definedName name="Depreciation_CONNECT_sys">'[10]GL-PC'!#REF!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hidden="1">{"TOTTEXAS",#N/A,FALSE,"CM"}</definedName>
    <definedName name="DEVCOMPUTER">#REF!</definedName>
    <definedName name="develop_rate">#REF!</definedName>
    <definedName name="Development_services">'[10]GL-PC'!#REF!</definedName>
    <definedName name="DEVRYINST">#REF!</definedName>
    <definedName name="devsoftware">#REF!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{"Page1",#N/A,FALSE,"CompCo";"Page2",#N/A,FALSE,"CompCo"}</definedName>
    <definedName name="dfa">{"Acq_matrix",#N/A,FALSE,"Acquisition Matrix"}</definedName>
    <definedName name="dfafa" hidden="1">#N/A</definedName>
    <definedName name="DFASGFSADGF" hidden="1">{#N/A,#N/A,FALSE,"Aging Summary";#N/A,#N/A,FALSE,"Ratio Analysis";#N/A,#N/A,FALSE,"Test 120 Day Accts";#N/A,#N/A,FALSE,"Tickmarks"}</definedName>
    <definedName name="dfd" hidden="1">{"FCB_ALL",#N/A,FALSE,"FCB";"GREY_ALL",#N/A,FALSE,"GREY"}</definedName>
    <definedName name="dfdas" hidden="1">{"FCB_ALL",#N/A,FALSE,"FCB";"GREY_ALL",#N/A,FALSE,"GREY"}</definedName>
    <definedName name="dfdasf" hidden="1">{#N/A,#N/A,FALSE,"Aging Summary";#N/A,#N/A,FALSE,"Ratio Analysis";#N/A,#N/A,FALSE,"Test 120 Day Accts";#N/A,#N/A,FALSE,"Tickmarks"}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>{"'Directory'!$A$72:$E$91"}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hidden="1">{#N/A,#N/A,FALSE,"sum-don";#N/A,#N/A,FALSE,"inc-don"}</definedName>
    <definedName name="dfdfd" hidden="1">{"FCB_ALL",#N/A,FALSE,"FCB";"GREY_ALL",#N/A,FALSE,"GREY"}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hidden="1">{#N/A,#N/A,FALSE,"AD_Purchase";#N/A,#N/A,FALSE,"Credit";#N/A,#N/A,FALSE,"PF Acquisition";#N/A,#N/A,FALSE,"PF Offering"}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>{"'1-TheatreBkgs'!$A$1:$L$102"}</definedName>
    <definedName name="dfe" hidden="1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>{"'1-TheatreBkgs'!$A$1:$L$102"}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_1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hidden="1">{#N/A,#N/A,FALSE,"Umsatz 99";#N/A,#N/A,FALSE,"ER 99 "}</definedName>
    <definedName name="dfghfd" hidden="1">{#N/A,#N/A,FALSE,"PMTABB";#N/A,#N/A,FALSE,"PMTABB"}</definedName>
    <definedName name="dfhgfgdjgd">{"Matrix",#N/A,FALSE,"ACQMTRX";"Fees",#N/A,FALSE,"ACQMTRX"}</definedName>
    <definedName name="DFHGH" hidden="1">{#N/A,#N/A,FALSE,"PGW"}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{#N/A,#N/A,FALSE,"inc state";#N/A,#N/A,FALSE,"Products";#N/A,#N/A,FALSE,"bal sht"}</definedName>
    <definedName name="DFSA" hidden="1">{"'top60compare'!$A$1:$J$123"}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hidden="1">{#N/A,#N/A,FALSE,"TOWNSHIP"}</definedName>
    <definedName name="dfsdfsfsdfsf" hidden="1">{#N/A,#N/A,FALSE,"PMTABB";#N/A,#N/A,FALSE,"PMTABB"}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hidden="1">{#N/A,#N/A,FALSE,"$170M Cash";#N/A,#N/A,FALSE,"$250M Cash";#N/A,#N/A,FALSE,"$325M Cash"}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">#REF!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hidden="1">{#N/A,#N/A,FALSE,"summary";#N/A,#N/A,FALSE,"Input"}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hidden="1">{"Salesass",#N/A,FALSE,"assumpt"}</definedName>
    <definedName name="die" hidden="1">#REF!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>#REF!</definedName>
    <definedName name="dispanel" hidden="1">#REF!</definedName>
    <definedName name="DispCostTable">#REF!</definedName>
    <definedName name="display" localSheetId="1">[31]!display</definedName>
    <definedName name="display" localSheetId="6">[31]!display</definedName>
    <definedName name="display">[31]!display</definedName>
    <definedName name="display_area_2" hidden="1">#REF!</definedName>
    <definedName name="DisplaySelectedSheetsMacroButton">#REF!</definedName>
    <definedName name="DISPOSAL">#REF!</definedName>
    <definedName name="dist">#REF!</definedName>
    <definedName name="Distributionexp">#REF!</definedName>
    <definedName name="distributor">#REF!</definedName>
    <definedName name="diststş">#REF!</definedName>
    <definedName name="div">#REF!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Calgary">#REF!</definedName>
    <definedName name="DIVIS">#REF!</definedName>
    <definedName name="division_1">#REF!</definedName>
    <definedName name="DivisionList">[30]Parameters!$I$3:$I$9</definedName>
    <definedName name="DivPayoutRatio">#REF!</definedName>
    <definedName name="DivYield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hidden="1">{#N/A,#N/A,FALSE,"ALM-ASISC"}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hidden="1">{#N/A,#N/A,FALSE,"Sheet1"}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>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>#REF!</definedName>
    <definedName name="DOC_General">#REF!</definedName>
    <definedName name="DOC_Mkt">#REF!</definedName>
    <definedName name="DOC_RandD">#REF!</definedName>
    <definedName name="DOC_Total">#REF!</definedName>
    <definedName name="DoCoMo" hidden="1">{"test2",#N/A,TRUE,"Prices"}</definedName>
    <definedName name="DoCoMo_1" hidden="1">{"test2",#N/A,TRUE,"Prices"}</definedName>
    <definedName name="DoCoMo_1_1" hidden="1">{"test2",#N/A,TRUE,"Prices"}</definedName>
    <definedName name="DoCoMo_1_2" hidden="1">{"test2",#N/A,TRUE,"Prices"}</definedName>
    <definedName name="DoCoMo_1_3" hidden="1">{"test2",#N/A,TRUE,"Prices"}</definedName>
    <definedName name="DoCoMo_1_4" hidden="1">{"test2",#N/A,TRUE,"Prices"}</definedName>
    <definedName name="DoCoMo_1_5" hidden="1">{"test2",#N/A,TRUE,"Prices"}</definedName>
    <definedName name="DoCoMo_2" hidden="1">{"test2",#N/A,TRUE,"Prices"}</definedName>
    <definedName name="DoCoMo_2_1" hidden="1">{"test2",#N/A,TRUE,"Prices"}</definedName>
    <definedName name="DoCoMo_2_2" hidden="1">{"test2",#N/A,TRUE,"Prices"}</definedName>
    <definedName name="DoCoMo_2_3" hidden="1">{"test2",#N/A,TRUE,"Prices"}</definedName>
    <definedName name="DoCoMo_2_4" hidden="1">{"test2",#N/A,TRUE,"Prices"}</definedName>
    <definedName name="DoCoMo_2_5" hidden="1">{"test2",#N/A,TRUE,"Prices"}</definedName>
    <definedName name="DoCoMo_3" hidden="1">{"test2",#N/A,TRUE,"Prices"}</definedName>
    <definedName name="DoCoMo_3_1" hidden="1">{"test2",#N/A,TRUE,"Prices"}</definedName>
    <definedName name="DoCoMo_3_2" hidden="1">{"test2",#N/A,TRUE,"Prices"}</definedName>
    <definedName name="DoCoMo_3_3" hidden="1">{"test2",#N/A,TRUE,"Prices"}</definedName>
    <definedName name="DoCoMo_3_4" hidden="1">{"test2",#N/A,TRUE,"Prices"}</definedName>
    <definedName name="DoCoMo_3_5" hidden="1">{"test2",#N/A,TRUE,"Prices"}</definedName>
    <definedName name="DoCoMo_4" hidden="1">{"test2",#N/A,TRUE,"Prices"}</definedName>
    <definedName name="DoCoMo_4_1" hidden="1">{"test2",#N/A,TRUE,"Prices"}</definedName>
    <definedName name="DoCoMo_4_2" hidden="1">{"test2",#N/A,TRUE,"Prices"}</definedName>
    <definedName name="DoCoMo_4_3" hidden="1">{"test2",#N/A,TRUE,"Prices"}</definedName>
    <definedName name="DoCoMo_4_4" hidden="1">{"test2",#N/A,TRUE,"Prices"}</definedName>
    <definedName name="DoCoMo_4_5" hidden="1">{"test2",#N/A,TRUE,"Prices"}</definedName>
    <definedName name="DoCoMo_5" hidden="1">{"test2",#N/A,TRUE,"Prices"}</definedName>
    <definedName name="DoCoMo_5_1" hidden="1">{"test2",#N/A,TRUE,"Prices"}</definedName>
    <definedName name="DoCoMo_5_2" hidden="1">{"test2",#N/A,TRUE,"Prices"}</definedName>
    <definedName name="DoCoMo_5_3" hidden="1">{"test2",#N/A,TRUE,"Prices"}</definedName>
    <definedName name="DoCoMo_5_4" hidden="1">{"test2",#N/A,TRUE,"Prices"}</definedName>
    <definedName name="DoCoMo_5_5" hidden="1">{"test2",#N/A,TRUE,"Prices"}</definedName>
    <definedName name="DOCRandD">#REF!</definedName>
    <definedName name="DOCRD">#REF!</definedName>
    <definedName name="DocType" localSheetId="1">Word</definedName>
    <definedName name="DocType" localSheetId="6">Word</definedName>
    <definedName name="DocType">Word</definedName>
    <definedName name="DOCUMENTATION">#REF!</definedName>
    <definedName name="dog" hidden="1">{#N/A,#N/A,FALSE,"91NOLCB";#N/A,#N/A,FALSE,"92NOLCB";#N/A,#N/A,FALSE,"93NOLCB"}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>#REF!</definedName>
    <definedName name="dolar1297">'[32]שע"ח'!$C$18</definedName>
    <definedName name="DOLAR1299">#REF!</definedName>
    <definedName name="DOLAR2003">#REF!</definedName>
    <definedName name="dolar3.98">[33]הרכבה!#REF!</definedName>
    <definedName name="dolaravg">#REF!</definedName>
    <definedName name="dolaravg0399">#REF!</definedName>
    <definedName name="dolaravg998">#REF!</definedName>
    <definedName name="dolarend">[34]מדדים!$E$29</definedName>
    <definedName name="dolarend0399">#REF!</definedName>
    <definedName name="dolarend0998">#REF!</definedName>
    <definedName name="dolarend1298">#REF!</definedName>
    <definedName name="Dollar">#REF!</definedName>
    <definedName name="DOLLAR_AMOUNT">[35]מ.ב!#REF!</definedName>
    <definedName name="Dollar_NIS_Rate">#REF!</definedName>
    <definedName name="Dollar_Threshold">#REF!</definedName>
    <definedName name="Dollar95">'[36]Income Statement'!$C$25</definedName>
    <definedName name="dollar96">'[36]Income Statement'!$G$25</definedName>
    <definedName name="dollarend900">[37]מדדים!$C$41</definedName>
    <definedName name="dollareurorate">#REF!</definedName>
    <definedName name="dollarfranc">#REF!</definedName>
    <definedName name="Dollars">#REF!</definedName>
    <definedName name="Domain">[5]מחירון!#REF!</definedName>
    <definedName name="Domain_EXTRA">[5]מחירון!#REF!</definedName>
    <definedName name="Domain_EXTRA_עיסקי">[38]מחירון!$P$60</definedName>
    <definedName name="Domain_עסקי">[39]מחירון!$M$53:$P$59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'[10]GL-PC'!#REF!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hidden="1">{"sch56",#N/A,FALSE,"savings";"sch64",#N/A,FALSE,"savings"}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>{"'Sheet1'!$A$1:$AI$34","'Sheet1'!$A$1:$AI$31","'Sheet1'!$B$2:$AM$25"}</definedName>
    <definedName name="dq">#REF!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hidden="1">{"comp1",#N/A,FALSE,"COMPS";"footnotes",#N/A,FALSE,"COMPS"}</definedName>
    <definedName name="DRes" hidden="1">{"'April 24'!$J$11"}</definedName>
    <definedName name="dreyer" hidden="1">{"FCB_ALL",#N/A,FALSE,"FCB"}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_01_VALUE">Investor_Deck_Calculations!$D$73</definedName>
    <definedName name="DRIVER_02_VALUE">Investor_Deck_Calculations!$D$74</definedName>
    <definedName name="DRIVER_03_VALUE">Investor_Deck_Calculations!$D$75</definedName>
    <definedName name="DRIVER_04_VALUE">Investor_Deck_Calculations!$D$76</definedName>
    <definedName name="DriversLicenseNum">#REF!</definedName>
    <definedName name="drlFilter">#REF!</definedName>
    <definedName name="DRM">'[1]טורים 98'!$GT$89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hidden="1">{#N/A,#N/A,FALSE,"Aging Summary";#N/A,#N/A,FALSE,"Ratio Analysis";#N/A,#N/A,FALSE,"Test 120 Day Accts";#N/A,#N/A,FALSE,"Tickmarks"}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hidden="1">______feb05-#REF!</definedName>
    <definedName name="dsched">#REF!</definedName>
    <definedName name="DSD" hidden="1">#REF!</definedName>
    <definedName name="dsdafgsa" hidden="1">{"Performance Details",#N/A,FALSE,"Current Yr";"Performance Details",#N/A,FALSE,"Budget";"Performance Details",#N/A,FALSE,"Prior Year"}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hidden="1">{#N/A,#N/A,FALSE,"ALM-ASISC"}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hidden="1">{#N/A,#N/A,FALSE,"PMTABB";#N/A,#N/A,FALSE,"PMTABB"}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hidden="1">{"Test",#N/A,FALSE,"Index";#N/A,"RISK",FALSE,"MarketProjection"}</definedName>
    <definedName name="dsgghjk_1" hidden="1">{"Test",#N/A,FALSE,"Index";#N/A,"RISK",FALSE,"MarketProjection"}</definedName>
    <definedName name="DSJFAOF" hidden="1">{#N/A,#N/A,FALSE,"ALM-ASISC"}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hidden="1">{#N/A,#N/A,FALSE,"ALM-ASISC"}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hidden="1">{#N/A,#N/A,TRUE,"financial";#N/A,#N/A,TRUE,"plants"}</definedName>
    <definedName name="Dubai" hidden="1">{#N/A,#N/A,FALSE,"ALM-ASISC"}</definedName>
    <definedName name="dude" hidden="1">{"'Server Configuration'!$A$1:$DB$281"}</definedName>
    <definedName name="Dues_and_Subscriptions_Expense">'[10]GL-PC'!#REF!</definedName>
    <definedName name="DuffPhelps">#REF!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hidden="1">{"sales",#N/A,FALSE,"Sales";"sales existing",#N/A,FALSE,"Sales";"sales rd1",#N/A,FALSE,"Sales";"sales rd2",#N/A,FALSE,"Sales"}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hidden="1">{#N/A,#N/A,FALSE,"Aging Summary";#N/A,#N/A,FALSE,"Ratio Analysis";#N/A,#N/A,FALSE,"Test 120 Day Accts";#N/A,#N/A,FALSE,"Tickmarks"}</definedName>
    <definedName name="e">{"adj95mult",#N/A,FALSE,"COMPCO";"adj95est",#N/A,FALSE,"COMPCO"}</definedName>
    <definedName name="E_1">{"Test",#N/A,FALSE,"Index";#N/A,"RISK",FALSE,"MarketProjection"}</definedName>
    <definedName name="e1e">#REF!</definedName>
    <definedName name="e2e">#REF!</definedName>
    <definedName name="e3232rd" hidden="1">{#N/A,#N/A,FALSE,"CMN_FE"}</definedName>
    <definedName name="e3e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hidden="1">{"FCB_ALL",#N/A,FALSE,"FCB"}</definedName>
    <definedName name="EAREA">#REF!</definedName>
    <definedName name="eareare" hidden="1">{"FCB_ALL",#N/A,FALSE,"FCB"}</definedName>
    <definedName name="earer" hidden="1">{#N/A,#N/A,FALSE,"Sheet1"}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_Y1">Investor_Deck_Calculations!$D$64</definedName>
    <definedName name="EBITDA_Y2">Investor_Deck_Calculations!$D$65</definedName>
    <definedName name="EBITDA_Y3">Investor_Deck_Calculations!$D$66</definedName>
    <definedName name="EBITDA_Y4">Investor_Deck_Calculations!$D$67</definedName>
    <definedName name="EBITDA_Y5">Investor_Deck_Calculations!$D$68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>{0}</definedName>
    <definedName name="ed" hidden="1">{#N/A,#N/A,FALSE,"FAB VENDORS";"BUD SUM",#N/A,FALSE,"BUD SUM WO TEX"}</definedName>
    <definedName name="ed5dyx" hidden="1">{#N/A,#N/A,FALSE,"CBE";#N/A,#N/A,FALSE,"SWK"}</definedName>
    <definedName name="EDD" hidden="1">{#N/A,#N/A,FALSE,"PMTABB";#N/A,#N/A,FALSE,"PMTABB"}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{"Assumptions",#N/A,TRUE,"Assumptions";"Income",#N/A,TRUE,"Income";"Balance",#N/A,TRUE,"Balance"}</definedName>
    <definedName name="eeeeeeee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hidden="1">{"SchF1",#N/A,FALSE,"Schedules";"SchF2",#N/A,FALSE,"Schedules"}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1">Sheet1</definedName>
    <definedName name="ehsht" localSheetId="6">Sheet1</definedName>
    <definedName name="ehsht">Sheet1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>#REF!</definedName>
    <definedName name="eings" hidden="1">{#N/A,"PURCHM",FALSE,"Business Analysis";#N/A,"SPADD",FALSE,"Business Analysis"}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>#REF!</definedName>
    <definedName name="Embeded_Player___Player_licence___Ericsson___global">#REF!</definedName>
    <definedName name="Embeded_Player___Player_licence___Ericsson_Italy">#REF!</definedName>
    <definedName name="Embeded_Player___Player_licence___Ericsson_Spain">#REF!</definedName>
    <definedName name="Embeded_Player___Player_licence___Excem_France">#REF!</definedName>
    <definedName name="Embeded_Player___Player_licence___Excem_Spain">#REF!</definedName>
    <definedName name="Embeded_Player___Player_licence___Mitsui__BSI">#REF!</definedName>
    <definedName name="Embeded_Player___Player_licence___Other_1">#REF!</definedName>
    <definedName name="Embeded_Player___Player_licence___Other_2">#REF!</definedName>
    <definedName name="Embeded_Player___Player_licence___Other_3">#REF!</definedName>
    <definedName name="Embeded_Player___Player_licence___SchlumbergerSema">#REF!</definedName>
    <definedName name="Embeded_Player___Player_licence___Sony__NSBCE">#REF!</definedName>
    <definedName name="Embeded_Player___Player_licence___Technomen">#REF!</definedName>
    <definedName name="Embeded_Player___Player_licence___Unisys">#REF!</definedName>
    <definedName name="Embeded_Player___set_up___CMG">#REF!</definedName>
    <definedName name="Embeded_Player___set_up___Ericsson___global">#REF!</definedName>
    <definedName name="Embeded_Player___set_up___Ericsson_Italy">#REF!</definedName>
    <definedName name="Embeded_Player___set_up___Ericsson_Spain">#REF!</definedName>
    <definedName name="Embeded_Player___set_up___Excem_France">#REF!</definedName>
    <definedName name="Embeded_Player___set_up___Excem_Spain">#REF!</definedName>
    <definedName name="Embeded_Player___set_up___Mitsui__BSI">#REF!</definedName>
    <definedName name="Embeded_Player___set_up___Other_1">#REF!</definedName>
    <definedName name="Embeded_Player___set_up___Other_2">#REF!</definedName>
    <definedName name="Embeded_Player___set_up___Other_3">#REF!</definedName>
    <definedName name="Embeded_Player___set_up___SchlumbergerSema">#REF!</definedName>
    <definedName name="Embeded_Player___set_up___Sony__NSBCE">#REF!</definedName>
    <definedName name="Embeded_Player___set_up___Technomen">#REF!</definedName>
    <definedName name="Embeded_Player___set_up___Unisys">#REF!</definedName>
    <definedName name="emily" hidden="1">{#N/A,#N/A,FALSE,"Calc";#N/A,#N/A,FALSE,"Sensitivity";#N/A,#N/A,FALSE,"LT Earn.Dil.";#N/A,#N/A,FALSE,"Dil. AVP"}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'[10]GL-PC'!#REF!</definedName>
    <definedName name="Employee_health_insurance_expense_G_A">'[10]GL-PC'!#REF!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hidden="1">{"FTSE100","COMPANIES",TRUE}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>#REF!,#REF!</definedName>
    <definedName name="EPS_Qtr_Date">#REF!</definedName>
    <definedName name="EPSDate">#REF!</definedName>
    <definedName name="EPSGrowth">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>#REF!</definedName>
    <definedName name="erarea" hidden="1">{#N/A,#N/A,FALSE,"Trading-Mult ";#N/A,#N/A,FALSE,"Trading-Cap";#N/A,#N/A,FALSE,"Trading-Inc";#N/A,#N/A,FALSE,"Cash Flow";#N/A,#N/A,FALSE,"M&amp;A info"}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hidden="1">{#N/A,#N/A,FALSE,"Job Sched"}</definedName>
    <definedName name="erd" hidden="1">#REF!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.fd" hidden="1">{"fdb2_print",#N/A,FALSE,"Report"}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hidden="1">{#N/A,#N/A,FALSE,"מאזן בוחן";"כל_מאזן_בוחן",#N/A,FALSE,"מאזן בוחן"}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r.g" hidden="1">{#N/A,#N/A,FALSE,"KA CH  (2)"}</definedName>
    <definedName name="errrr" hidden="1">{"CSC_1",#N/A,FALSE,"CSC Outputs";"CSC_2",#N/A,FALSE,"CSC Outputs"}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hidden="1">{#N/A,#N/A,FALSE,"PGW"}</definedName>
    <definedName name="ertr" hidden="1">{#N/A,#N/A,FALSE,"Umsatz 99";#N/A,#N/A,FALSE,"ER 99 "}</definedName>
    <definedName name="Ertragssteuersatz">#REF!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>{"'1-TheatreBkgs'!$A$1:$L$102"}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>{"FTSE100","COMPANIES",TRUE}</definedName>
    <definedName name="esnrc33c1_values">{"EUMOT","COMPANIES",TRUE}</definedName>
    <definedName name="esnrc39c1_values" hidden="1">{"AT","COMPANIES",TRUE}</definedName>
    <definedName name="esnrc56c1_values">{"ASCONGRP","COMPANIES",TRUE}</definedName>
    <definedName name="esnrc63c1_values">{"EUUTIGRP","COMPANIES",TRUE}</definedName>
    <definedName name="esnrc91c1_values">{"EUUTI","COMPANIES",TRUE}</definedName>
    <definedName name="ESOP">#REF!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hidden="1">{"Test",#N/A,FALSE,"Index";#N/A,"RISK",FALSE,"MarketProjection"}</definedName>
    <definedName name="et_1" hidden="1">{"Test",#N/A,FALSE,"Index";#N/A,"RISK",FALSE,"MarketProjection"}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>#REF!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>#REF!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WEWEWE" hidden="1">#REF!</definedName>
    <definedName name="ewq" hidden="1">{"oct_res_comm",#N/A,FALSE,"VarToBud"}</definedName>
    <definedName name="ewqee">{"'NPCGUIDELINES'!$A$1:$J$41"}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F" hidden="1">{#N/A,#N/A,FALSE,"FINAL"}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>#REF!</definedName>
    <definedName name="exch">#REF!</definedName>
    <definedName name="exch96">'[40]תזרים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[30]Parameters!$N$3:$N$20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>#REF!</definedName>
    <definedName name="EXTN_Vlookup">#REF!</definedName>
    <definedName name="Extra_Months">[15]Index!$D$2:$J$14</definedName>
    <definedName name="_xlnm.Extract">#REF!</definedName>
    <definedName name="Extract_MI">#REF!</definedName>
    <definedName name="eyal">#REF!</definedName>
    <definedName name="eydsr" hidden="1">{#N/A,"PURCHM",FALSE,"Business Analysis";#N/A,"SPADD",FALSE,"Business Analysis"}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>#REF!</definedName>
    <definedName name="F.A">#REF!</definedName>
    <definedName name="f.ffff" hidden="1">{#N/A,#N/A,FALSE,"Umsatz 99";#N/A,#N/A,FALSE,"ER 99 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>{"'2ND_QUAR'!$A$1:$P$106"}</definedName>
    <definedName name="FA_AUG">#REF!</definedName>
    <definedName name="FA_DEC">#REF!</definedName>
    <definedName name="FA_JAN_19">#REF!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hidden="1">{#N/A,#N/A,FALSE,"Model";#N/A,#N/A,FALSE,"CapitalCosts"}</definedName>
    <definedName name="faf">#REF!</definedName>
    <definedName name="fafa">{"'NPCGUIDELINES'!$A$1:$J$41"}</definedName>
    <definedName name="fafaf">{"'NPCGUIDELINES'!$A$1:$J$41"}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hidden="1">{#N/A,#N/A,FALSE,"Aging Summary";#N/A,#N/A,FALSE,"Ratio Analysis";#N/A,#N/A,FALSE,"Test 120 Day Accts";#N/A,#N/A,FALSE,"Tickmarks"}</definedName>
    <definedName name="fasdfsdfsegds" hidden="1">{#N/A,#N/A,FALSE,"PMTABB";#N/A,#N/A,FALSE,"PMTABB"}</definedName>
    <definedName name="fawedfa" hidden="1">{#N/A,#N/A,FALSE,"ALM-ASISC"}</definedName>
    <definedName name="Fax">#REF!</definedName>
    <definedName name="FB">#REF!</definedName>
    <definedName name="fbb" hidden="1">{"table",#N/A,FALSE,"COVER";"income_statement",#N/A,FALSE,"COVER"}</definedName>
    <definedName name="FC">#REF!</definedName>
    <definedName name="FCB">{"'NPCGUIDELINES'!$A$1:$J$41"}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hidden="1">{"by departments",#N/A,TRUE,"FORECAST";"cap_headcount",#N/A,TRUE,"FORECAST";"summary",#N/A,TRUE,"FORECAST"}</definedName>
    <definedName name="fd" hidden="1">{#N/A,#N/A,FALSE,"Sales"}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hidden="1">{#N/A,#N/A,FALSE,"Aging Summary";#N/A,#N/A,FALSE,"Ratio Analysis";#N/A,#N/A,FALSE,"Test 120 Day Accts";#N/A,#N/A,FALSE,"Tickmarks"}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rdsgf" hidden="1">40975.4053935185</definedName>
    <definedName name="fdjkei" hidden="1">{"bs",#N/A,FALSE,"SCF"}</definedName>
    <definedName name="FDP_0_1_aSrv" hidden="1">#REF!</definedName>
    <definedName name="FDP_1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3_1_aS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6_1_aS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3_1_aS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Srv" hidden="1">#REF!</definedName>
    <definedName name="FDP_14_1_aUrv" hidden="1">#REF!</definedName>
    <definedName name="FDP_140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S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Srv" hidden="1">#REF!</definedName>
    <definedName name="FDP_17_1_aUrv" hidden="1">#REF!</definedName>
    <definedName name="FDP_170_1_aUrv" hidden="1">#REF!</definedName>
    <definedName name="FDP_171_1_aS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Urv" hidden="1">#REF!</definedName>
    <definedName name="FDP_184_1_aUrv" hidden="1">#REF!</definedName>
    <definedName name="FDP_185_1_aSrv" hidden="1">#REF!</definedName>
    <definedName name="FDP_186_1_aUrv" hidden="1">#REF!</definedName>
    <definedName name="FDP_187_1_aU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Urv" hidden="1">#REF!</definedName>
    <definedName name="FDP_193_1_aUrv" hidden="1">#REF!</definedName>
    <definedName name="FDP_194_1_aUrv" hidden="1">#REF!</definedName>
    <definedName name="FDP_195_1_aUrv" hidden="1">#REF!</definedName>
    <definedName name="FDP_196_1_aUrv" hidden="1">#REF!</definedName>
    <definedName name="FDP_197_1_aSrv" hidden="1">#REF!</definedName>
    <definedName name="FDP_198_1_aU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S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Urv" hidden="1">#REF!</definedName>
    <definedName name="FDP_67_1_aSrv" hidden="1">#REF!</definedName>
    <definedName name="FDP_68_1_aUrv" hidden="1">#REF!</definedName>
    <definedName name="FDP_69_1_aSrv" hidden="1">#REF!</definedName>
    <definedName name="FDP_7_1_aUrv" hidden="1">#REF!</definedName>
    <definedName name="FDP_70_1_aSrv" hidden="1">#REF!</definedName>
    <definedName name="FDP_71_1_aUrv" hidden="1">#REF!</definedName>
    <definedName name="FDP_72_1_aUrv" hidden="1">#REF!</definedName>
    <definedName name="FDP_73_1_aSrv" hidden="1">#REF!</definedName>
    <definedName name="FDP_74_1_aSrv" hidden="1">#REF!</definedName>
    <definedName name="FDP_75_1_aUrv" hidden="1">#REF!</definedName>
    <definedName name="FDP_76_1_aSrv" hidden="1">#REF!</definedName>
    <definedName name="FDP_77_1_aS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hidden="1">{#N/A,#N/A,TRUE,"Cover sheet";#N/A,#N/A,TRUE,"INPUTS";#N/A,#N/A,TRUE,"OUTPUTS";#N/A,#N/A,TRUE,"VALUATION"}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dyh" hidden="1">{"Balance sheet",#N/A,FALSE,"P&amp;L";"P&amp;L",#N/A,FALSE,"P&amp;L"}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>#REF!</definedName>
    <definedName name="FEB_TB">#REF!</definedName>
    <definedName name="february_2000">#REF!</definedName>
    <definedName name="FederalExemption">#REF!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aFC" hidden="1">{#N/A,#N/A,FALSE,"ALM-ASISC"}</definedName>
    <definedName name="fewq" hidden="1">{"Comp_of_Price_Effect",#N/A,FALSE,"QTRDPVAR"}</definedName>
    <definedName name="fewt" hidden="1">{#N/A,#N/A,FALSE,"EW"}</definedName>
    <definedName name="ff">#REF!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efgef">{"qchm_dcf",#N/A,FALSE,"QCHMDCF2";"qchm_terminal",#N/A,FALSE,"QCHMDCF2"}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'[41]פק'' נוספות'!$A$2:$P$33,'[41]פק'' נוספות'!#REF!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hidden="1">{#N/A,#N/A,FALSE,"PGW"}</definedName>
    <definedName name="FGHFH" hidden="1">{"' calendrier 2000'!$A$1:$Q$38"}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hidden="1">{"PAGE 1",#N/A,FALSE,"COS Excluding Geismar";"PAGE 2",#N/A,FALSE,"COS Excluding Geismar";"PAGE 3",#N/A,FALSE,"COS Excluding Geismar"}</definedName>
    <definedName name="fgsdf" hidden="1">{"Summary Schedule",#N/A,FALSE,"Sheet1";"Divisional Support",#N/A,FALSE,"Sheet2";"Corporate Support",#N/A,FALSE,"Sheet3"}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tg" hidden="1">{#N/A,#N/A,FALSE,"Aging Summary";#N/A,#N/A,FALSE,"Ratio Analysis";#N/A,#N/A,FALSE,"Test 120 Day Accts";#N/A,#N/A,FALSE,"Tickmarks"}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>{"'2ND_QUAR'!$A$1:$P$106"}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>#REF!</definedName>
    <definedName name="finance2">#REF!</definedName>
    <definedName name="financenote">#REF!</definedName>
    <definedName name="FINANCIAL">#REF!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'[10]GL-PC'!#REF!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hidden="1">{#N/A,#N/A,FALSE,"ALM-ASISC"}</definedName>
    <definedName name="fjdalöfjdsalköfdjsalö" hidden="1">{#N/A,#N/A,TRUE,"Cover sheet";#N/A,#N/A,TRUE,"INPUTS";#N/A,#N/A,TRUE,"OUTPUTS";#N/A,#N/A,TRUE,"VALUATION"}</definedName>
    <definedName name="fjdkjfkl" hidden="1">{"glc1",#N/A,FALSE,"GLC";"glc2",#N/A,FALSE,"GLC";"glc3",#N/A,FALSE,"GLC";"glc4",#N/A,FALSE,"GLC";"glc5",#N/A,FALSE,"GLC"}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JF" hidden="1">{#N/A,#N/A,FALSE,"ALM-ASISC"}</definedName>
    <definedName name="FJK" hidden="1">{#N/A,#N/A,FALSE,"FINAL"}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K_Quote">#REF!</definedName>
    <definedName name="Flash" hidden="1">{#N/A,#N/A,FALSE,"Créances";#N/A,#N/A,FALSE,"Effectifs";#N/A,#N/A,FALSE,"SI"}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hidden="1">{#N/A,#N/A,FALSE,"summary";#N/A,#N/A,FALSE,"Input"}</definedName>
    <definedName name="Formula_PL_INPUT">#REF!,#REF!,#REF!,#REF!,#REF!,#REF!,#REF!,#REF!,#REF!,#REF!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>[0]!four_scenario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hidden="1">{"' calendrier 2000'!$A$1:$Q$38"}</definedName>
    <definedName name="Free_Rent">#REF!</definedName>
    <definedName name="FreeCashFlow">#REF!</definedName>
    <definedName name="Freq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hidden="1">{"PRS",#N/A,FALSE,"CM"}</definedName>
    <definedName name="FS">#REF!,#REF!,#REF!</definedName>
    <definedName name="fs_1">#REF!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>"c330"</definedName>
    <definedName name="fsdfdfa">{"page1",#N/A,FALSE,"BHCOMPC5";"page2",#N/A,FALSE,"BHCOMPC5";"page3",#N/A,FALSE,"BHCOMPC5";"page4",#N/A,FALSE,"BHCOMPC5"}</definedName>
    <definedName name="FSDFDS" hidden="1">{#N/A,#N/A,FALSE,"PMTABB";#N/A,#N/A,FALSE,"PMTABB"}</definedName>
    <definedName name="fsdfwe" hidden="1">{"comp1",#N/A,FALSE,"COMPS";"footnotes",#N/A,FALSE,"COMPS"}</definedName>
    <definedName name="fsdsfafd" hidden="1">{"CSheet",#N/A,FALSE,"C";"SmCap",#N/A,FALSE,"VAL1";"GulfCoast",#N/A,FALSE,"VAL1";"nav",#N/A,FALSE,"NAV";"Summary",#N/A,FALSE,"NAV"}</definedName>
    <definedName name="fse" hidden="1">{#N/A,#N/A,FALSE,"Sheet1"}</definedName>
    <definedName name="fsfa" hidden="1">{"SchL1",#N/A,FALSE,"Schedules";"SchL2",#N/A,FALSE,"Schedules"}</definedName>
    <definedName name="fsfs" hidden="1">{#N/A,#N/A,FALSE,"Calc";#N/A,#N/A,FALSE,"Sensitivity";#N/A,#N/A,FALSE,"LT Earn.Dil.";#N/A,#N/A,FALSE,"Dil. AVP"}</definedName>
    <definedName name="FSFSFFSFSFEWS" hidden="1">{#N/A,#N/A,FALSE,"ALM-ASISC"}</definedName>
    <definedName name="fsi" hidden="1">#REF!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hidden="1">{"FTS",#N/A,FALSE,"E"}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hidden="1">#REF!</definedName>
    <definedName name="full_year">#REF!</definedName>
    <definedName name="FullAssetRate">#REF!</definedName>
    <definedName name="FullLiabilityRate">'[42]Figures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hidden="1">{#N/A,#N/A,FALSE,"OSBL"}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>#REF!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hidden="1">{#N/A,#N/A,FALSE,"Pharm";#N/A,#N/A,FALSE,"WWCM"}</definedName>
    <definedName name="g_2" hidden="1">{#N/A,#N/A,FALSE,"Pharm";#N/A,#N/A,FALSE,"WWCM"}</definedName>
    <definedName name="g_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'[10]GL-PC'!#REF!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>#REF!</definedName>
    <definedName name="GALow">#REF!</definedName>
    <definedName name="GandA">#REF!</definedName>
    <definedName name="ganote">#REF!</definedName>
    <definedName name="garage_dbf">#REF!</definedName>
    <definedName name="garage_rcn">#REF!</definedName>
    <definedName name="GARCIA" hidden="1">{#N/A,#N/A,FALSE,"Monthly"}</definedName>
    <definedName name="Gas_T_Put">#REF!</definedName>
    <definedName name="Gas_T_Put2">#REF!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[5]מחירון!#REF!</definedName>
    <definedName name="GC_CB_EXTRA">[5]מחירון!#REF!</definedName>
    <definedName name="GC_CB_עיסקי">[39]מחירון!$A$73:$D$79</definedName>
    <definedName name="GCM">'[1]טורים 98'!$HD$64</definedName>
    <definedName name="GCT">'[1]טורים 98'!$GW$69</definedName>
    <definedName name="gd" hidden="1">{#N/A,#N/A,FALSE,"FY97";#N/A,#N/A,FALSE,"FY98";#N/A,#N/A,FALSE,"FY99";#N/A,#N/A,FALSE,"FY00";#N/A,#N/A,FALSE,"FY01"}</definedName>
    <definedName name="gda">#REF!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hidden="1">{"detail",#N/A,FALSE,"mfg";"summary",#N/A,FALSE,"mfg"}</definedName>
    <definedName name="GDFA" hidden="1">{#N/A,#N/A,FALSE,"COMP"}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ggdf" hidden="1">{#N/A,#N/A,FALSE,"Summary";#N/A,#N/A,FALSE,"proj1";#N/A,#N/A,FALSE,"proj2";#N/A,#N/A,FALSE,"DCF"}</definedName>
    <definedName name="GDHD" hidden="1">#REF!</definedName>
    <definedName name="GDT">#REF!</definedName>
    <definedName name="ge" hidden="1">"7d5fea11-ce40-4f66-8070-05ad9a0e094a"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{#N/A,#N/A,FALSE,"Monthly"}</definedName>
    <definedName name="GenAcctList">#REF!</definedName>
    <definedName name="Gender">#REF!</definedName>
    <definedName name="General_Administration_Miscellaneous">'[10]GL-PC'!#REF!</definedName>
    <definedName name="General_Inputs">#REF!</definedName>
    <definedName name="GeneralDBLocation">#REF!</definedName>
    <definedName name="generic_curr" hidden="1">#REF!</definedName>
    <definedName name="generic_month">'[43]general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hidden="1">{#N/A,#N/A,FALSE,"KA CH  (2)"}</definedName>
    <definedName name="gfd" hidden="1">{"FCB_ALL",#N/A,FALSE,"FCB";"GREY_ALL",#N/A,FALSE,"GREY"}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hidden="1">{#N/A,#N/A,FALSE,"Summary";#N/A,#N/A,FALSE,"proj1";#N/A,#N/A,FALSE,"proj2"}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hidden="1">{"bs",#N/A,FALSE,"SCF"}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hidden="1">{#N/A,#N/A,FALSE,"TOWNSHIP"}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hidden="1">{#N/A,#N/A,FALSE,"SUMMARY";#N/A,#N/A,FALSE,"SUMMARY"}</definedName>
    <definedName name="ggg">{"'Directory'!$A$72:$E$91"}</definedName>
    <definedName name="gggg" hidden="1">{#N/A,#N/A,FALSE,"Aging Summary";#N/A,#N/A,FALSE,"Ratio Analysis";#N/A,#N/A,FALSE,"Test 120 Day Accts";#N/A,#N/A,FALSE,"Tickmarks"}</definedName>
    <definedName name="ggggg" hidden="1">{"budget992000_customers",#N/A,FALSE,"Celtel alternative 6"}</definedName>
    <definedName name="ggggggg" hidden="1">{"Term Sheet",#N/A,FALSE,"Term Sheet";"Value Summary",#N/A,FALSE,"Value Sum";"Debt Coverage",#N/A,FALSE,"Debt Coverage"}</definedName>
    <definedName name="ggggggggggggggggggggggggggg" hidden="1">{"ASSETS",#N/A,FALSE,"BALANCE SHEET";"LIABILITIES",#N/A,FALSE,"BALANCE SHEET"}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hidden="1">{#N/A,#N/A,FALSE,"KA CH  (2)"}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hidden="1">{#N/A,"PURCHM",FALSE,"Business Analysis";#N/A,"SPADD",FALSE,"Business Analysis"}</definedName>
    <definedName name="gibness1" hidden="1">{"sales",#N/A,FALSE,"Sales";"sales existing",#N/A,FALSE,"Sales";"sales rd1",#N/A,FALSE,"Sales";"sales rd2",#N/A,FALSE,"Sales"}</definedName>
    <definedName name="Gifts_Expense">'[10]GL-PC'!#REF!</definedName>
    <definedName name="gilad">#REF!,#REF!,#REF!,#REF!,#REF!</definedName>
    <definedName name="gimmel">#REF!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hidden="1">{"Page1",#N/A,FALSE,"CompCo";"Page2",#N/A,FALSE,"CompCo"}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_DELTA">Investor_Deck_Calculations!$D$58</definedName>
    <definedName name="GM_Y1">Investor_Deck_Calculations!$D$53</definedName>
    <definedName name="GM_Y2">Investor_Deck_Calculations!$D$54</definedName>
    <definedName name="GM_Y3">Investor_Deck_Calculations!$D$55</definedName>
    <definedName name="GM_Y4">Investor_Deck_Calculations!$D$56</definedName>
    <definedName name="GM_Y5">Investor_Deck_Calculations!$D$57</definedName>
    <definedName name="gmarg">#REF!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hidden="1">{"consolidated",#N/A,FALSE,"Sheet1";"cms",#N/A,FALSE,"Sheet1";"fse",#N/A,FALSE,"Sheet1"}</definedName>
    <definedName name="GoIncomeChart">#N/A</definedName>
    <definedName name="gooch" hidden="1">{#N/A,#N/A,FALSE,"Projections";#N/A,#N/A,FALSE,"Multiples Valuation";#N/A,#N/A,FALSE,"LBO";#N/A,#N/A,FALSE,"Multiples_Sensitivity";#N/A,#N/A,FALSE,"Summary"}</definedName>
    <definedName name="goodbye" hidden="1">{#N/A,#N/A,FALSE,"A&amp;E";#N/A,#N/A,FALSE,"HighTop";#N/A,#N/A,FALSE,"JG";#N/A,#N/A,FALSE,"RI";#N/A,#N/A,FALSE,"woHT";#N/A,#N/A,FALSE,"woHT&amp;JG"}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_CAGR">Investor_Deck_Calculations!$D$52</definedName>
    <definedName name="GP_Y1">Investor_Deck_Calculations!$D$47</definedName>
    <definedName name="GP_Y2">Investor_Deck_Calculations!$D$48</definedName>
    <definedName name="GP_Y3">Investor_Deck_Calculations!$D$49</definedName>
    <definedName name="GP_Y4">Investor_Deck_Calculations!$D$50</definedName>
    <definedName name="GP_Y5">Investor_Deck_Calculations!$D$51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'[8]ער"ז דוח מס:מיעוט'!$L$141:$BS$528</definedName>
    <definedName name="gqarefg" hidden="1">{#N/A,#N/A,FALSE,"PMTABB";#N/A,#N/A,FALSE,"PMTABB"}</definedName>
    <definedName name="gr" hidden="1">{#N/A,#N/A,FALSE,"SUMMARY";#N/A,#N/A,FALSE,"SUMMARY"}</definedName>
    <definedName name="gr_25598_vp" hidden="1">{#N/A,#N/A,FALSE,"profile ";#N/A,#N/A,FALSE,"rank";#N/A,#N/A,FALSE,"overbase";#N/A,#N/A,FALSE,"overcash";#N/A,#N/A,FALSE,"overtfp";#N/A,#N/A,FALSE,"overtcc"}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'[10]GL-PC'!#REF!</definedName>
    <definedName name="GrantType">#REF!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>1.175</definedName>
    <definedName name="gross_exhibit_letter">#REF!</definedName>
    <definedName name="GROSS_MARGIN">Investor_Deck_Calculations!$D$18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>#REF!</definedName>
    <definedName name="growth.rates">#REF!</definedName>
    <definedName name="Growth_MABENO">#REF!</definedName>
    <definedName name="growth_rate">#REF!</definedName>
    <definedName name="Growth1">#REF!</definedName>
    <definedName name="Growth14">#REF!</definedName>
    <definedName name="Growth15">#REF!</definedName>
    <definedName name="Growth16">#REF!</definedName>
    <definedName name="growth2005">#REF!</definedName>
    <definedName name="Growth2016">#REF!</definedName>
    <definedName name="grp16stb" hidden="1">{#N/A,#N/A,FALSE,"PMTABB";#N/A,#N/A,FALSE,"PMTABB"}</definedName>
    <definedName name="grp16stb2" hidden="1">{#N/A,#N/A,FALSE,"PMTABB";#N/A,#N/A,FALSE,"PMTABB"}</definedName>
    <definedName name="GRPDEBTSPRD2">#REF!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hidden="1">{"QTD_PACKAGE",#N/A,FALSE,"QTD"}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hidden="1">{#N/A,#N/A,FALSE,"ALM-ASISC"}</definedName>
    <definedName name="gwamort">#REF!</definedName>
    <definedName name="gwergwr" hidden="1">{#N/A,#N/A,FALSE,"ISBL"}</definedName>
    <definedName name="GWyears">40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{#N/A,#N/A,FALSE,"REPORT"}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'[42]Figures from Company'!#REF!</definedName>
    <definedName name="hang">#REF!</definedName>
    <definedName name="HANNA">#REF!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>#REF!</definedName>
    <definedName name="HC_BUD">#REF!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hidden="1">{#N/A,#N/A,FALSE,"Monthly"}</definedName>
    <definedName name="Healthcare1" hidden="1">{#N/A,#N/A,FALSE,"Monthly"}</definedName>
    <definedName name="Heating">#REF!</definedName>
    <definedName name="hebesatz">#REF!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hidden="1">{#N/A,#N/A,FALSE,"3mos";#N/A,#N/A,FALSE,"dedicated"}</definedName>
    <definedName name="hf" hidden="1">{"detail",#N/A,FALSE,"mfg";"summary",#N/A,FALSE,"mfg"}</definedName>
    <definedName name="hfdjfaijoie" hidden="1">{#N/A,#N/A,FALSE,"ALM-ASISC"}</definedName>
    <definedName name="HFGJM" hidden="1">{#N/A,#N/A,FALSE,"PGW"}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r" hidden="1">{"table",#N/A,FALSE,"COVER";"income_statement",#N/A,FALSE,"COVER"}</definedName>
    <definedName name="hfssk" hidden="1">#REF!</definedName>
    <definedName name="HFUJYT" hidden="1">{#N/A,#N/A,FALSE,"PMTABB";#N/A,#N/A,FALSE,"PMTABB"}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hidden="1">{"BA detail",#N/A,FALSE,"Q3YTD 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hidden="1">{#N/A,#N/A,FALSE,"Monthly"}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hidden="1">{#N/A,#N/A,FALSE,"חודשי"}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r">{0,0,0,0;0,0,0,0;0,0,0,0}</definedName>
    <definedName name="hgwr" hidden="1">{#N/A,#N/A,FALSE,"PGW"}</definedName>
    <definedName name="HH">#REF!</definedName>
    <definedName name="hh.k" hidden="1">{#N/A,#N/A,FALSE,"KA CH  (2)"}</definedName>
    <definedName name="hhgjghj">{"DCF1",#N/A,FALSE,"SIERRA DCF";"MATRIX1",#N/A,FALSE,"SIERRA DCF"}</definedName>
    <definedName name="hhgtrewq" hidden="1">{#N/A,#N/A,FALSE,"חודשי"}</definedName>
    <definedName name="hhh" hidden="1">{#N/A,#N/A,FALSE,"מאזן בוחן";"כל_מאזן_בוחן",#N/A,FALSE,"מאזן בוחן"}</definedName>
    <definedName name="hhh_1" hidden="1">{"Outflow 1",#N/A,FALSE,"Outflows-Inflows";"Outflow 2",#N/A,FALSE,"Outflows-Inflows";"Inflow 1",#N/A,FALSE,"Outflows-Inflows";"Inflow 2",#N/A,FALSE,"Outflows-Inflows"}</definedName>
    <definedName name="hhhh" hidden="1">{#N/A,#N/A,FALSE,"AD_Purchase";#N/A,#N/A,FALSE,"Credit";#N/A,#N/A,FALSE,"PF Acquisition";#N/A,#N/A,FALSE,"PF Offering"}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hidden="1">{#N/A,#N/A,FALSE,"Aging Summary";#N/A,#N/A,FALSE,"Ratio Analysis";#N/A,#N/A,FALSE,"Test 120 Day Accts";#N/A,#N/A,FALSE,"Tickmarks"}</definedName>
    <definedName name="hhhhhhhhhhhhh" hidden="1">{"Page1",#N/A,FALSE,"CompCo";"Page2",#N/A,FALSE,"CompCo"}</definedName>
    <definedName name="hhhsdf" hidden="1">{"up stand alones",#N/A,FALSE,"Acquiror"}</definedName>
    <definedName name="HHIhs" hidden="1">{"short1",#N/A,FALSE,"masmode";"short2",#N/A,FALSE,"masmode";"qtrres",#N/A,FALSE,"QTR. RES.";"sales",#N/A,FALSE,"Sales &amp; Market Share"}</definedName>
    <definedName name="hhj" hidden="1">{"table",#N/A,FALSE,"COVER";"income_statement",#N/A,FALSE,"COVER"}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>{"'Directory'!$A$72:$E$91"}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hidden="1">{"Summary",#N/A,FALSE,"Summary";"Summary Diagnotics",#N/A,FALSE,"Summary"}</definedName>
    <definedName name="hjkuil_1" hidden="1">{"Summary",#N/A,FALSE,"Summary";"Summary Diagnotics",#N/A,FALSE,"Summary"}</definedName>
    <definedName name="hjkuil_1_1" hidden="1">{"Summary",#N/A,FALSE,"Summary";"Summary Diagnotics",#N/A,FALSE,"Summary"}</definedName>
    <definedName name="hjkuil_1_2" hidden="1">{"Summary",#N/A,FALSE,"Summary";"Summary Diagnotics",#N/A,FALSE,"Summary"}</definedName>
    <definedName name="hjkuil_1_3" hidden="1">{"Summary",#N/A,FALSE,"Summary";"Summary Diagnotics",#N/A,FALSE,"Summary"}</definedName>
    <definedName name="hjkuil_1_4" hidden="1">{"Summary",#N/A,FALSE,"Summary";"Summary Diagnotics",#N/A,FALSE,"Summary"}</definedName>
    <definedName name="hjkuil_1_5" hidden="1">{"Summary",#N/A,FALSE,"Summary";"Summary Diagnotics",#N/A,FALSE,"Summary"}</definedName>
    <definedName name="hjkuil_2" hidden="1">{"Summary",#N/A,FALSE,"Summary";"Summary Diagnotics",#N/A,FALSE,"Summary"}</definedName>
    <definedName name="hjkuil_2_1" hidden="1">{"Summary",#N/A,FALSE,"Summary";"Summary Diagnotics",#N/A,FALSE,"Summary"}</definedName>
    <definedName name="hjkuil_2_2" hidden="1">{"Summary",#N/A,FALSE,"Summary";"Summary Diagnotics",#N/A,FALSE,"Summary"}</definedName>
    <definedName name="hjkuil_2_3" hidden="1">{"Summary",#N/A,FALSE,"Summary";"Summary Diagnotics",#N/A,FALSE,"Summary"}</definedName>
    <definedName name="hjkuil_2_4" hidden="1">{"Summary",#N/A,FALSE,"Summary";"Summary Diagnotics",#N/A,FALSE,"Summary"}</definedName>
    <definedName name="hjkuil_2_5" hidden="1">{"Summary",#N/A,FALSE,"Summary";"Summary Diagnotics",#N/A,FALSE,"Summary"}</definedName>
    <definedName name="hjkuil_3" hidden="1">{"Summary",#N/A,FALSE,"Summary";"Summary Diagnotics",#N/A,FALSE,"Summary"}</definedName>
    <definedName name="hjkuil_3_1" hidden="1">{"Summary",#N/A,FALSE,"Summary";"Summary Diagnotics",#N/A,FALSE,"Summary"}</definedName>
    <definedName name="hjkuil_3_2" hidden="1">{"Summary",#N/A,FALSE,"Summary";"Summary Diagnotics",#N/A,FALSE,"Summary"}</definedName>
    <definedName name="hjkuil_3_3" hidden="1">{"Summary",#N/A,FALSE,"Summary";"Summary Diagnotics",#N/A,FALSE,"Summary"}</definedName>
    <definedName name="hjkuil_3_4" hidden="1">{"Summary",#N/A,FALSE,"Summary";"Summary Diagnotics",#N/A,FALSE,"Summary"}</definedName>
    <definedName name="hjkuil_3_5" hidden="1">{"Summary",#N/A,FALSE,"Summary";"Summary Diagnotics",#N/A,FALSE,"Summary"}</definedName>
    <definedName name="hjkuil_4" hidden="1">{"Summary",#N/A,FALSE,"Summary";"Summary Diagnotics",#N/A,FALSE,"Summary"}</definedName>
    <definedName name="hjkuil_4_1" hidden="1">{"Summary",#N/A,FALSE,"Summary";"Summary Diagnotics",#N/A,FALSE,"Summary"}</definedName>
    <definedName name="hjkuil_4_2" hidden="1">{"Summary",#N/A,FALSE,"Summary";"Summary Diagnotics",#N/A,FALSE,"Summary"}</definedName>
    <definedName name="hjkuil_4_3" hidden="1">{"Summary",#N/A,FALSE,"Summary";"Summary Diagnotics",#N/A,FALSE,"Summary"}</definedName>
    <definedName name="hjkuil_4_4" hidden="1">{"Summary",#N/A,FALSE,"Summary";"Summary Diagnotics",#N/A,FALSE,"Summary"}</definedName>
    <definedName name="hjkuil_4_5" hidden="1">{"Summary",#N/A,FALSE,"Summary";"Summary Diagnotics",#N/A,FALSE,"Summary"}</definedName>
    <definedName name="hjkuil_5" hidden="1">{"Summary",#N/A,FALSE,"Summary";"Summary Diagnotics",#N/A,FALSE,"Summary"}</definedName>
    <definedName name="hjkuil_5_1" hidden="1">{"Summary",#N/A,FALSE,"Summary";"Summary Diagnotics",#N/A,FALSE,"Summary"}</definedName>
    <definedName name="hjkuil_5_2" hidden="1">{"Summary",#N/A,FALSE,"Summary";"Summary Diagnotics",#N/A,FALSE,"Summary"}</definedName>
    <definedName name="hjkuil_5_3" hidden="1">{"Summary",#N/A,FALSE,"Summary";"Summary Diagnotics",#N/A,FALSE,"Summary"}</definedName>
    <definedName name="hjkuil_5_4" hidden="1">{"Summary",#N/A,FALSE,"Summary";"Summary Diagnotics",#N/A,FALSE,"Summary"}</definedName>
    <definedName name="hjkuil_5_5" hidden="1">{"Summary",#N/A,FALSE,"Summary";"Summary Diagnotics",#N/A,FALSE,"Summary"}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{"Pulp Production",#N/A,FALSE,"Pulp";"Pulp Earnings",#N/A,FALSE,"Pulp"}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hidden="1">{"'MIS format'!$B$2:$W$101"}</definedName>
    <definedName name="hospital_dbf">#REF!</definedName>
    <definedName name="hospital_rcn">#REF!</definedName>
    <definedName name="Hospitality_in_Israel_Expense">'[10]GL-PC'!#REF!</definedName>
    <definedName name="Hosting__servers_Cogs_operation">'[10]GL-PC'!#REF!</definedName>
    <definedName name="Hosting__servers_R_D">'[10]GL-PC'!#REF!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'[10]GL-PC'!#REF!</definedName>
    <definedName name="HR_Data">#REF!</definedName>
    <definedName name="HR_Platforms">'[10]GL-PC'!#REF!</definedName>
    <definedName name="hr_sum">#REF!</definedName>
    <definedName name="hre" hidden="1">{#N/A,#N/A,FALSE,"TOWNSHIP"}</definedName>
    <definedName name="HRI">#REF!</definedName>
    <definedName name="HSS" hidden="1">{#N/A,#N/A,FALSE,"ALM-ASISC"}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>{"page1",#N/A,FALSE,"BHCOMPC5";"page2",#N/A,FALSE,"BHCOMPC5";"page3",#N/A,FALSE,"BHCOMPC5";"page4",#N/A,FALSE,"BHCOMPC5"}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hidden="1">{"'debtors'!$A$1:$I$305","'debtors'!$A$1:$J$285"}</definedName>
    <definedName name="HTML_CodePage" hidden="1">1252</definedName>
    <definedName name="HTML_Control" hidden="1">{"'2ND_QUAR'!$A$1:$P$106"}</definedName>
    <definedName name="HTML_Control_1">{"'Summary Long List'!$A$1:$H$20"}</definedName>
    <definedName name="HTML_Control_1_1">{"'Summary Long List'!$A$1:$H$20"}</definedName>
    <definedName name="HTML_Control_1_1_1">{"'Summary Long List'!$A$1:$H$20"}</definedName>
    <definedName name="HTML_Control_1_1_2">{"'Summary Long List'!$A$1:$H$20"}</definedName>
    <definedName name="HTML_Control_1_1_3">{"'Summary Long List'!$A$1:$H$20"}</definedName>
    <definedName name="HTML_Control_1_1_4">{"'Summary Long List'!$A$1:$H$20"}</definedName>
    <definedName name="HTML_Control_1_1_5">{"'Summary Long List'!$A$1:$H$20"}</definedName>
    <definedName name="HTML_Control_1_2">{"'Summary Long List'!$A$1:$H$20"}</definedName>
    <definedName name="HTML_Control_1_2_1">{"'Summary Long List'!$A$1:$H$20"}</definedName>
    <definedName name="HTML_Control_1_2_2">{"'Summary Long List'!$A$1:$H$20"}</definedName>
    <definedName name="HTML_Control_1_2_3">{"'Summary Long List'!$A$1:$H$20"}</definedName>
    <definedName name="HTML_Control_1_2_4">{"'Summary Long List'!$A$1:$H$20"}</definedName>
    <definedName name="HTML_Control_1_3">{"'Summary Long List'!$A$1:$H$20"}</definedName>
    <definedName name="HTML_Control_1_3_1">{"'Summary Long List'!$A$1:$H$20"}</definedName>
    <definedName name="HTML_Control_1_3_2">{"'Summary Long List'!$A$1:$H$20"}</definedName>
    <definedName name="HTML_Control_1_3_3">{"'Summary Long List'!$A$1:$H$20"}</definedName>
    <definedName name="HTML_Control_1_3_4">{"'Summary Long List'!$A$1:$H$20"}</definedName>
    <definedName name="HTML_Control_1_4">{"'Summary Long List'!$A$1:$H$20"}</definedName>
    <definedName name="HTML_Control_1_4_1">{"'Summary Long List'!$A$1:$H$20"}</definedName>
    <definedName name="HTML_Control_1_4_2">{"'Summary Long List'!$A$1:$H$20"}</definedName>
    <definedName name="HTML_Control_1_4_3">{"'Summary Long List'!$A$1:$H$20"}</definedName>
    <definedName name="HTML_Control_1_4_4">{"'Summary Long List'!$A$1:$H$20"}</definedName>
    <definedName name="HTML_Control_1_5">{"'Summary Long List'!$A$1:$H$20"}</definedName>
    <definedName name="HTML_Control_2">{"'Summary Long List'!$A$1:$H$20"}</definedName>
    <definedName name="HTML_Control_2_1">{"'Summary Long List'!$A$1:$H$20"}</definedName>
    <definedName name="HTML_Control_2_2">{"'Summary Long List'!$A$1:$H$20"}</definedName>
    <definedName name="HTML_Control_2_3">{"'Summary Long List'!$A$1:$H$20"}</definedName>
    <definedName name="HTML_Control_2_4">{"'Summary Long List'!$A$1:$H$20"}</definedName>
    <definedName name="HTML_Control_2_5">{"'Summary Long List'!$A$1:$H$20"}</definedName>
    <definedName name="HTML_Control_3">{"'Summary Long List'!$A$1:$H$20"}</definedName>
    <definedName name="HTML_Control_3_1">{"'Summary Long List'!$A$1:$H$20"}</definedName>
    <definedName name="HTML_Control_3_2">{"'Summary Long List'!$A$1:$H$20"}</definedName>
    <definedName name="HTML_Control_3_3">{"'Summary Long List'!$A$1:$H$20"}</definedName>
    <definedName name="HTML_Control_3_4">{"'Summary Long List'!$A$1:$H$20"}</definedName>
    <definedName name="HTML_Control_3_5" hidden="1">{"'2ND_QUAR'!$A$1:$P$106"}</definedName>
    <definedName name="HTML_Control_4">{"'Summary Long List'!$A$1:$H$20"}</definedName>
    <definedName name="HTML_Control_4_1">{"'Summary Long List'!$A$1:$H$20"}</definedName>
    <definedName name="HTML_Control_4_2">{"'Summary Long List'!$A$1:$H$20"}</definedName>
    <definedName name="HTML_Control_4_3">{"'Summary Long List'!$A$1:$H$20"}</definedName>
    <definedName name="HTML_Control_4_4">{"'Summary Long List'!$A$1:$H$20"}</definedName>
    <definedName name="HTML_Control_4_5" hidden="1">{"'2ND_QUAR'!$A$1:$P$106"}</definedName>
    <definedName name="HTML_Control_5">{"'Summary Long List'!$A$1:$H$20"}</definedName>
    <definedName name="HTML_Control_5_1" hidden="1">{"'2ND_QUAR'!$A$1:$P$106"}</definedName>
    <definedName name="HTML_Control_5_2" hidden="1">{"'2ND_QUAR'!$A$1:$P$106"}</definedName>
    <definedName name="HTML_Control_5_3" hidden="1">{"'2ND_QUAR'!$A$1:$P$106"}</definedName>
    <definedName name="HTML_Control_5_4" hidden="1">{"'2ND_QUAR'!$A$1:$P$106"}</definedName>
    <definedName name="HTML_Control_5_5" hidden="1">{"'2ND_QUAR'!$A$1:$P$106"}</definedName>
    <definedName name="HTML_Control_BS" hidden="1">{"'Sheet1'!$A$1:$L$21"}</definedName>
    <definedName name="HTML_control1">{"'August 2000'!$A$1:$J$101"}</definedName>
    <definedName name="html_control1_1" hidden="1">{"'Income Statement'!$D$96:$E$101"}</definedName>
    <definedName name="HTML_Control2">{"'Sheet1'!$A$1:$O$40"}</definedName>
    <definedName name="HTML_Control3">{"'1-TheatreBkgs'!$A$1:$L$102"}</definedName>
    <definedName name="HTML_Description" hidden="1">""</definedName>
    <definedName name="HTML_Email" hidden="1">""</definedName>
    <definedName name="HTML_Header" hidden="1">"2ND_QUARTER   Houston Elevator P&amp;L"</definedName>
    <definedName name="HTML_LastUpdate" hidden="1">"8/3/00"</definedName>
    <definedName name="HTML_LineAfter" hidden="1">FALSE</definedName>
    <definedName name="HTML_LineBefore" hidden="1">TRUE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"D:\Web_Pages\HPEQTR2.htm"</definedName>
    <definedName name="HTML_PathFileMac">"Macintosh HD:HomePageStuff:New_Home_Page:datafile:ctryprem.html"</definedName>
    <definedName name="HTML_PathTemplate">"H:\Intranet\exchrate.htm"</definedName>
    <definedName name="HTML_Title" hidden="1">"HOUSTON_p&amp;l"</definedName>
    <definedName name="HTML1" hidden="1">{"'Trend_Total'!$A$7:$V$10","'Trend_Total'!$A$1:$V$4"}</definedName>
    <definedName name="HTML1_1" hidden="1">"'[Financials V2.01 Sub Sales Excite 4.xls]Income Statement'!$B$1:$AA$38"</definedName>
    <definedName name="HTML1_10">"JDDonath@dow.com"</definedName>
    <definedName name="HTML1_11">1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>"Energiepreise Schk"</definedName>
    <definedName name="HTML1_4">"110 KV"</definedName>
    <definedName name="HTML1_5">""</definedName>
    <definedName name="HTML1_6">-4146</definedName>
    <definedName name="HTML1_7">-4146</definedName>
    <definedName name="HTML1_8">"10.03.99"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ntrol" hidden="1">{"'Edit'!$A$1:$V$2277"}</definedName>
    <definedName name="HTMLCount">1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>#REF!</definedName>
    <definedName name="Hufsha">#REF!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hidden="1">{"Cover",#N/A,FALSE,"Cover";"Summary",#N/A,FALSE,"Summarpage"}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>{"'NPCGUIDELINES'!$A$1:$J$41"}</definedName>
    <definedName name="Humana_CAD_August">#REF!</definedName>
    <definedName name="huy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hidden="1">{#N/A,#N/A,TRUE,"Cover sheet";#N/A,#N/A,TRUE,"INPUTS";#N/A,#N/A,TRUE,"OUTPUTS";#N/A,#N/A,TRUE,"VALUATION"}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hidden="1">{"detail",#N/A,FALSE,"mfg";"summary",#N/A,FALSE,"mfg"}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{#N/A,#N/A,FALSE,"Sheet1";#N/A,#N/A,FALSE,"Summary";#N/A,#N/A,FALSE,"proj1";#N/A,#N/A,FALSE,"proj2"}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hidden="1">{#N/A,#N/A,FALSE,"TSUM";#N/A,#N/A,FALSE,"shares";#N/A,#N/A,FALSE,"earnout";#N/A,#N/A,FALSE,"Heaty";#N/A,#N/A,FALSE,"self-tend";#N/A,#N/A,FALSE,"self-sum"}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hidden="1">{"FINSUM",#N/A,FALSE,"SUMMARY"}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'[10]GL-PC'!#REF!</definedName>
    <definedName name="Income_Tax_Rate">#REF!</definedName>
    <definedName name="incomeQ">#REF!</definedName>
    <definedName name="IncomeTaxes">#REF!</definedName>
    <definedName name="Incoming_Freight_Expense">'[10]GL-PC'!#REF!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[44]אינדקס!$A$2:$C$251</definedName>
    <definedName name="Index_urb">#REF!</definedName>
    <definedName name="Indexation1">#REF!</definedName>
    <definedName name="Indexation10">#REF!</definedName>
    <definedName name="Indexation11">#REF!</definedName>
    <definedName name="Indexation12">#REF!</definedName>
    <definedName name="Indexation13">#REF!</definedName>
    <definedName name="Indexation14">#REF!</definedName>
    <definedName name="Indexation15">#REF!</definedName>
    <definedName name="Indexation16">#REF!</definedName>
    <definedName name="Indexation17">#REF!</definedName>
    <definedName name="Indexation18">#REF!</definedName>
    <definedName name="Indexation19">#REF!</definedName>
    <definedName name="Indexation2">#REF!</definedName>
    <definedName name="Indexation20">#REF!</definedName>
    <definedName name="Indexation3">#REF!</definedName>
    <definedName name="Indexation4">#REF!</definedName>
    <definedName name="Indexation5">#REF!</definedName>
    <definedName name="Indexation6">#REF!</definedName>
    <definedName name="Indexation7">#REF!</definedName>
    <definedName name="Indexation8">#REF!</definedName>
    <definedName name="Indexation9">#REF!</definedName>
    <definedName name="INDFINC">#REF!</definedName>
    <definedName name="INDTVAL">#REF!</definedName>
    <definedName name="Industries">#REF!</definedName>
    <definedName name="industry">#REF!</definedName>
    <definedName name="IndustryGroup">#REF!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hidden="1">{"quartfin",#N/A,FALSE,"quartfin"}</definedName>
    <definedName name="ingjks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>#REF!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>[0]!Input_One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'[10]GL-PC'!#REF!</definedName>
    <definedName name="Installations_MSaaS">'[10]GL-PC'!#REF!</definedName>
    <definedName name="INSTBALANCE">#REF!</definedName>
    <definedName name="instcost">#REF!</definedName>
    <definedName name="Instr" hidden="1">{#N/A,#N/A,FALSE,"summary";#N/A,#N/A,FALSE,"Input"}</definedName>
    <definedName name="INSTROUBLE">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'[10]GL-PC'!#REF!</definedName>
    <definedName name="Insurance_Expense_R_D">'[10]GL-PC'!#REF!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hidden="1">{"'Edit'!$A$1:$V$2277"}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_Region">#REF!</definedName>
    <definedName name="Intercompany">#REF!</definedName>
    <definedName name="interest">#REF!</definedName>
    <definedName name="Interest_Expense">#REF!</definedName>
    <definedName name="Interest_Rate" hidden="1">#REF!</definedName>
    <definedName name="InterestExpense">#REF!</definedName>
    <definedName name="InterestIncome">#REF!</definedName>
    <definedName name="InterestLoanTwoPaid">#REF!</definedName>
    <definedName name="internalTravel">#REF!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'[10]GL-PC'!#REF!</definedName>
    <definedName name="Investments">#REF!</definedName>
    <definedName name="InvestmentsInUnconsolidatedAffiliates">#REF!</definedName>
    <definedName name="INVESTOR">#REF!</definedName>
    <definedName name="investorO">#REF!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[5]מחירון!#REF!</definedName>
    <definedName name="IP_עיסקי">[39]מחירון!$G$3:$J$9</definedName>
    <definedName name="IP_שדרוג_CSR">[5]מחירון!#REF!</definedName>
    <definedName name="IP_שדרוג_CSR_BUS">[5]מחירון!#REF!</definedName>
    <definedName name="IP_שדרוג_CSR_BUS_EXTRA">[5]מחירון!#REF!</definedName>
    <definedName name="IP_שדרוג_CSR_EXTRA">[5]מחירון!#REF!</definedName>
    <definedName name="IPASS">[5]מחירון!#REF!</definedName>
    <definedName name="IPASS_EXTRA">[5]מחירון!#REF!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"c7"</definedName>
    <definedName name="IQ_ACCUM_DEP_1">"c1340"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"c16151"</definedName>
    <definedName name="IQ_CABLE_ARPU_ANALOG">"c16146"</definedName>
    <definedName name="IQ_CABLE_ARPU_BASIC">"c16148"</definedName>
    <definedName name="IQ_CABLE_ARPU_BBAND">"c16150"</definedName>
    <definedName name="IQ_CABLE_ARPU_DIG">"c16147"</definedName>
    <definedName name="IQ_CABLE_ARPU_PHONE">"c16149"</definedName>
    <definedName name="IQ_CABLE_BASIC_PENETRATION">"c16130"</definedName>
    <definedName name="IQ_CABLE_BBAND_PENETRATION">"c16131"</definedName>
    <definedName name="IQ_CABLE_BBAND_PENETRATION_THP">"c16132"</definedName>
    <definedName name="IQ_CABLE_CHURN">"c16156"</definedName>
    <definedName name="IQ_CABLE_CHURN_BASIC">"c16153"</definedName>
    <definedName name="IQ_CABLE_CHURN_BBAND">"c16155"</definedName>
    <definedName name="IQ_CABLE_CHURN_DIG">"c16152"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"c16145"</definedName>
    <definedName name="IQ_CABLE_OTHER_REV">"c16164"</definedName>
    <definedName name="IQ_CABLE_PHONE_PENETRATION">"c16133"</definedName>
    <definedName name="IQ_CABLE_PROGRAMMING_COSTS">"c16144"</definedName>
    <definedName name="IQ_CABLE_REV_ADVERT">"c16162"</definedName>
    <definedName name="IQ_CABLE_REV_ANALOG">"c16157"</definedName>
    <definedName name="IQ_CABLE_REV_BASIC">"c16159"</definedName>
    <definedName name="IQ_CABLE_REV_BBAND">"c16160"</definedName>
    <definedName name="IQ_CABLE_REV_COMMERCIAL">"c16163"</definedName>
    <definedName name="IQ_CABLE_REV_DIG">"c16158"</definedName>
    <definedName name="IQ_CABLE_REV_PHONE">"c16161"</definedName>
    <definedName name="IQ_CABLE_RGU">"c16143"</definedName>
    <definedName name="IQ_CABLE_SUBS_ANALOG">"c16135"</definedName>
    <definedName name="IQ_CABLE_SUBS_BASIC">"c16137"</definedName>
    <definedName name="IQ_CABLE_SUBS_BBAND">"c16138"</definedName>
    <definedName name="IQ_CABLE_SUBS_BUNDLED">"c16141"</definedName>
    <definedName name="IQ_CABLE_SUBS_BUS_PHONE">"c15773"</definedName>
    <definedName name="IQ_CABLE_SUBS_DIG">"c16136"</definedName>
    <definedName name="IQ_CABLE_SUBS_LONG_DIST_PHONE">"c15775"</definedName>
    <definedName name="IQ_CABLE_SUBS_NON_VIDEO">"c16140"</definedName>
    <definedName name="IQ_CABLE_SUBS_PHONE">"c16139"</definedName>
    <definedName name="IQ_CABLE_SUBS_RES_PHONE">"c15772"</definedName>
    <definedName name="IQ_CABLE_SUBS_SATELITE">"c15771"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1">"c1458"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"c247"</definedName>
    <definedName name="IQ_DEPRE_AMORT_1">"c1360"</definedName>
    <definedName name="IQ_DEPRE_AMORT_SUPPL">"c1593"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"c2106"</definedName>
    <definedName name="IQ_DIV_PAYMENT_DATE_1">"c2106"</definedName>
    <definedName name="IQ_DIV_PAYMENT_TYPE">"c12752"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>"c1869"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"c1225"</definedName>
    <definedName name="IQ_EV_OVER_EMPLOYEE_1">"c1428"</definedName>
    <definedName name="IQ_EV_OVER_LTM_EBIT">"c1221"</definedName>
    <definedName name="IQ_EV_OVER_LTM_EBIT_1">"c1426"</definedName>
    <definedName name="IQ_EV_OVER_LTM_EBITDA">"c1223"</definedName>
    <definedName name="IQ_EV_OVER_LTM_EBITDA_1">"c1427"</definedName>
    <definedName name="IQ_EV_OVER_LTM_REVENUE">"c1227"</definedName>
    <definedName name="IQ_EV_OVER_LTM_REVENUE_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"c893"</definedName>
    <definedName name="IQ_FINANCING_CASH_1">"c1405"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EXCL_1">"c1395"</definedName>
    <definedName name="IQ_INC_AVAIL_INCL">"c791"</definedName>
    <definedName name="IQ_INC_AVAIL_INCL_1">"c1396"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NON_1">"c1383"</definedName>
    <definedName name="IQ_INTEREST_EXP_SUPPL">"c1460"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>"c674"</definedName>
    <definedName name="IQ_LONG_TERM_DEBT_1">"c1387"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>"c344"</definedName>
    <definedName name="IQ_NET_INC_BEFORE_1">"c1368"</definedName>
    <definedName name="IQ_NET_INC_CF">"c793"</definedName>
    <definedName name="IQ_NET_INC_CF_1">"c1397"</definedName>
    <definedName name="IQ_NET_INC_GROWTH_1" hidden="1">"c158"</definedName>
    <definedName name="IQ_NET_INC_GROWTH_2" hidden="1">"c162"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"c801"</definedName>
    <definedName name="IQ_NON_INTEREST_EXP_1">"c1400"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"c868"</definedName>
    <definedName name="IQ_OTHER_CURRENT_ASSETS_1">"c1403"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"c1052"</definedName>
    <definedName name="IQ_PREF_STOCK_1">"c1416"</definedName>
    <definedName name="IQ_PREF_STOCK_FFIEC">"c12875"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>"c1026"</definedName>
    <definedName name="IQ_PRICE_OVER_BVPS_1">"c1412"</definedName>
    <definedName name="IQ_PRICE_OVER_EPS_EST" hidden="1">"c174"</definedName>
    <definedName name="IQ_PRICE_OVER_EPS_EST_1" hidden="1">"c175"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"c518"</definedName>
    <definedName name="IQ_PROPERTY_GROSS_1">"c1379"</definedName>
    <definedName name="IQ_PROPERTY_MGMT_FEE">"c1074"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"c1090"</definedName>
    <definedName name="IQ_RESEARC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"c119"</definedName>
    <definedName name="IQ_TOTAL_CASH_FINAN_1">"c1352"</definedName>
    <definedName name="IQ_TOTAL_CASH_INVEST">"c121"</definedName>
    <definedName name="IQ_TOTAL_CASH_INVEST_1">"c1353"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"c1243"</definedName>
    <definedName name="IQ_TOTAL_CURRENT_ASSETS_1">"c1430"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>"c1249"</definedName>
    <definedName name="IQ_TOTAL_DEBT_OVER_EBITDA_1">"c1433"</definedName>
    <definedName name="IQ_TOTAL_DEBT_OVER_TOTAL_BV">"c1250"</definedName>
    <definedName name="IQ_TOTAL_DEBT_OVER_TOTAL_BV_1">"c1434"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"c13640"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>"$F$61:$F$90"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hidden="1">"iQShowAll"</definedName>
    <definedName name="IQSSheet1A1">"$A$2:$A$73"</definedName>
    <definedName name="irass">#REF!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hidden="1">{"up stand alones",#N/A,FALSE,"Acquiror"}</definedName>
    <definedName name="ISYTD2">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>#REF!</definedName>
    <definedName name="iuhiliu" hidden="1">{#N/A,#N/A,FALSE,"Sheet1"}</definedName>
    <definedName name="IUHWFA" hidden="1">{#N/A,#N/A,FALSE,"ALM-ASISC"}</definedName>
    <definedName name="iuiuiiiiiiiiiii" hidden="1">{#N/A,#N/A,FALSE,"מאזן בוחן";"כל_מאזן_בוחן",#N/A,FALSE,"מאזן בוחן"}</definedName>
    <definedName name="iungds" hidden="1">{"detail",#N/A,FALSE,"mfg";"summary",#N/A,FALSE,"mfg"}</definedName>
    <definedName name="iupuhhu">#REF!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hidden="1">{#N/A,#N/A,FALSE,"ALM-ASISC"}</definedName>
    <definedName name="iy" hidden="1">{"AS REP",#N/A,FALSE,"EEFSNAP2";"PROP",#N/A,FALSE,"EEFSNAP2";"RISKS",#N/A,FALSE,"EEFSNAP2";"VIEW ALL",#N/A,FALSE,"EEFSNAP2"}</definedName>
    <definedName name="j">{"EVA",#N/A,FALSE,"EVA";"WACC",#N/A,FALSE,"WACC"}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>#REF!</definedName>
    <definedName name="JanActuals" hidden="1">{"legalsumm",#N/A,FALSE,"Forecast (no FAW)";"legaldetail",#N/A,FALSE,"Forecast (no FAW)"}</definedName>
    <definedName name="Jane">{"'1-TheatreBkgs'!$A$1:$L$102"}</definedName>
    <definedName name="JanJFK">#REF!</definedName>
    <definedName name="januar_2000">#REF!</definedName>
    <definedName name="Japan">#REF!</definedName>
    <definedName name="Japan_Share">#REF!</definedName>
    <definedName name="Jasmine" hidden="1">{#N/A,#N/A,FALSE,"Monthly"}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sf" hidden="1">{#N/A,#N/A,FALSE,"FAB VENDORS";"BUD SUM",#N/A,FALSE,"BUD SUM WO TEX"}</definedName>
    <definedName name="JE">{"חובה","SUM(חובה)","YNNNN",FALSE}</definedName>
    <definedName name="JEFF">#REF!</definedName>
    <definedName name="jeffrey6" hidden="1">{0,#N/A,TRUE,0;0,#N/A,TRUE,0;0,#N/A,TRUE,0;0,#N/A,TRUE,0;0,#N/A,TRUE,0}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hidden="1">{"glc1",#N/A,FALSE,"GLC";"glc2",#N/A,FALSE,"GLC";"glc3",#N/A,FALSE,"GLC";"glc4",#N/A,FALSE,"GLC";"glc5",#N/A,FALSE,"GLC"}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hidden="1">{"YTD",#N/A,FALSE,"SUM"}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hidden="1">{#N/A,#N/A,FALSE,"PMTABB";#N/A,#N/A,FALSE,"PMTABB"}</definedName>
    <definedName name="jhgf" hidden="1">{"Commentary",#N/A,FALSE,"May"}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hidden="1">{#N/A,#N/A,FALSE,"Heat";#N/A,#N/A,FALSE,"DCF";#N/A,#N/A,FALSE,"LBO";#N/A,#N/A,FALSE,"A";#N/A,#N/A,FALSE,"C";#N/A,#N/A,FALSE,"impd";#N/A,#N/A,FALSE,"Accr-Dilu"}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{#N/A,#N/A,FALSE,"Sheet1"}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>{"'NPCGUIDELINES'!$A$1:$J$41"}</definedName>
    <definedName name="JIm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{#N/A,#N/A,FALSE,"Second";#N/A,#N/A,FALSE,"ownership";#N/A,#N/A,FALSE,"Valuation";#N/A,#N/A,FALSE,"Eqiv";#N/A,#N/A,FALSE,"Mults";#N/A,#N/A,FALSE,"ISCG Graphics"}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hh" hidden="1">{#N/A,#N/A,FALSE,"Aging Summary";#N/A,#N/A,FALSE,"Ratio Analysis";#N/A,#N/A,FALSE,"Test 120 Day Accts";#N/A,#N/A,FALSE,"Tickmarks"}</definedName>
    <definedName name="jjjj" hidden="1">{"Assumptions",#N/A,FALSE,"Sheet1";"Main Report",#N/A,FALSE,"Sheet1";"Results",#N/A,FALSE,"Sheet1";"Advances",#N/A,FALSE,"Sheet1"}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hidden="1">{#N/A,#N/A,FALSE,"Summary";#N/A,#N/A,FALSE,"proj1";#N/A,#N/A,FALSE,"proj2";#N/A,#N/A,FALSE,"DCF"}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{"table",#N/A,FALSE,"COVER";"income_statement",#N/A,FALSE,"COVER"}</definedName>
    <definedName name="jkh" hidden="1">#REF!</definedName>
    <definedName name="jkhjkhjk" hidden="1">{#N/A,#N/A,FALSE,"Aging Summary";#N/A,#N/A,FALSE,"Ratio Analysis";#N/A,#N/A,FALSE,"Test 120 Day Accts";#N/A,#N/A,FALSE,"Tickmarks"}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{"assets",#N/A,FALSE,"historicBS";"liab",#N/A,FALSE,"historicBS";"is",#N/A,FALSE,"historicIS";"ratios",#N/A,FALSE,"ratios"}</definedName>
    <definedName name="jkkjh" hidden="1">{"'Server Configuration'!$A$1:$DB$281"}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hidden="1">{"detail",#N/A,FALSE,"mfg";"summary",#N/A,FALSE,"mfg"}</definedName>
    <definedName name="Job.NoAKD1" hidden="1">{#N/A,#N/A,FALSE,"CMN_FE"}</definedName>
    <definedName name="job_id" hidden="1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ACT">#REF!</definedName>
    <definedName name="JUL_AOP">#REF!</definedName>
    <definedName name="JUL_BUD">#REF!</definedName>
    <definedName name="jul_detail">#REF!</definedName>
    <definedName name="Jul_TB_18">#REF!</definedName>
    <definedName name="JUN_BUD">#REF!</definedName>
    <definedName name="june">#REF!</definedName>
    <definedName name="June_19">#REF!</definedName>
    <definedName name="JUNK" hidden="1">{"GTO-BS",#N/A,FALSE,"BAL";"GTO-IS",#N/A,FALSE,"OVERHEAD"}</definedName>
    <definedName name="junkme" hidden="1">{#N/A,#N/A,TRUE,"Status Report";#N/A,#N/A,TRUE,"Current Forecast";#N/A,#N/A,TRUE,"Last Forecast";#N/A,#N/A,TRUE,"BP";#N/A,#N/A,TRUE,"LY"}</definedName>
    <definedName name="jutyyt" hidden="1">{#N/A,#N/A,FALSE,"חודשי"}</definedName>
    <definedName name="JV">#REF!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>{"DCF","UPSIDE CASE",FALSE,"Sheet1";"DCF","BASE CASE",FALSE,"Sheet1";"DCF","DOWNSIDE CASE",FALSE,"Sheet1"}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hidden="1">{#N/A,#N/A,FALSE,"Umsatz 99";#N/A,#N/A,FALSE,"ER 99 "}</definedName>
    <definedName name="KAR" hidden="1">{#N/A,#N/A,FALSE,"FINAL"}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hidden="1">{#N/A,#N/A,FALSE,"Sheet1"}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hidden="1">{#N/A,#N/A,FALSE,"Aging Summary";#N/A,#N/A,FALSE,"Ratio Analysis";#N/A,#N/A,FALSE,"Test 120 Day Accts";#N/A,#N/A,FALSE,"Tickmarks"}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hidden="1">{#N/A,#N/A,FALSE,"ALM-ASISC"}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hidden="1">{"ICD Details",#N/A,FALSE,"Current Yr";"ICD Details",#N/A,FALSE,"Budget";"ICD Details",#N/A,FALSE,"Prior Year"}</definedName>
    <definedName name="kjhjhjh">{"'Directory'!$A$72:$E$91"}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" hidden="1">{"assets",#N/A,FALSE,"historicBS";"liab",#N/A,FALSE,"historicBS";"is",#N/A,FALSE,"historicIS";"ratios",#N/A,FALSE,"ratios"}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hidden="1">{#N/A,#N/A,FALSE,"Aging Summary";#N/A,#N/A,FALSE,"Ratio Analysis";#N/A,#N/A,FALSE,"Test 120 Day Accts";#N/A,#N/A,FALSE,"Tickmarks"}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hidden="1">{#N/A,#N/A,FALSE,"תוכניות"}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hidden="1">{"Assumptions",#N/A,TRUE,"Assumptions";"Income",#N/A,TRUE,"Income";"Balance",#N/A,TRUE,"Balance"}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hidden="1">{#N/A,#N/A,FALSE,"שכר מרכז"}</definedName>
    <definedName name="kkkk.llll" hidden="1">{#N/A,#N/A,FALSE,"Umsatz 99";#N/A,#N/A,FALSE,"ER 99 "}</definedName>
    <definedName name="KKKKK" hidden="1">#REF!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hidden="1">{"'Customer Support Trends'!$A$1:$AB$13"}</definedName>
    <definedName name="kklk" hidden="1">{"glc1",#N/A,FALSE,"GLC";"glc2",#N/A,FALSE,"GLC";"glc3",#N/A,FALSE,"GLC";"glc4",#N/A,FALSE,"GLC";"glc5",#N/A,FALSE,"GLC"}</definedName>
    <definedName name="kl" hidden="1">{#N/A,#N/A,FALSE,"FY97";#N/A,#N/A,FALSE,"FY98";#N/A,#N/A,FALSE,"FY99";#N/A,#N/A,FALSE,"FY00";#N/A,#N/A,FALSE,"FY01"}</definedName>
    <definedName name="KLHJ">#REF!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{"Income sources",#N/A,FALSE,"budget Format - Peachtree"}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hidden="1">{#N/A,#N/A,FALSE,"FINAL"}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PI_ARR_DELTA">Investor_Deck_Calculations!$D$28</definedName>
    <definedName name="KPI_ARR_VALUE">Investor_Deck_Calculations!$D$27</definedName>
    <definedName name="KPI_BURN_VALUE">Investor_Deck_Calculations!$D$33</definedName>
    <definedName name="KPI_GM_DELTA">Investor_Deck_Calculations!$D$32</definedName>
    <definedName name="KPI_GM_VALUE">Investor_Deck_Calculations!$D$31</definedName>
    <definedName name="KPI_NRR_DELTA">Investor_Deck_Calculations!$D$30</definedName>
    <definedName name="KPI_NRR_VALUE">Investor_Deck_Calculations!$D$29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u" hidden="1">{"table",#N/A,FALSE,"COVER";"income_statement",#N/A,FALSE,"COVER"}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[45]Links!$H$1:$H$65536</definedName>
    <definedName name="L_AJE_Tot">[45]Links!$G$1:$G$65536</definedName>
    <definedName name="L_CY_Beg">[45]Links!$F$1:$F$65536</definedName>
    <definedName name="L_CY_End">[45]Links!$J$1:$J$65536</definedName>
    <definedName name="L_PY_End">[45]Links!$K$1:$K$65536</definedName>
    <definedName name="L_RJE_Tot">[45]Links!$I$1:$I$65536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>{"'1-TheatreBkgs'!$A$1:$L$102"}</definedName>
    <definedName name="Layout">#REF!</definedName>
    <definedName name="LBO">#REF!</definedName>
    <definedName name="LBOCreditConsol" hidden="1">{"FCB_ALL",#N/A,FALSE,"FCB"}</definedName>
    <definedName name="LBOEquity">#REF!</definedName>
    <definedName name="LBOStub">#REF!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">#REF!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hidden="1">{"table",#N/A,FALSE,"COVER";"income_statement",#N/A,FALSE,"COVER"}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>2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hidden="1">{#N/A,#N/A,FALSE,"FREE"}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hidden="1">{"'Int.-Cem.unit -SUMMARY'!$A$1:$J$25"}</definedName>
    <definedName name="LKFGLFKLDK">[46]!מאקרו1</definedName>
    <definedName name="lkj" hidden="1">{"detail",#N/A,FALSE,"mfg";"summary",#N/A,FALSE,"mfg"}</definedName>
    <definedName name="LKJL" hidden="1">{#N/A,#N/A,FALSE,"FINAL"}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lkjlkjlkj" hidden="1">{"page1",#N/A,TRUE,"CSC";"page2",#N/A,TRUE,"CSC"}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hidden="1">{#N/A,#N/A,FALSE,"Detailed";#N/A,#N/A,FALSE,"Total";#N/A,#N/A,FALSE,"Detailed (2)"}</definedName>
    <definedName name="lko_1" hidden="1">{#N/A,#N/A,FALSE,"Detailed";#N/A,#N/A,FALSE,"Total";#N/A,#N/A,FALSE,"Detailed (2)"}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>{"'2ND_QUAR'!$A$1:$P$106"}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hidden="1">{"typical",#N/A,FALSE,"Typical Absence"}</definedName>
    <definedName name="llkj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hidden="1">{#N/A,#N/A,FALSE,"Aging Summary";#N/A,#N/A,FALSE,"Ratio Analysis";#N/A,#N/A,FALSE,"Test 120 Day Accts";#N/A,#N/A,FALSE,"Tickmarks"}</definedName>
    <definedName name="lll" hidden="1">{#N/A,#N/A,FALSE,"Summary";#N/A,#N/A,FALSE,"proj1";#N/A,#N/A,FALSE,"proj2"}</definedName>
    <definedName name="lllj" hidden="1">#REF!</definedName>
    <definedName name="lllll" hidden="1">{#N/A,#N/A,FALSE,"מאזן בוחן";"כל_מאזן_בוחן",#N/A,FALSE,"מאזן בוחן"}</definedName>
    <definedName name="llllll" hidden="1">{"detail",#N/A,FALSE,"mfg";"summary",#N/A,FALSE,"mfg"}</definedName>
    <definedName name="lllllll" hidden="1">{"GTI monthly IS",#N/A,FALSE,"gti";#N/A,#N/A,FALSE,"gti"}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hidden="1">{"Geographic P1",#N/A,FALSE,"Division &amp; Geog"}</definedName>
    <definedName name="llp" hidden="1">{"YD LPH2",#N/A,FALSE,"YTD"}</definedName>
    <definedName name="lm" hidden="1">{#N/A,#N/A,FALSE,"Monthly"}</definedName>
    <definedName name="LME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hidden="1">{#N/A,#N/A,FALSE,"Sheet1"}</definedName>
    <definedName name="LOAD">#REF!</definedName>
    <definedName name="Loan_Amount" hidden="1">#REF!</definedName>
    <definedName name="Loan_Start" hidden="1">#REF!</definedName>
    <definedName name="Loan_Years" hidden="1">#REF!</definedName>
    <definedName name="LoanTwoDrawdown">#REF!</definedName>
    <definedName name="loc">#REF!</definedName>
    <definedName name="Local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GO_RETENTION">Investor_Deck_Calculations!$D$25</definedName>
    <definedName name="Long_Term_Growth_Rate">#REF!</definedName>
    <definedName name="Long_Term_Margin_Rate">#REF!</definedName>
    <definedName name="longh" hidden="1">{"GTI monthly IS",#N/A,FALSE,"gti";#N/A,#N/A,FALSE,"gti"}</definedName>
    <definedName name="LongTerm0906">'[28]לוחות סילוקין'!$C$43:$C$76,'[28]לוחות סילוקין'!$I$43:$I$76,'[28]לוחות סילוקין'!$O$43:$O$76,'[28]לוחות סילוקין'!$U$43:$U$76,'[28]לוחות סילוקין'!$AA$43:$AA$76,'[28]לוחות סילוקין'!$AH$43:$AH$76,'[28]לוחות סילוקין'!$AN$43:$AN$76,'[28]לוחות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TV_CAC_MULTIPLE">Investor_Deck_Calculations!$D$77</definedName>
    <definedName name="LTV_DELTA">Investor_Deck_Calculations!$D$81</definedName>
    <definedName name="LTV_VALUE">Investor_Deck_Calculations!$D$80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>#REF!</definedName>
    <definedName name="m_1" hidden="1">{"rtn",#N/A,FALSE,"RTN";"tables",#N/A,FALSE,"RTN";"cf",#N/A,FALSE,"CF";"stats",#N/A,FALSE,"Stats";"prop",#N/A,FALSE,"Prop"}</definedName>
    <definedName name="m_2">#REF!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[17]מאזן!$H$1:$W$47</definedName>
    <definedName name="maazan1">[17]מאזן!$A$1:$Y$57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>#REF!</definedName>
    <definedName name="madad01">#REF!</definedName>
    <definedName name="madad1_1294">#REF!</definedName>
    <definedName name="madad1_1295">#REF!</definedName>
    <definedName name="madad1_1296">#REF!</definedName>
    <definedName name="madad1_1297">#REF!</definedName>
    <definedName name="madad1_397">#REF!</definedName>
    <definedName name="MADAD12_94">#REF!</definedName>
    <definedName name="MADAD12_96">#REF!</definedName>
    <definedName name="madad1294">#REF!</definedName>
    <definedName name="madad1295">#REF!</definedName>
    <definedName name="madad1296">#REF!</definedName>
    <definedName name="madad1297">#REF!</definedName>
    <definedName name="MADAD3_98">#REF!</definedName>
    <definedName name="madad397">#REF!</definedName>
    <definedName name="madad398">#REF!</definedName>
    <definedName name="madad996">#REF!</definedName>
    <definedName name="MadadIncrease">#REF!</definedName>
    <definedName name="madd01">#REF!</definedName>
    <definedName name="madd02">#REF!</definedName>
    <definedName name="MADEND">#REF!</definedName>
    <definedName name="MAGIC_NUMBER_VALUE">Investor_Deck_Calculations!$D$84</definedName>
    <definedName name="Main">#REF!</definedName>
    <definedName name="maindata">#REF!</definedName>
    <definedName name="Mainsheet">[47]Main!#REF!</definedName>
    <definedName name="Mainsheet1">[47]Main!#REF!</definedName>
    <definedName name="Mainsheet2">[47]Main!#REF!</definedName>
    <definedName name="maint_growth">#REF!</definedName>
    <definedName name="maintcost">#REF!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hidden="1">{"detail",#N/A,FALSE,"mfg";"summary",#N/A,FALSE,"mfg"}</definedName>
    <definedName name="major_customers">#REF!</definedName>
    <definedName name="make">#REF!</definedName>
    <definedName name="mal">#N/A</definedName>
    <definedName name="Malcolm" hidden="1">{"Budget V Actual YTD",#N/A,FALSE,"Budget v Actual"}</definedName>
    <definedName name="man" hidden="1">{"bs",#N/A,FALSE,"SCF"}</definedName>
    <definedName name="Management">#REF!</definedName>
    <definedName name="Management_Report">#REF!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'[19]Receipts and Disbursements'!#REF!</definedName>
    <definedName name="Manufacturing_NK">'[10]GL-PC'!#REF!</definedName>
    <definedName name="MAPE">#REF!</definedName>
    <definedName name="MAR_BUD">#REF!</definedName>
    <definedName name="marcapty" hidden="1">#REF!</definedName>
    <definedName name="MARCH">#REF!</definedName>
    <definedName name="MARCH_19">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ARCH">#REF!</definedName>
    <definedName name="MARGIN_MAY">#REF!</definedName>
    <definedName name="margin2">#REF!</definedName>
    <definedName name="margin3">#REF!</definedName>
    <definedName name="margin4">#REF!</definedName>
    <definedName name="margin5">#REF!</definedName>
    <definedName name="Margins">#REF!</definedName>
    <definedName name="Margins1">#REF!</definedName>
    <definedName name="margrossty" hidden="1">#REF!</definedName>
    <definedName name="Maria" hidden="1">{"SCH73",#N/A,FALSE,"eva";"SCH74",#N/A,FALSE,"eva";"SCH75",#N/A,FALSE,"eva"}</definedName>
    <definedName name="MARKET_CAGR">Investor_Deck_Calculations!$D$11</definedName>
    <definedName name="market_date">#REF!</definedName>
    <definedName name="MARKET_PREMIUM">#REF!</definedName>
    <definedName name="Market_Rent">#REF!</definedName>
    <definedName name="MARKET_SIZE">Investor_Deck_Calculations!$D$4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'[10]GL-PC'!$B$2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'[10]GL-PC'!#REF!</definedName>
    <definedName name="Material_Consumptions">'[10]GL-PC'!#REF!</definedName>
    <definedName name="Materiality">#REF!</definedName>
    <definedName name="MATrig">#REF!</definedName>
    <definedName name="Matrix">#REF!</definedName>
    <definedName name="MaxActualsDate">#REF!</definedName>
    <definedName name="May_19">#REF!</definedName>
    <definedName name="MAY_BUD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hidden="1">{#N/A,#N/A,FALSE,"Aging Summary";#N/A,#N/A,FALSE,"Ratio Analysis";#N/A,#N/A,FALSE,"Test 120 Day Accts";#N/A,#N/A,FALSE,"Tickmarks"}</definedName>
    <definedName name="MC">#REF!</definedName>
    <definedName name="McDonald">#REF!</definedName>
    <definedName name="MDA">#REF!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>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'[10]GL-PC'!#REF!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hidden="1">{"Drawing&amp;Homo.result",#N/A,FALSE,"Greco Hom. and BOM"}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hidden="1">{#N/A,#N/A,FALSE,"ISBL"}</definedName>
    <definedName name="mi">#REF!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hidden="1">{"detail",#N/A,FALSE,"mfg";"summary",#N/A,FALSE,"mfg"}</definedName>
    <definedName name="MIZE">#REF!</definedName>
    <definedName name="mj" hidden="1">{#N/A,#N/A,FALSE,"Heat";#N/A,#N/A,FALSE,"DCF";#N/A,#N/A,FALSE,"LBO";#N/A,#N/A,FALSE,"A";#N/A,#N/A,FALSE,"C";#N/A,#N/A,FALSE,"impd";#N/A,#N/A,FALSE,"Accr-Dilu"}</definedName>
    <definedName name="mjy" hidden="1">{#N/A,#N/A,FALSE,"Detailed";#N/A,#N/A,FALSE,"Total";#N/A,#N/A,FALSE,"Detailed (2)"}</definedName>
    <definedName name="mjy_1" hidden="1">{#N/A,#N/A,FALSE,"Detailed";#N/A,#N/A,FALSE,"Total";#N/A,#N/A,FALSE,"Detailed (2)"}</definedName>
    <definedName name="mk" hidden="1">{#N/A,#N/A,FALSE,"inc state";#N/A,#N/A,FALSE,"Products";#N/A,#N/A,FALSE,"bal sht"}</definedName>
    <definedName name="mkl" hidden="1">{"pro_view",#N/A,FALSE,"EEFSNAP2";"rep_view",#N/A,FALSE,"EEFSNAP2"}</definedName>
    <definedName name="Mkod">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>#REF!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hidden="1">{"table",#N/A,FALSE,"COVER";"income_statement",#N/A,FALSE,"COVER"}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>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hidden="1">{#N/A,#N/A,FALSE,"Aging Summary";#N/A,#N/A,FALSE,"Ratio Analysis";#N/A,#N/A,FALSE,"Test 120 Day Accts";#N/A,#N/A,FALSE,"Tickmarks"}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hidden="1">{"FCB_ALL",#N/A,FALSE,"FCB"}</definedName>
    <definedName name="Motivation">#REF!</definedName>
    <definedName name="move" localSheetId="1" hidden="1">Svetla-#REF!</definedName>
    <definedName name="move" localSheetId="6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>#REF!</definedName>
    <definedName name="MSaaS_Tubes_Commission">'[10]GL-PC'!#REF!</definedName>
    <definedName name="MSC">#REF!</definedName>
    <definedName name="MSE">#REF!</definedName>
    <definedName name="MSI">#REF!</definedName>
    <definedName name="MSJ">#REF!</definedName>
    <definedName name="MSK">#REF!</definedName>
    <definedName name="MSL">#REF!</definedName>
    <definedName name="MSO">#REF!</definedName>
    <definedName name="MSORT">#REF!</definedName>
    <definedName name="MSU">#REF!</definedName>
    <definedName name="MSU_MKT">#REF!</definedName>
    <definedName name="mt">#REF!</definedName>
    <definedName name="MTMT04">#REF!</definedName>
    <definedName name="MTMT06">#REF!</definedName>
    <definedName name="MTMT12">#REF!</definedName>
    <definedName name="MTMT14">#REF!</definedName>
    <definedName name="MTMT16">#REF!</definedName>
    <definedName name="MU_Description">#REF!</definedName>
    <definedName name="mult">#REF!</definedName>
    <definedName name="Mult_Title">#REF!</definedName>
    <definedName name="multcash1" hidden="1">#REF!</definedName>
    <definedName name="multexhibit">#REF!</definedName>
    <definedName name="MULTI_MACHINE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hidden="1">#REF!</definedName>
    <definedName name="mvicprojebitda_col" hidden="1">#REF!</definedName>
    <definedName name="MW" hidden="1">{#N/A,#N/A,FALSE,"Job Sched"}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hidden="1">{#N/A,#N/A,FALSE,"EW"}</definedName>
    <definedName name="N">{"'2ND_QUAR'!$A$1:$P$106"}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>#REF!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>#REF!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Nanox">#REF!</definedName>
    <definedName name="NANOX_ARC_USA_G_A">'[10]GL-PC'!#REF!</definedName>
    <definedName name="NANOX_ARC_USA_R_D">'[10]GL-PC'!#REF!</definedName>
    <definedName name="NANOX_ARC_USA_S_M">'[10]GL-PC'!#REF!</definedName>
    <definedName name="Napok_2004_egesz">#REF!</definedName>
    <definedName name="navneet">{"'Sheet3'!$A$1:$B$30"}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>#REF!</definedName>
    <definedName name="NBSRP1">#REF!</definedName>
    <definedName name="NBSRP2">#REF!</definedName>
    <definedName name="nbv">#REF!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hidden="1">{#N/A,#N/A,FALSE,"PMTABB";#N/A,#N/A,FALSE,"PMTABB"}</definedName>
    <definedName name="NCapitalizedExpense">#REF!+#REF!</definedName>
    <definedName name="NCC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>41311.7832407407</definedName>
    <definedName name="new_1" hidden="1">{#N/A,#N/A,FALSE,"Pharm";#N/A,#N/A,FALSE,"WWCM"}</definedName>
    <definedName name="new_2" hidden="1">{#N/A,#N/A,FALSE,"Pharm";#N/A,#N/A,FALSE,"WWCM"}</definedName>
    <definedName name="new_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hidden="1">{"Income sources",#N/A,FALSE,"budget Format - Peachtree"}</definedName>
    <definedName name="new_wrn.PRo._.Forma." hidden="1">{"Pro Forma",#N/A,FALSE,"budget Format - Peachtree"}</definedName>
    <definedName name="new_wrn.מאזן_בוחן_כללי." hidden="1">{#N/A,#N/A,FALSE,"מאזן בוחן";"כל_מאזן_בוחן",#N/A,FALSE,"מאזן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hidden="1">{"'2ND_QUAR'!$A$1:$P$106"}</definedName>
    <definedName name="Newcap_1" hidden="1">{"'2ND_QUAR'!$A$1:$P$106"}</definedName>
    <definedName name="Newcap_1_1" hidden="1">{"'2ND_QUAR'!$A$1:$P$106"}</definedName>
    <definedName name="Newcap_1_2" hidden="1">{"'2ND_QUAR'!$A$1:$P$106"}</definedName>
    <definedName name="Newcap_1_3" hidden="1">{"'2ND_QUAR'!$A$1:$P$106"}</definedName>
    <definedName name="Newcap_1_4" hidden="1">{"'2ND_QUAR'!$A$1:$P$106"}</definedName>
    <definedName name="Newcap_1_5" hidden="1">{"'2ND_QUAR'!$A$1:$P$106"}</definedName>
    <definedName name="Newcap_2" hidden="1">{"'2ND_QUAR'!$A$1:$P$106"}</definedName>
    <definedName name="Newcap_2_1" hidden="1">{"'2ND_QUAR'!$A$1:$P$106"}</definedName>
    <definedName name="Newcap_2_2" hidden="1">{"'2ND_QUAR'!$A$1:$P$106"}</definedName>
    <definedName name="Newcap_2_3" hidden="1">{"'2ND_QUAR'!$A$1:$P$106"}</definedName>
    <definedName name="Newcap_2_4" hidden="1">{"'2ND_QUAR'!$A$1:$P$106"}</definedName>
    <definedName name="Newcap_2_5" hidden="1">{"'2ND_QUAR'!$A$1:$P$106"}</definedName>
    <definedName name="Newcap_3" hidden="1">{"'2ND_QUAR'!$A$1:$P$106"}</definedName>
    <definedName name="Newcap_3_1" hidden="1">{"'2ND_QUAR'!$A$1:$P$106"}</definedName>
    <definedName name="Newcap_3_2" hidden="1">{"'2ND_QUAR'!$A$1:$P$106"}</definedName>
    <definedName name="Newcap_3_3" hidden="1">{"'2ND_QUAR'!$A$1:$P$106"}</definedName>
    <definedName name="Newcap_3_4" hidden="1">{"'2ND_QUAR'!$A$1:$P$106"}</definedName>
    <definedName name="Newcap_3_5" hidden="1">{"'2ND_QUAR'!$A$1:$P$106"}</definedName>
    <definedName name="Newcap_4" hidden="1">{"'2ND_QUAR'!$A$1:$P$106"}</definedName>
    <definedName name="Newcap_4_1" hidden="1">{"'2ND_QUAR'!$A$1:$P$106"}</definedName>
    <definedName name="Newcap_4_2" hidden="1">{"'2ND_QUAR'!$A$1:$P$106"}</definedName>
    <definedName name="Newcap_4_3" hidden="1">{"'2ND_QUAR'!$A$1:$P$106"}</definedName>
    <definedName name="Newcap_4_4" hidden="1">{"'2ND_QUAR'!$A$1:$P$106"}</definedName>
    <definedName name="Newcap_4_5" hidden="1">{"'2ND_QUAR'!$A$1:$P$106"}</definedName>
    <definedName name="Newcap_5" hidden="1">{"'2ND_QUAR'!$A$1:$P$106"}</definedName>
    <definedName name="Newcap_5_1" hidden="1">{"'2ND_QUAR'!$A$1:$P$106"}</definedName>
    <definedName name="Newcap_5_2" hidden="1">{"'2ND_QUAR'!$A$1:$P$106"}</definedName>
    <definedName name="Newcap_5_3" hidden="1">{"'2ND_QUAR'!$A$1:$P$106"}</definedName>
    <definedName name="Newcap_5_4" hidden="1">{"'2ND_QUAR'!$A$1:$P$106"}</definedName>
    <definedName name="Newcap_5_5" hidden="1">{"'2ND_QUAR'!$A$1:$P$106"}</definedName>
    <definedName name="NewCosts">#REF!</definedName>
    <definedName name="newdata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>#REF!</definedName>
    <definedName name="newname" hidden="1">#REF!</definedName>
    <definedName name="NewName14" hidden="1">-4135</definedName>
    <definedName name="NewName2" hidden="1">255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rders" hidden="1">{#N/A,#N/A,FALSE,"Sheet1";#N/A,#N/A,FALSE,"Sheet1 (2)"}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hidden="1">{#N/A,#N/A,FALSE,"PGW"}</definedName>
    <definedName name="nh" hidden="1">{"AS REP",#N/A,FALSE,"EEFSNAP2";"PROP",#N/A,FALSE,"EEFSNAP2";"RISKS",#N/A,FALSE,"EEFSNAP2";"VIEW ALL",#N/A,FALSE,"EEFSNAP2"}</definedName>
    <definedName name="nhgiso">{"'1-TheatreBkgs'!$A$1:$L$102"}</definedName>
    <definedName name="NHistBS">#REF!</definedName>
    <definedName name="NHistEquity">#REF!</definedName>
    <definedName name="NHistPL">#REF!</definedName>
    <definedName name="nhjythh">{"DCF","UPSIDE CASE",FALSE,"Sheet1";"DCF","BASE CASE",FALSE,"Sheet1";"DCF","DOWNSIDE CASE",FALSE,"Sheet1"}</definedName>
    <definedName name="nhmyt" hidden="1">#REF!</definedName>
    <definedName name="NHSX_Project_Expense">'[10]GL-PC'!#REF!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>#REF!</definedName>
    <definedName name="NIAROT">'[1]טורים 98'!$GT$145</definedName>
    <definedName name="NIARTA">'[7]שמ"מ מ"ה'!#REF!</definedName>
    <definedName name="NIATA">'[7]שמ"מ מ"ה'!#REF!</definedName>
    <definedName name="Nickname">#REF!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hidden="1">{"detail",#N/A,FALSE,"mfg";"summary",#N/A,FALSE,"mfg"}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hidden="1">{"fdb1_Rapport_Report",#N/A,FALSE,"Report"}</definedName>
    <definedName name="NND" hidden="1">{#N/A,#N/A,FALSE,"ALM-ASISC"}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hidden="1">{"Pa1",#N/A,FALSE,"OpExYTDvsPY";"Pa2",#N/A,FALSE,"OpExYTDvsPY"}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hidden="1">{#N/A,#N/A,FALSE,"Job Sched"}</definedName>
    <definedName name="NNNNN" hidden="1">{#N/A,#N/A,FALSE,"ALM-ASISC"}</definedName>
    <definedName name="nnnnnnn" hidden="1">{#N/A,#N/A,TRUE,"TS";#N/A,#N/A,TRUE,"Combo";#N/A,#N/A,TRUE,"FAIR";#N/A,#N/A,TRUE,"RBC";#N/A,#N/A,TRUE,"xxxx"}</definedName>
    <definedName name="nnnnnnnnnnn" hidden="1">{"HW",#N/A,FALSE,"1998"}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hidden="1">{#N/A,#N/A,FALSE,"מאזן בוחן";"כל_מאזן_בוחן",#N/A,FALSE,"מאזן בוחן"}</definedName>
    <definedName name="nohy?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hidden="1">{#N/A,#N/A,TRUE,"MAIN FT TERM";#N/A,#N/A,TRUE,"MCI  FT TERM ";#N/A,#N/A,TRUE,"OC12 EQV"}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>#REF!</definedName>
    <definedName name="NonExemptLastHours">#REF!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>#REF!</definedName>
    <definedName name="Note\4">#REF!</definedName>
    <definedName name="notes">#REF!</definedName>
    <definedName name="notes_con">'[14]דוח מתכונת הגשה מאוחד'!$H$80:$L$168</definedName>
    <definedName name="Notes_FooterType">"INTERNAL"</definedName>
    <definedName name="Notes_Rec">#REF!</definedName>
    <definedName name="NOtherAssets">#REF!</definedName>
    <definedName name="nothing">#REF!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>#REF!</definedName>
    <definedName name="NOV_TB">#REF!</definedName>
    <definedName name="NOV_Vlookup">#REF!</definedName>
    <definedName name="noviembre">#REF!</definedName>
    <definedName name="ñp" hidden="1">{#N/A,"PURCHM",FALSE,"Business Analysis";#N/A,"SPADD",FALSE,"Business Analysis"}</definedName>
    <definedName name="npat">#REF!</definedName>
    <definedName name="npc">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>#REF!</definedName>
    <definedName name="NRR">Investor_Deck_Calculations!$D$23</definedName>
    <definedName name="NRR_BENCHMARK">Investor_Deck_Calculations!$D$24</definedName>
    <definedName name="nsa" hidden="1">{#N/A,#N/A,FALSE,"Sheet1";#N/A,#N/A,FALSE,"STATUS"}</definedName>
    <definedName name="NSF_FEE_INCOME">#REF!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>#REF!</definedName>
    <definedName name="NSRequiredLevelOfEvidenceItems">#REF!</definedName>
    <definedName name="NSTargetedTestingItems">#REF!</definedName>
    <definedName name="NTA">#REF!</definedName>
    <definedName name="NTYHBTR" hidden="1">{#N/A,#N/A,FALSE,"ALM-ASISC"}</definedName>
    <definedName name="nu">#REF!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>MATCH(0.01,[0]!End_Bal,-1)+1</definedName>
    <definedName name="Number_of_Projections">#REF!</definedName>
    <definedName name="Number_of_Selections">'[48]חישובי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hidden="1">{#N/A,#N/A,FALSE,"ALM-ASISC"}</definedName>
    <definedName name="o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'[10]GL-PC'!#REF!</definedName>
    <definedName name="OCT_ACT">#REF!</definedName>
    <definedName name="OCT_AOP">#REF!</definedName>
    <definedName name="OCT_BUD">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'[10]GL-PC'!#REF!</definedName>
    <definedName name="office_rcn">#REF!</definedName>
    <definedName name="Office_Supplies">'[10]GL-PC'!#REF!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hidden="1">{#N/A,#N/A,FALSE,"Taxblinc";#N/A,#N/A,FALSE,"Rsvsacls"}</definedName>
    <definedName name="ogkvsfj" hidden="1">{#N/A,#N/A,FALSE,"Model";#N/A,#N/A,FALSE,"Division"}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KULY" hidden="1">{#N/A,#N/A,FALSE,"PMTABB";#N/A,#N/A,FALSE,"PMTABB"}</definedName>
    <definedName name="OIM">#REF!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>#REF!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PPS">#REF!</definedName>
    <definedName name="oldscen">#REF!</definedName>
    <definedName name="OLE_LINK1">#REF!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>{"'NPCGUIDELINES'!$A$1:$J$41"}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>#REF!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e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>[0]!Open_Click</definedName>
    <definedName name="open_file" localSheetId="1">[31]!open_file</definedName>
    <definedName name="open_file" localSheetId="6">[31]!open_file</definedName>
    <definedName name="open_file">[31]!open_file</definedName>
    <definedName name="open_page">#REF!</definedName>
    <definedName name="Open_Price">#REF!</definedName>
    <definedName name="opendbs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>#REF!</definedName>
    <definedName name="Operations">#REF!</definedName>
    <definedName name="OperMarginTable">#REF!</definedName>
    <definedName name="OPEX_Y1">Investor_Deck_Calculations!$D$59</definedName>
    <definedName name="OPEX_Y2">Investor_Deck_Calculations!$D$60</definedName>
    <definedName name="OPEX_Y3">Investor_Deck_Calculations!$D$61</definedName>
    <definedName name="OPEX_Y4">Investor_Deck_Calculations!$D$62</definedName>
    <definedName name="OPEX_Y5">Investor_Deck_Calculations!$D$63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>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'[10]GL-PC'!#REF!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'[10]GL-PC'!#REF!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>#REF!</definedName>
    <definedName name="OtherLongTermAssets">#REF!</definedName>
    <definedName name="OtherLongTermLiabilities">#REF!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'[10]GL-PC'!#REF!</definedName>
    <definedName name="Outgoing_Freight_and_shipping_Expense">'[10]GL-PC'!#REF!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>#REF!</definedName>
    <definedName name="outstanding">#REF!</definedName>
    <definedName name="OVAT">#REF!</definedName>
    <definedName name="over">#REF!</definedName>
    <definedName name="Overhead_COGS">'[10]GL-PC'!#REF!</definedName>
    <definedName name="Overhead_S_M">'[10]GL-PC'!#REF!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>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hidden="1">{"table",#N/A,FALSE,"COVER";"income_statement",#N/A,FALSE,"COVER"}</definedName>
    <definedName name="Packaging">#REF!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hidden="1">{#N/A,#N/A,FALSE,"PMTABB";#N/A,#N/A,FALSE,"PMTABB"}</definedName>
    <definedName name="Pal_Workbook_GUID">"4LMCEKUSMS3SHX5QNPEA6WVE"</definedName>
    <definedName name="pallav" hidden="1">{#N/A,#N/A,FALSE,"PMTABB";#N/A,#N/A,FALSE,"PMTABB"}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>#REF!</definedName>
    <definedName name="Patent_life">#REF!</definedName>
    <definedName name="Patents_Expense">'[10]GL-PC'!#REF!</definedName>
    <definedName name="Patents_return">#REF!</definedName>
    <definedName name="patty" hidden="1">{"PAGE 1",#N/A,FALSE,"WEST_OT"}</definedName>
    <definedName name="Paul_Print_Area">#REF!</definedName>
    <definedName name="paulname">#REF!</definedName>
    <definedName name="PAWHELP" hidden="1">{"'Page 2-4'!$A$1:$O$47","'Page 2-2'!$A$1:$P$58"}</definedName>
    <definedName name="PayableOtherDays">#REF!</definedName>
    <definedName name="PayableTradeDays">#REF!</definedName>
    <definedName name="PAYBACK_DELTA">Investor_Deck_Calculations!$D$83</definedName>
    <definedName name="PAYBACK_VALUE">Investor_Deck_Calculations!$D$82</definedName>
    <definedName name="PayDebt">#REF!</definedName>
    <definedName name="PAYE">#REF!</definedName>
    <definedName name="Payment_Date" localSheetId="1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>#REF!</definedName>
    <definedName name="PC_Card_BU">#REF!</definedName>
    <definedName name="PCA" hidden="1">"BL7FKFTY6NDALOTZZF8PFRAS6"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>#REF!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>#REF!</definedName>
    <definedName name="PensionB">#REF!</definedName>
    <definedName name="peoble" hidden="1">{"sales",#N/A,FALSE,"Sales";"sales existing",#N/A,FALSE,"Sales";"sales rd1",#N/A,FALSE,"Sales";"sales rd2",#N/A,FALSE,"Sales"}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12</definedName>
    <definedName name="Period_Data">#REF!</definedName>
    <definedName name="PeriodEnd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hidden="1">{#N/A,#N/A,TRUE,"Acq-Ass";#N/A,#N/A,TRUE,"Acq-IS";#N/A,#N/A,TRUE,"Acq-BS";#N/A,#N/A,TRUE,"Acq-CF"}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hidden="1">{"oct_res_comm",#N/A,FALSE,"VarToBud"}</definedName>
    <definedName name="PIE">#REF!</definedName>
    <definedName name="pig" hidden="1">{"histincome",#N/A,FALSE,"hyfins";"closing balance",#N/A,FALSE,"hyfins"}</definedName>
    <definedName name="pik">#REF!</definedName>
    <definedName name="PIKrate">#REF!</definedName>
    <definedName name="PILAR" hidden="1">{"detail",#N/A,FALSE,"mfg";"summary",#N/A,FALSE,"mfg"}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hidden="1">{#N/A,#N/A,TRUE,"Cover sheet";#N/A,#N/A,TRUE,"INPUTS";#N/A,#N/A,TRUE,"OUTPUTS";#N/A,#N/A,TRUE,"VALUATION"}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>#REF!</definedName>
    <definedName name="pl_1" hidden="1">{#N/A,#N/A,FALSE,"REPORT"}</definedName>
    <definedName name="pl_13">#REF!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_BSG">#REF!</definedName>
    <definedName name="PL_ByQ_ACT">#REF!</definedName>
    <definedName name="PL_ByQ_BUD">#REF!</definedName>
    <definedName name="PL_con">'[14]דוח מתכונת הגשה מאוחד'!$I$45:$M$78</definedName>
    <definedName name="PL_ESG">#REF!</definedName>
    <definedName name="pl_il">#REF!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'[14]דוח מתכונת הגשה סולו ישראל'!$I$79:$M$167</definedName>
    <definedName name="PL_TSG">#REF!</definedName>
    <definedName name="pl_usa">#REF!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>#REF!</definedName>
    <definedName name="PLhistEUR">#REF!</definedName>
    <definedName name="PLMAD">'[1]טורים 98'!$FC$250:$GH$333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Q">#REF!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P">#REF!</definedName>
    <definedName name="pnsji5" hidden="1">{#N/A,"PURCHM",FALSE,"Business Analysis";#N/A,"SPADD",FALSE,"Business Analysis"}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>#N/A</definedName>
    <definedName name="poiu" hidden="1">{"Performance Details",#N/A,FALSE,"Current Yr";"Performance Details",#N/A,FALSE,"Budget";"Performance Details",#N/A,FALSE,"Prior Year"}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hidden="1">{"QTD_LOUISIANA",#N/A,FALSE,"QTD"}</definedName>
    <definedName name="PoliticalRiskPremium">#REF!</definedName>
    <definedName name="PONL" hidden="1">{#N/A,#N/A,TRUE,"Cover sheet";#N/A,#N/A,TRUE,"INPUTS";#N/A,#N/A,TRUE,"OUTPUTS";#N/A,#N/A,TRUE,"VALUATION"}</definedName>
    <definedName name="poo" localSheetId="1" hidden="1">Main.SAPF4Help()</definedName>
    <definedName name="poo" localSheetId="6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>{"'NPCGUIDELINES'!$A$1:$J$41"}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rtails" hidden="1">{"' calendrier 2000'!$A$1:$Q$38"}</definedName>
    <definedName name="Portfolio_Cashflow">#REF!</definedName>
    <definedName name="Position">#REF!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hidden="1">{#N/A,#N/A,FALSE,"ALM-ASISC"}</definedName>
    <definedName name="Power_Pro" hidden="1">{#N/A,#N/A,FALSE,"ALM-ASISC"}</definedName>
    <definedName name="powerass">#REF!</definedName>
    <definedName name="powq" hidden="1">{#N/A,"PURCHM",FALSE,"Business Analysis";#N/A,"SPADD",FALSE,"Business Analysis"}</definedName>
    <definedName name="PP">#REF!</definedName>
    <definedName name="PP_and_E">#REF!</definedName>
    <definedName name="PP_and_E2">#REF!</definedName>
    <definedName name="PPE_FMV">#REF!</definedName>
    <definedName name="ppl" hidden="1">{#N/A,#N/A,FALSE,"מערך הלוגיסטיקה"}</definedName>
    <definedName name="ppo" hidden="1">{#N/A,#N/A,FALSE,"מערך הלוגיסטיקה"}</definedName>
    <definedName name="PPP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hidden="1">{"glc1",#N/A,FALSE,"GLC";"glc2",#N/A,FALSE,"GLC";"glc3",#N/A,FALSE,"GLC";"glc4",#N/A,FALSE,"GLC";"glc5",#N/A,FALSE,"GLC"}</definedName>
    <definedName name="ppppppppppppppppppppppppppppp" hidden="1">{"FTSE100","COMPANIES",TRUE}</definedName>
    <definedName name="PPrice">#REF!</definedName>
    <definedName name="PPS_C">#REF!</definedName>
    <definedName name="PPtMatrix">#REF!</definedName>
    <definedName name="pqmjuz" hidden="1">{"detail",#N/A,FALSE,"mfg";"summary",#N/A,FALSE,"mfg"}</definedName>
    <definedName name="PR">#REF!</definedName>
    <definedName name="pr_2003">#REF!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hidden="1">{#N/A,#N/A,FALSE,"PMTABB";#N/A,#N/A,FALSE,"PMTABB"}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>OFFSET(#REF!,0,0,#REF!)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>#REF!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hidden="1">{"'Trend_Total'!$A$7:$V$10","'Trend_Total'!$A$1:$V$4"}</definedName>
    <definedName name="product">'[19]Receipts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'[10]GL-PC'!#REF!</definedName>
    <definedName name="Professional_Service_Expense">'[49]GL-PC'!$B$8</definedName>
    <definedName name="Professional_Service_Expense_R_D">'[10]GL-PC'!#REF!</definedName>
    <definedName name="Proff._Services___CMG">#REF!</definedName>
    <definedName name="Proff._Services___Ericsson___global">#REF!</definedName>
    <definedName name="Proff._Services___Ericsson_Italy">#REF!</definedName>
    <definedName name="Proff._Services___Ericsson_Spain">#REF!</definedName>
    <definedName name="Proff._Services___Excem_France">#REF!</definedName>
    <definedName name="Proff._Services___Excem_Spain">#REF!</definedName>
    <definedName name="Proff._Services___Mitsui__BSI">#REF!</definedName>
    <definedName name="Proff._Services___Other_1">#REF!</definedName>
    <definedName name="Proff._Services___Other_2">#REF!</definedName>
    <definedName name="Proff._Services___Other_3">#REF!</definedName>
    <definedName name="Proff._Services___SchlumbergerSema">#REF!</definedName>
    <definedName name="Proff._Services___Sony__NSBCE">#REF!</definedName>
    <definedName name="Proff._Services___Technomen">#REF!</definedName>
    <definedName name="Proff._Services___Unisys">#REF!</definedName>
    <definedName name="Proficol_Discount_Rate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'[50]Xtend 8dig Budget Code (Short)'!#REF!</definedName>
    <definedName name="project4">'[50]Xtend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jectName_3">{"Client Name or Project Name"}</definedName>
    <definedName name="ProjectName_4">{"Client Name or Project Name"}</definedName>
    <definedName name="ProjectName_5">{"Client Name or Project Name"}</definedName>
    <definedName name="ProjectsList">[30]Parameters!$C$3:$C$31</definedName>
    <definedName name="ProjectValidation">[25]!Project[ProjectName]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'[10]GL-PC'!#REF!</definedName>
    <definedName name="ProTech">#REF!</definedName>
    <definedName name="prov" hidden="1">{"Ergebnisbericht_UBA",#N/A,FALSE,"MB"}</definedName>
    <definedName name="prov_1" hidden="1">{"Ergebnisbericht_UBA",#N/A,FALSE,"MB"}</definedName>
    <definedName name="prov_2" hidden="1">{"Ergebnisbericht_UBA",#N/A,FALSE,"MB"}</definedName>
    <definedName name="prov_3" hidden="1">{"Ergebnisbericht_UBA",#N/A,FALSE,"MB"}</definedName>
    <definedName name="prov_4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hidden="1">{"Ergebnisbericht_UBA",#N/A,FALSE,"MB"}</definedName>
    <definedName name="Prova_1" hidden="1">{"Ergebnisbericht_UBA",#N/A,FALSE,"MB"}</definedName>
    <definedName name="Prova_2" hidden="1">{"Ergebnisbericht_UBA",#N/A,FALSE,"MB"}</definedName>
    <definedName name="Prova_3" hidden="1">{"Ergebnisbericht_UBA",#N/A,FALSE,"MB"}</definedName>
    <definedName name="Prova_4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'[10]GL-PC'!#REF!</definedName>
    <definedName name="pucspadd42" hidden="1">{#N/A,"PURCHM",FALSE,"Business Analysis";#N/A,"SPADD",FALSE,"Business Analysis"}</definedName>
    <definedName name="PUD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ase">#REF!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>#REF!</definedName>
    <definedName name="qaaaa" hidden="1">{"detail",#N/A,FALSE,"mfg";"summary",#N/A,FALSE,"mfg"}</definedName>
    <definedName name="qarere">{"'1-TheatreBkgs'!$A$1:$L$102"}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ewqeqw" hidden="1">{#N/A,#N/A,FALSE,"Aging Summary";#N/A,#N/A,FALSE,"Ratio Analysis";#N/A,#N/A,FALSE,"Test 120 Day Accts";#N/A,#N/A,FALSE,"Tickmarks"}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>{"'1-TheatreBkgs'!$A$1:$L$102"}</definedName>
    <definedName name="qg" hidden="1">#REF!</definedName>
    <definedName name="qgfqerg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hidden="1">{#N/A,"PURCHM",FALSE,"Business Analysis";#N/A,"SPADD",FALSE,"Business Analysis"}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hidden="1">{#N/A,"PURCHM",FALSE,"Business Analysis";#N/A,"SPADD",FALSE,"Business Analysis"}</definedName>
    <definedName name="qqq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hidden="1">{#N/A,"PURCHM",FALSE,"Business Analysis";#N/A,"SPADD",FALSE,"Business Analysis"}</definedName>
    <definedName name="qqqqqq" hidden="1">{"QTD_PRS",#N/A,FALSE,"QTD"}</definedName>
    <definedName name="QQQQQQQQQ" hidden="1">{#N/A,#N/A,FALSE,"CMN_FE"}</definedName>
    <definedName name="qqqqqqqqqq">{"'12690-8951'!$A$1:$L$58"}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" hidden="1">{"Five Year Record",#N/A,FALSE,"Front and Back"}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ewqw" hidden="1">"c1166"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hidden="1">{"'IG3Q99'!$A$306:$I$356"}</definedName>
    <definedName name="qry_pipeline">#REF!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hidden="1">{#N/A,"PURCHM",FALSE,"Business Analysis";#N/A,"SPADD",FALSE,"Business Analysis"}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'[51]רו''ה ריכוז לפי קבוצות 7-12.02'!$A$2:$O$14</definedName>
    <definedName name="quarter_4">'[51]רו''ה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dewqkfd" hidden="1">{#N/A,#N/A,FALSE,"Assessment";#N/A,#N/A,FALSE,"Staffing";#N/A,#N/A,FALSE,"Hires";#N/A,#N/A,FALSE,"Assumptions"}</definedName>
    <definedName name="qwe" hidden="1">{#N/A,#N/A,FALSE,"Detailed";#N/A,#N/A,FALSE,"Total";#N/A,#N/A,FALSE,"Detailed (2)"}</definedName>
    <definedName name="qwe_1" hidden="1">{#N/A,#N/A,FALSE,"Detailed";#N/A,#N/A,FALSE,"Total";#N/A,#N/A,FALSE,"Detailed (2)"}</definedName>
    <definedName name="qwef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>#REF!</definedName>
    <definedName name="qwer_1" hidden="1">{#N/A,#N/A,FALSE,"Detailed";#N/A,#N/A,FALSE,"Total";#N/A,#N/A,FALSE,"Detailed (2)"}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qe">{"'1-TheatreBkgs'!$A$1:$L$102"}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hidden="1">{#N/A,#N/A,FALSE,"ALM-ASISC"}</definedName>
    <definedName name="qwqw" hidden="1">{#N/A,#N/A,FALSE,"Créances";#N/A,#N/A,FALSE,"Effectifs";#N/A,#N/A,FALSE,"SI"}</definedName>
    <definedName name="qwqwqw" hidden="1">{"AT","COMPANIES",TRUE}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hidden="1">{"'2ND_QUAR'!$A$1:$P$106"}</definedName>
    <definedName name="qwsd_1_1" hidden="1">{"'2ND_QUAR'!$A$1:$P$106"}</definedName>
    <definedName name="qwsd_1_2" hidden="1">{"'2ND_QUAR'!$A$1:$P$106"}</definedName>
    <definedName name="qwsd_1_3" hidden="1">{"'2ND_QUAR'!$A$1:$P$106"}</definedName>
    <definedName name="qwsd_1_4" hidden="1">{"'2ND_QUAR'!$A$1:$P$106"}</definedName>
    <definedName name="qwsd_1_5" hidden="1">{"'2ND_QUAR'!$A$1:$P$106"}</definedName>
    <definedName name="qwsd_2" hidden="1">{"'2ND_QUAR'!$A$1:$P$106"}</definedName>
    <definedName name="qwsd_2_1" hidden="1">{"'2ND_QUAR'!$A$1:$P$106"}</definedName>
    <definedName name="qwsd_2_2" hidden="1">{"'2ND_QUAR'!$A$1:$P$106"}</definedName>
    <definedName name="qwsd_2_3" hidden="1">{"'2ND_QUAR'!$A$1:$P$106"}</definedName>
    <definedName name="qwsd_2_4" hidden="1">{"'2ND_QUAR'!$A$1:$P$106"}</definedName>
    <definedName name="qwsd_2_5" hidden="1">{"'2ND_QUAR'!$A$1:$P$106"}</definedName>
    <definedName name="qwsd_3" hidden="1">{"'2ND_QUAR'!$A$1:$P$106"}</definedName>
    <definedName name="qwsd_3_1" hidden="1">{"'2ND_QUAR'!$A$1:$P$106"}</definedName>
    <definedName name="qwsd_3_2" hidden="1">{"'2ND_QUAR'!$A$1:$P$106"}</definedName>
    <definedName name="qwsd_3_3" hidden="1">{"'2ND_QUAR'!$A$1:$P$106"}</definedName>
    <definedName name="qwsd_3_4" hidden="1">{"'2ND_QUAR'!$A$1:$P$106"}</definedName>
    <definedName name="qwsd_3_5" hidden="1">{"'2ND_QUAR'!$A$1:$P$106"}</definedName>
    <definedName name="qwsd_4" hidden="1">{"'2ND_QUAR'!$A$1:$P$106"}</definedName>
    <definedName name="qwsd_4_1" hidden="1">{"'2ND_QUAR'!$A$1:$P$106"}</definedName>
    <definedName name="qwsd_4_2" hidden="1">{"'2ND_QUAR'!$A$1:$P$106"}</definedName>
    <definedName name="qwsd_4_3" hidden="1">{"'2ND_QUAR'!$A$1:$P$106"}</definedName>
    <definedName name="qwsd_4_4" hidden="1">{"'2ND_QUAR'!$A$1:$P$106"}</definedName>
    <definedName name="qwsd_4_5" hidden="1">{"'2ND_QUAR'!$A$1:$P$106"}</definedName>
    <definedName name="qwsd_5" hidden="1">{"'2ND_QUAR'!$A$1:$P$106"}</definedName>
    <definedName name="qwsd_5_1" hidden="1">{"'2ND_QUAR'!$A$1:$P$106"}</definedName>
    <definedName name="qwsd_5_2" hidden="1">{"'2ND_QUAR'!$A$1:$P$106"}</definedName>
    <definedName name="qwsd_5_3" hidden="1">{"'2ND_QUAR'!$A$1:$P$106"}</definedName>
    <definedName name="qwsd_5_4" hidden="1">{"'2ND_QUAR'!$A$1:$P$106"}</definedName>
    <definedName name="qwsd_5_5" hidden="1">{"'2ND_QUAR'!$A$1:$P$106"}</definedName>
    <definedName name="qww" hidden="1">{#N/A,#N/A,FALSE,"Aging Summary";#N/A,#N/A,FALSE,"Ratio Analysis";#N/A,#N/A,FALSE,"Test 120 Day Accts";#N/A,#N/A,FALSE,"Tickmarks"}</definedName>
    <definedName name="qwz" hidden="1">{"QTD_HYCO",#N/A,FALSE,"QTD"}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>#REF!</definedName>
    <definedName name="R_D__Property_and_facility_Expense">'[10]GL-PC'!#REF!</definedName>
    <definedName name="R_D__Repair_and_Maintenance_Expense">'[10]GL-PC'!#REF!</definedName>
    <definedName name="R_D_Consulting__Expense">#REF!</definedName>
    <definedName name="R_D_Expense">#REF!</definedName>
    <definedName name="R_D_Materials">'[10]GL-PC'!#REF!</definedName>
    <definedName name="R_D_Process">'[10]GL-PC'!#REF!</definedName>
    <definedName name="R_D_Supply">'[10]GL-PC'!#REF!</definedName>
    <definedName name="R_D_Utilities_Expense">'[10]GL-PC'!#REF!</definedName>
    <definedName name="R_D_Vehicle_Expenses">'[10]GL-PC'!#REF!</definedName>
    <definedName name="r_printfunction">#REF!</definedName>
    <definedName name="ra" hidden="1">{"bs",#N/A,FALSE,"SCF"}</definedName>
    <definedName name="rab">[22]rabintex!$1:$1048576</definedName>
    <definedName name="rad" hidden="1">{"PACKAGE",#N/A,FALSE,"CM"}</definedName>
    <definedName name="RADIO" hidden="1">{"HW",#N/A,FALSE,"1998"}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>#REF!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hidden="1">{"oct_res_comm",#N/A,FALSE,"VarToBud"}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>#REF!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hidden="1">{#N/A,#N/A,FALSE,"COMP"}</definedName>
    <definedName name="Record1">#REF!</definedName>
    <definedName name="_xlnm.Recorder">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'[10]GL-PC'!#REF!</definedName>
    <definedName name="Redeem_MI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">#REF!</definedName>
    <definedName name="reear" hidden="1">{#N/A,#N/A,FALSE,"Sheet1"}</definedName>
    <definedName name="Reference">#REF!</definedName>
    <definedName name="refg" hidden="1">{#N/A,#N/A,TRUE,"Cover sheet";#N/A,#N/A,TRUE,"INPUTS";#N/A,#N/A,TRUE,"OUTPUTS";#N/A,#N/A,TRUE,"VALUATION"}</definedName>
    <definedName name="Refreshments_Expense">'[10]GL-PC'!#REF!</definedName>
    <definedName name="refurb">#REF!</definedName>
    <definedName name="Reg">#REF!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>{0}</definedName>
    <definedName name="Regulation">#REF!</definedName>
    <definedName name="Regulation_consulting_Expense">'[10]GL-PC'!#REF!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hidden="1">{#N/A,#N/A,FALSE,"Job Sched"}</definedName>
    <definedName name="RelatedEmployee">#REF!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hidden="1">{"page1",#N/A,TRUE,"CSC";"page2",#N/A,TRUE,"CSC"}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'[10]GL-PC'!#REF!</definedName>
    <definedName name="Rent_A">#REF!</definedName>
    <definedName name="Rent_and_Taxes">#REF!</definedName>
    <definedName name="RENT_CONCESSIONS">#REF!</definedName>
    <definedName name="Rent_Expense">'[10]GL-PC'!#REF!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'[10]GL-PC'!#REF!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[23]Params!$B$1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hidden="1">{#N/A,#N/A,FALSE,"Projections";#N/A,#N/A,FALSE,"Multiples Valuation";#N/A,#N/A,FALSE,"LBO";#N/A,#N/A,FALSE,"Multiples_Sensitivity";#N/A,#N/A,FALSE,"Summary"}</definedName>
    <definedName name="rerer" hidden="1">{#N/A,#N/A,FALSE,"puboff";#N/A,#N/A,FALSE,"valuation";#N/A,#N/A,FALSE,"finanalsis";#N/A,#N/A,FALSE,"split";#N/A,#N/A,FALSE,"ownership"}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ricted">#REF!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GR">Investor_Deck_Calculations!$D$41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_Y1">Investor_Deck_Calculations!$D$36</definedName>
    <definedName name="REV_Y2">Investor_Deck_Calculations!$D$37</definedName>
    <definedName name="REV_Y3">Investor_Deck_Calculations!$D$38</definedName>
    <definedName name="REV_Y4">Investor_Deck_Calculations!$D$39</definedName>
    <definedName name="REV_Y5">Investor_Deck_Calculations!$D$40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STREAM_01_PCT">Investor_Deck_Calculations!$D$14</definedName>
    <definedName name="REVENUE_STREAM_02_PCT">Investor_Deck_Calculations!$D$15</definedName>
    <definedName name="REVENUE_STREAM_03_PCT">Investor_Deck_Calculations!$D$16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>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g">#REF!</definedName>
    <definedName name="rfgg" hidden="1">{#N/A,#N/A,FALSE,"sum-don";#N/A,#N/A,FALSE,"inc-don"}</definedName>
    <definedName name="rfr">#REF!</definedName>
    <definedName name="rFSPresets">#REF!</definedName>
    <definedName name="RG" hidden="1">{#N/A,#N/A,FALSE,"ALM-ASISC"}</definedName>
    <definedName name="RGBRTFGB" hidden="1">{#N/A,#N/A,FALSE,"ALM-ASISC"}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hidden="1">{#N/A,#N/A,FALSE,"PGW"}</definedName>
    <definedName name="rgh" hidden="1">{"Test",#N/A,FALSE,"Index";#N/A,"RISK",FALSE,"MarketProjection"}</definedName>
    <definedName name="rgh_1" hidden="1">{"Test",#N/A,FALSE,"Index";#N/A,"RISK",FALSE,"MarketProjection"}</definedName>
    <definedName name="rh" hidden="1">{#N/A,#N/A,FALSE,"FREE"}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>#REF!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hidden="1">{"SCH44",#N/A,FALSE,"5b5f";"SCH45",#N/A,FALSE,"5b5f"}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_MULTIPLE">Investor_Deck_Calculations!$D$89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hidden="1">{"comp1",#N/A,FALSE,"COMPS";"footnotes",#N/A,FALSE,"COMPS"}</definedName>
    <definedName name="Roulage" hidden="1">{"'ID(2)'!$E$1:$N$4"}</definedName>
    <definedName name="round">1</definedName>
    <definedName name="ROUND_SIZE">Investor_Deck_Calculations!$D$2</definedName>
    <definedName name="ROUND_SIZE_ASK">Investor_Deck_Calculations!$D$105</definedName>
    <definedName name="Rounding">#REF!</definedName>
    <definedName name="row">#N/A</definedName>
    <definedName name="ROW_Share">#REF!</definedName>
    <definedName name="rowgroup">#REF!</definedName>
    <definedName name="rownum">#REF!</definedName>
    <definedName name="rows_array">{"סעיף",0,"Auto","Auto",""}</definedName>
    <definedName name="rows_array_1">{"סעיף",0,"Auto","Auto",""}</definedName>
    <definedName name="rows_array00">{"סעיף",0,"Auto","Auto",""}</definedName>
    <definedName name="rows_array00_1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>{"חובה","SUM(חובה)","YNNNN",FALSE}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>#REF!</definedName>
    <definedName name="Rpage8">#REF!</definedName>
    <definedName name="RPE">#REF!</definedName>
    <definedName name="RPT">#N/A</definedName>
    <definedName name="rq">#REF!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hidden="1">{#N/A,#N/A,FALSE,"מערך הלוגיסטיקה"}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{#N/A,#N/A,FALSE,"NAI Cash Flow"}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hidden="1">{"GTI monthly IS",#N/A,FALSE,"gti";#N/A,#N/A,FALSE,"gti"}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hidden="1">{#N/A,#N/A,FALSE,"Aging Summary";#N/A,#N/A,FALSE,"Ratio Analysis";#N/A,#N/A,FALSE,"Test 120 Day Accts";#N/A,#N/A,FALSE,"Tickmarks"}</definedName>
    <definedName name="rrrrrrrrrrrrrrrrrrrrrr" hidden="1">{"Back Page",#N/A,FALSE,"Front and Back"}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hidden="1">{#N/A,#N/A,FALSE,"1996";#N/A,#N/A,FALSE,"1995";#N/A,#N/A,FALSE,"1994"}</definedName>
    <definedName name="rsfrow">#REF!</definedName>
    <definedName name="RST_Royalty">#REF!</definedName>
    <definedName name="rt" hidden="1">{#N/A,#N/A,FALSE,"Second";#N/A,#N/A,FALSE,"ownership";#N/A,#N/A,FALSE,"Valuation";#N/A,#N/A,FALSE,"Eqiv";#N/A,#N/A,FALSE,"Mults";#N/A,#N/A,FALSE,"ISCG Graphics"}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hidden="1">{"BA detail",#N/A,FALSE,"Q3YTD 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>[0]!Run_Downloads</definedName>
    <definedName name="run_time">#REF!</definedName>
    <definedName name="Run_TOC_Switch" hidden="1">#REF!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r">{"'NPCGUIDELINES'!$A$1:$J$41"}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wr" hidden="1">{#N/A,#N/A,FALSE,"PGW"}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>{"'1-TheatreBkgs'!$A$1:$L$102"}</definedName>
    <definedName name="rwytt">{"'1-TheatreBkgs'!$A$1:$L$102"}</definedName>
    <definedName name="rwytwr">{"'1-TheatreBkgs'!$A$1:$L$102"}</definedName>
    <definedName name="rwyty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>{"'1-TheatreBkgs'!$A$1:$L$102"}</definedName>
    <definedName name="ryiuyriu">{"'1-TheatreBkgs'!$A$1:$L$102"}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>{"'1-TheatreBkgs'!$A$1:$L$102"}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>{"'NPCGUIDELINES'!$A$1:$J$41"}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'[10]GL-PC'!#REF!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>41083.7121412037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>{"DCF","UPSIDE CASE",FALSE,"Sheet1";"DCF","BASE CASE",FALSE,"Sheet1";"DCF","DOWNSIDE CASE",FALSE,"Sheet1"}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hidden="1">{"'Trend_Total'!$A$7:$V$10","'Trend_Total'!$A$1:$V$4"}</definedName>
    <definedName name="sadgtdrt" hidden="1">{#N/A,#N/A,FALSE,"PMTABB";#N/A,#N/A,FALSE,"PMTABB"}</definedName>
    <definedName name="sadoio">{"'NPCGUIDELINES'!$A$1:$J$41"}</definedName>
    <definedName name="sads" hidden="1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'[10]GL-PC'!#REF!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>#REF!</definedName>
    <definedName name="Sales___Administration_Expenses">#REF!</definedName>
    <definedName name="Sales___Marketiong_professional_service">'[10]GL-PC'!#REF!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>#REF!</definedName>
    <definedName name="sales3_hc">#REF!</definedName>
    <definedName name="sales30">#REF!</definedName>
    <definedName name="sales4">#REF!</definedName>
    <definedName name="SalesData">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hidden="1">{"detail",#N/A,FALSE,"mfg";"summary",#N/A,FALSE,"mfg"}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M_VALUE">Investor_Deck_Calculations!$D$12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>1</definedName>
    <definedName name="SAPBEXrevision">2</definedName>
    <definedName name="SAPBEXsysID">"BWP"</definedName>
    <definedName name="SAPBEXwbID">"3ONVMAG3B0FHSVRJCC7H9XQP8"</definedName>
    <definedName name="SAPFuncF4Help" localSheetId="1" hidden="1">Main.SAPF4Help()</definedName>
    <definedName name="SAPFuncF4Help" localSheetId="6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hidden="1">{#N/A,#N/A,FALSE,"PGW"}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>{"'NPCGUIDELINES'!$A$1:$J$41"}</definedName>
    <definedName name="sasd" hidden="1">{#N/A,#N/A,FALSE,"Status of Projects";#N/A,#N/A,FALSE,"CEA-TEC";#N/A,#N/A,FALSE,"U-Constr.";#N/A,#N/A,FALSE,"summary";#N/A,#N/A,FALSE,"PPP-3 yrs"}</definedName>
    <definedName name="sasdetwerterte" hidden="1">{#N/A,#N/A,FALSE,"PMTABB";#N/A,#N/A,FALSE,"PMTABB"}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hidden="1">{"Flash Result",#N/A,FALSE,"Flash Result"}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hidden="1">{#N/A,#N/A,TRUE,"MAIN FT TERM";#N/A,#N/A,TRUE,"MCI  FT TERM ";#N/A,#N/A,TRUE,"OC12 EQV"}</definedName>
    <definedName name="sb" hidden="1">{"bs",#N/A,FALSE,"SCF"}</definedName>
    <definedName name="SBEName">#REF!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hidden="1">{"Page1",#N/A,FALSE,"CompCo";"Page2",#N/A,FALSE,"CompCo"}</definedName>
    <definedName name="scen">#REF!</definedName>
    <definedName name="scen_switch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'[10]GL-PC'!#REF!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hidden="1">{"'subnets'!$A$1:$F$20"}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>{"'NPCGUIDELINES'!$A$1:$J$41"}</definedName>
    <definedName name="sdaf" hidden="1">{#N/A,#N/A,FALSE,"P&amp;L";#N/A,#N/A,FALSE,"BalSheet";#N/A,#N/A,FALSE,"EBITDA";#N/A,#N/A,FALSE,"Assumptions";#N/A,#N/A,FALSE,"CashFlows"}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d">{"EVA",#N/A,FALSE,"EVA";"WACC",#N/A,FALSE,"WACC"}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hidden="1">{#N/A,#N/A,TRUE,"Cover";#N/A,#N/A,TRUE,"Header (eu)";#N/A,#N/A,TRUE,"Region Charts";#N/A,#N/A,TRUE,"T&amp;O By Region";#N/A,#N/A,TRUE,"AD Report"}</definedName>
    <definedName name="sddd" hidden="1">{"bs",#N/A,FALSE,"SCF"}</definedName>
    <definedName name="sdddd" hidden="1">{#N/A,#N/A,FALSE,"Créances";#N/A,#N/A,FALSE,"Effectifs";#N/A,#N/A,FALSE,"SI"}</definedName>
    <definedName name="sdes" hidden="1">{"PACKAGE",#N/A,FALSE,"CM"}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hidden="1">{#N/A,#N/A,FALSE,"FREE"}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dsfsdfsdfsdfsdf" hidden="1">{"' calendrier 2000'!$A$1:$Q$38"}</definedName>
    <definedName name="sdfg" hidden="1">{#N/A,#N/A,FALSE,"Sheet1"}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{"SchG1",#N/A,FALSE,"Schedules";"SchG2",#N/A,FALSE,"Schedules"}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hidden="1">{#N/A,#N/A,FALSE,"Créances";#N/A,#N/A,FALSE,"Effectifs";#N/A,#N/A,FALSE,"SI"}</definedName>
    <definedName name="sdfsdf" hidden="1">{#N/A,#N/A,FALSE,"Créances";#N/A,#N/A,FALSE,"Effectifs";#N/A,#N/A,FALSE,"SI"}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hidden="1">{#N/A,#N/A,FALSE,"PMTABB";#N/A,#N/A,FALSE,"PMTABB"}</definedName>
    <definedName name="sdfskdfskdf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>{"'All AERs-2000-2001'!$A$5:$K$39"}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h" hidden="1">{"qty and inventory value",#N/A,FALSE,"MPartners";"general ledger entries",#N/A,FALSE,"MPartners"}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hidden="1">{#N/A,#N/A,FALSE,"Balance Sheet";#N/A,#N/A,FALSE,"Income Statement";#N/A,#N/A,FALSE,"Changes in Financial Position"}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hidden="1">{#N/A,#N/A,FALSE,"FREE"}</definedName>
    <definedName name="sds" hidden="1">#REF!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fsdfsdf" hidden="1">{#N/A,#N/A,FALSE,"Créances";#N/A,#N/A,FALSE,"Effectifs";#N/A,#N/A,FALSE,"SI"}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hidden="1">{"PR1","pr1",TRUE,"Sch PR-1"}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hidden="1">{"oct_res_comm",#N/A,FALSE,"VarToBud"}</definedName>
    <definedName name="SearchTable">#REF!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hidden="1">{"LBO Summary",#N/A,FALSE,"Summary"}</definedName>
    <definedName name="segfsdvgfsd">{"page1",#N/A,FALSE,"BHCOMPC5";"page2",#N/A,FALSE,"BHCOMPC5";"page3",#N/A,FALSE,"BHCOMPC5";"page4",#N/A,FALSE,"BHCOMPC5"}</definedName>
    <definedName name="SEGMENT">#REF!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'[10]GL-PC'!#REF!</definedName>
    <definedName name="Sell">#REF!</definedName>
    <definedName name="seller">#REF!</definedName>
    <definedName name="SellFactor">#REF!</definedName>
    <definedName name="Selling">#REF!</definedName>
    <definedName name="SellingGeneralAndAdministrative">#REF!</definedName>
    <definedName name="SellingGeneralAndAdministrativeMargin">#REF!</definedName>
    <definedName name="selrange" hidden="1">#REF!</definedName>
    <definedName name="Semiconductor_Cost_of_Sales">#REF!</definedName>
    <definedName name="SENA" hidden="1">{"SchH1",#N/A,FALSE,"Schedules";"SchH2",#N/A,FALSE,"Schedules"}</definedName>
    <definedName name="sencount">2</definedName>
    <definedName name="SENIOR">#REF!</definedName>
    <definedName name="SENIORFI">#REF!</definedName>
    <definedName name="sens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{"חובה","SUM(חובה)","YNNNN",FALSE}</definedName>
    <definedName name="SEP_ACT">#REF!</definedName>
    <definedName name="SEP_AOP">#REF!</definedName>
    <definedName name="Sep_BUD">#REF!</definedName>
    <definedName name="sep_detail">#REF!</definedName>
    <definedName name="SEP_TB_18">#REF!</definedName>
    <definedName name="sepadic">#REF!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'[10]GL-PC'!#REF!</definedName>
    <definedName name="ServiceCost">[52]Basis!$B$6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'[10]GL-PC'!#REF!</definedName>
    <definedName name="sety" hidden="1">{"LAPO2N2",#N/A,FALSE,"CM"}</definedName>
    <definedName name="SeverancePay">#REF!</definedName>
    <definedName name="sex">{"'1-TheatreBkgs'!$A$1:$L$102"}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>{"EVA",#N/A,FALSE,"EVA";"WACC",#N/A,FALSE,"WACC"}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fdf" hidden="1">{#N/A,#N/A,FALSE,"Créances";#N/A,#N/A,FALSE,"Effectifs";#N/A,#N/A,FALSE,"SI"}</definedName>
    <definedName name="sfdsf" hidden="1">#REF!</definedName>
    <definedName name="SFEWSFFEW" hidden="1">{#N/A,#N/A,FALSE,"ALM-ASISC"}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hidden="1">{"consolidated",#N/A,FALSE,"Sheet1";"cms",#N/A,FALSE,"Sheet1";"fse",#N/A,FALSE,"Sheet1"}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hidden="1">{#N/A,#N/A,FALSE,"Model";#N/A,#N/A,FALSE,"Division"}</definedName>
    <definedName name="sfq" hidden="1">{#N/A,#N/A,FALSE,"Calc";#N/A,#N/A,FALSE,"Sensitivity";#N/A,#N/A,FALSE,"LT Earn.Dil.";#N/A,#N/A,FALSE,"Dil. AVP"}</definedName>
    <definedName name="sfsdf" hidden="1">{"CSC_1",#N/A,FALSE,"CSC Outputs";"CSC_2",#N/A,FALSE,"CSC Outputs"}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hidden="1">{#N/A,#N/A,FALSE,"Calc";#N/A,#N/A,FALSE,"Sensitivity";#N/A,#N/A,FALSE,"LT Earn.Dil.";#N/A,#N/A,FALSE,"Dil. AVP"}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dh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hidden="1">{#N/A,#N/A,FALSE,"Sheet1"}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hidden="1">#REF!</definedName>
    <definedName name="SharePrice">#REF!</definedName>
    <definedName name="sharepriceltm" hidden="1">#REF!</definedName>
    <definedName name="shares">#REF!</definedName>
    <definedName name="Shares_Outstanding">#REF!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hidden="1">{"Curves","Chart 3","Curves Graphique 3"}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MSaaS">'[10]GL-PC'!#REF!</definedName>
    <definedName name="SHOO" hidden="1">{#N/A,#N/A,FALSE,"Sheet1"}</definedName>
    <definedName name="Shoot" hidden="1">{"Page1",#N/A,FALSE,"CompCo";"Page2",#N/A,FALSE,"CompCo"}</definedName>
    <definedName name="shop18">#REF!</definedName>
    <definedName name="ShortTermDebt">#REF!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hidden="1">{#N/A,#N/A,FALSE,"Model";#N/A,#N/A,FALSE,"Division"}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hidden="1">{#N/A,#N/A,FALSE,"Model";#N/A,#N/A,FALSE,"Division"}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'[10]GL-PC'!#REF!</definedName>
    <definedName name="SM_STOCK_PREM">#REF!</definedName>
    <definedName name="SM_Subcontractors">#REF!</definedName>
    <definedName name="Smartcaps">#REF!</definedName>
    <definedName name="SMHigh">#REF!</definedName>
    <definedName name="Smith">#REF!</definedName>
    <definedName name="smk" hidden="1">{"QTD_GENERALH2",#N/A,FALSE,"QTD"}</definedName>
    <definedName name="SMLow">#REF!</definedName>
    <definedName name="SMM">'[1]טורים 98'!$GT$20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'[10]GL-PC'!#REF!</definedName>
    <definedName name="Software___Licenses_Expense_G_A">#REF!</definedName>
    <definedName name="Software___Licenses_Expense_R_D">'[10]GL-PC'!#REF!</definedName>
    <definedName name="Software___Licenses_Expense_S_M">'[10]GL-PC'!#REF!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hidden="1">1</definedName>
    <definedName name="solver_val" hidden="1">0</definedName>
    <definedName name="SOM_VALUE">Investor_Deck_Calculations!$D$13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'[10]GL-PC'!#REF!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>#REF!</definedName>
    <definedName name="SPSet">"current"</definedName>
    <definedName name="SPVerticalAccountName">{"'1-TheatreBkgs'!$A$1:$L$102"}</definedName>
    <definedName name="SPWS_WBID">"0D145571-4AA7-4C6E-B8EB-4DF0FED2B8BC"</definedName>
    <definedName name="spws2">"1A97CD9F-CC4A-11D5-9D28-0010A4C68674"</definedName>
    <definedName name="sq" hidden="1">{"bs",#N/A,FALSE,"SCF"}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hidden="1">{#N/A,#N/A,FALSE,"ALM-ASISC"}</definedName>
    <definedName name="Square_Ft_400">#REF!</definedName>
    <definedName name="sr">#REF!</definedName>
    <definedName name="srdfg" hidden="1">{#N/A,#N/A,FALSE,"Aging Summary";#N/A,#N/A,FALSE,"Ratio Analysis";#N/A,#N/A,FALSE,"Test 120 Day Accts";#N/A,#N/A,FALSE,"Tickmarks"}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>{0}</definedName>
    <definedName name="ss">{"DCF1",#N/A,FALSE,"SIERRA DCF";"MATRIX1",#N/A,FALSE,"SIERRA DCF"}</definedName>
    <definedName name="ss_1" hidden="1">{"rtn",#N/A,FALSE,"RTN";"tables",#N/A,FALSE,"RTN";"cf",#N/A,FALSE,"CF";"stats",#N/A,FALSE,"Stats";"prop",#N/A,FALSE,"Prop"}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>#REF!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_BU">#REF!</definedName>
    <definedName name="ssdfg" hidden="1">#REF!</definedName>
    <definedName name="ssdsa" hidden="1">{#N/A,#N/A,FALSE,"FREE"}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hidden="1">{"bs",#N/A,FALSE,"SCF"}</definedName>
    <definedName name="sss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" hidden="1">{#N/A,#N/A,FALSE,"ALM-ASISC"}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hidden="1">{"PR1","pr1",TRUE,"Sch PR-1"}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hidden="1">{#N/A,#N/A,FALSE,"TSUM";#N/A,#N/A,FALSE,"shares";#N/A,#N/A,FALSE,"earnout";#N/A,#N/A,FALSE,"Heaty";#N/A,#N/A,FALSE,"self-tend";#N/A,#N/A,FALSE,"self-sum"}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'[19]Receipts and Disbursements'!#REF!</definedName>
    <definedName name="Staffing_Plan_1">#REF!</definedName>
    <definedName name="Staffing_Plan_2">#REF!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">#REF!</definedName>
    <definedName name="start_date">#REF!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>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>[0]!std_BS</definedName>
    <definedName name="std_BS2">[0]!std_BS2</definedName>
    <definedName name="std_IS">[0]!std_IS</definedName>
    <definedName name="std_IS2">[0]!std_IS2</definedName>
    <definedName name="STDebt">#REF!</definedName>
    <definedName name="stdhg" hidden="1">{#N/A,#N/A,FALSE,"Aging Summary";#N/A,#N/A,FALSE,"Ratio Analysis";#N/A,#N/A,FALSE,"Test 120 Day Accts";#N/A,#N/A,FALSE,"Tickmarks"}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>#REF!</definedName>
    <definedName name="Stock_Premium">#REF!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'[10]GL-PC'!#REF!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REET">#REF!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>{0}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'[10]GL-PC'!#REF!</definedName>
    <definedName name="Subcontractor_Expense_COGS">#REF!</definedName>
    <definedName name="Subcontractor_Expense_R_D">'[10]GL-PC'!#REF!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ffix">#REF!</definedName>
    <definedName name="sukuarc">#REF!,#REF!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>"DGKQYRHSHFAH3VMRNIFU7L0DK"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hidden="1">{"'subnets'!$A$1:$F$20"}</definedName>
    <definedName name="SUMMARY1">#REF!</definedName>
    <definedName name="SUMMARY2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'[10]GL-PC'!#REF!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>#REF!</definedName>
    <definedName name="swa">#REF!</definedName>
    <definedName name="Swap1">#REF!</definedName>
    <definedName name="Swap2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>#REF!</definedName>
    <definedName name="swinggross">#REF!</definedName>
    <definedName name="swingop">#REF!</definedName>
    <definedName name="switch">#REF!</definedName>
    <definedName name="swp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ymbol">#REF!</definedName>
    <definedName name="syn" hidden="1">{#N/A,#N/A,FALSE,"Cover";#N/A,#N/A,FALSE,"Assumptions";#N/A,#N/A,FALSE,"Acquirer";#N/A,#N/A,FALSE,"Target";#N/A,#N/A,FALSE,"Income Statement";#N/A,#N/A,FALSE,"Summary Tables"}</definedName>
    <definedName name="synergies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hidden="1">{"LAPO2N2",#N/A,FALSE,"CM"}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'[7]שמ"מ מ"ה'!#REF!</definedName>
    <definedName name="T2_">'[7]שמ"מ מ"ה'!#REF!</definedName>
    <definedName name="T3_">'[7]שמ"מ מ"ה'!#REF!</definedName>
    <definedName name="T5_">'[7]שמ"מ מ"ה'!#REF!</definedName>
    <definedName name="T6_">'[7]שמ"מ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_KEY_FINANCIAL_METRICS">Investor_Deck_Calculations!$O$12:$Q$24</definedName>
    <definedName name="TABLE_PNL_SUMMARY_5Y">Investor_Deck_Calculations!$O$26:$U$33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>#REF!</definedName>
    <definedName name="TABPROY">'[53]TAB-SALES-97'!$S$3:$Z$98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[22]tadirgan!$1:$1048576</definedName>
    <definedName name="Tagging_expenses">'[10]GL-PC'!#REF!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i">#REF!</definedName>
    <definedName name="TAM_VALUE">Investor_Deck_Calculations!$D$10</definedName>
    <definedName name="TangibleBookValuePerShare">#REF!</definedName>
    <definedName name="tar">#REF!</definedName>
    <definedName name="targ">#REF!</definedName>
    <definedName name="Target">#REF!</definedName>
    <definedName name="target_call_price">#REF!</definedName>
    <definedName name="target_debt_to_equity">#REF!</definedName>
    <definedName name="target_month">#REF!</definedName>
    <definedName name="target_name">#REF!</definedName>
    <definedName name="target_preferred_to_equity">#REF!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>#REF!</definedName>
    <definedName name="tdc" hidden="1">{"'April 24'!$J$11"}</definedName>
    <definedName name="tdep">#REF!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AM_SIZE">Investor_Deck_Calculations!$D$7</definedName>
    <definedName name="Tech_Know_return">#REF!</definedName>
    <definedName name="TECh_WRTUP" hidden="1">{"CASH FLOW",#N/A,FALSE,"A"}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>{0,0,0,0;0,0,0,0}</definedName>
    <definedName name="tele">#REF!</definedName>
    <definedName name="Telephone">#REF!</definedName>
    <definedName name="Telephone___Telecommunication_Expense">'[49]GL-PC'!$B$4</definedName>
    <definedName name="Teleradiology_Services_costs">'[10]GL-PC'!#REF!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>{"'NPCGUIDELINES'!$A$1:$J$41"}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hidden="1">{"PAGE 1",#N/A,FALSE,"WEST_OT"}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{"PAGE 1",#N/A,FALSE,"WEST_OT"}</definedName>
    <definedName name="temp2_1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hidden="1">{"PAGE 1",#N/A,FALSE,"WEST_OT"}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7_1" hidden="1">{"Summary",#N/A,FALSE,"Summary";"Summary Diagnotics",#N/A,FALSE,"Summary"}</definedName>
    <definedName name="temp7_1_1" hidden="1">{"Summary",#N/A,FALSE,"Summary";"Summary Diagnotics",#N/A,FALSE,"Summary"}</definedName>
    <definedName name="temp7_1_2" hidden="1">{"Summary",#N/A,FALSE,"Summary";"Summary Diagnotics",#N/A,FALSE,"Summary"}</definedName>
    <definedName name="temp7_1_3" hidden="1">{"Summary",#N/A,FALSE,"Summary";"Summary Diagnotics",#N/A,FALSE,"Summary"}</definedName>
    <definedName name="temp7_1_4" hidden="1">{"Summary",#N/A,FALSE,"Summary";"Summary Diagnotics",#N/A,FALSE,"Summary"}</definedName>
    <definedName name="temp7_1_5" hidden="1">{"Summary",#N/A,FALSE,"Summary";"Summary Diagnotics",#N/A,FALSE,"Summary"}</definedName>
    <definedName name="temp7_2" hidden="1">{"Summary",#N/A,FALSE,"Summary";"Summary Diagnotics",#N/A,FALSE,"Summary"}</definedName>
    <definedName name="temp7_2_1" hidden="1">{"Summary",#N/A,FALSE,"Summary";"Summary Diagnotics",#N/A,FALSE,"Summary"}</definedName>
    <definedName name="temp7_2_2" hidden="1">{"Summary",#N/A,FALSE,"Summary";"Summary Diagnotics",#N/A,FALSE,"Summary"}</definedName>
    <definedName name="temp7_2_3" hidden="1">{"Summary",#N/A,FALSE,"Summary";"Summary Diagnotics",#N/A,FALSE,"Summary"}</definedName>
    <definedName name="temp7_2_4" hidden="1">{"Summary",#N/A,FALSE,"Summary";"Summary Diagnotics",#N/A,FALSE,"Summary"}</definedName>
    <definedName name="temp7_2_5" hidden="1">{"Summary",#N/A,FALSE,"Summary";"Summary Diagnotics",#N/A,FALSE,"Summary"}</definedName>
    <definedName name="temp7_3" hidden="1">{"Summary",#N/A,FALSE,"Summary";"Summary Diagnotics",#N/A,FALSE,"Summary"}</definedName>
    <definedName name="temp7_3_1" hidden="1">{"Summary",#N/A,FALSE,"Summary";"Summary Diagnotics",#N/A,FALSE,"Summary"}</definedName>
    <definedName name="temp7_3_2" hidden="1">{"Summary",#N/A,FALSE,"Summary";"Summary Diagnotics",#N/A,FALSE,"Summary"}</definedName>
    <definedName name="temp7_3_3" hidden="1">{"Summary",#N/A,FALSE,"Summary";"Summary Diagnotics",#N/A,FALSE,"Summary"}</definedName>
    <definedName name="temp7_3_4" hidden="1">{"Summary",#N/A,FALSE,"Summary";"Summary Diagnotics",#N/A,FALSE,"Summary"}</definedName>
    <definedName name="temp7_3_5" hidden="1">{"Summary",#N/A,FALSE,"Summary";"Summary Diagnotics",#N/A,FALSE,"Summary"}</definedName>
    <definedName name="temp7_4" hidden="1">{"Summary",#N/A,FALSE,"Summary";"Summary Diagnotics",#N/A,FALSE,"Summary"}</definedName>
    <definedName name="temp7_4_1" hidden="1">{"Summary",#N/A,FALSE,"Summary";"Summary Diagnotics",#N/A,FALSE,"Summary"}</definedName>
    <definedName name="temp7_4_2" hidden="1">{"Summary",#N/A,FALSE,"Summary";"Summary Diagnotics",#N/A,FALSE,"Summary"}</definedName>
    <definedName name="temp7_4_3" hidden="1">{"Summary",#N/A,FALSE,"Summary";"Summary Diagnotics",#N/A,FALSE,"Summary"}</definedName>
    <definedName name="temp7_4_4" hidden="1">{"Summary",#N/A,FALSE,"Summary";"Summary Diagnotics",#N/A,FALSE,"Summary"}</definedName>
    <definedName name="temp7_4_5" hidden="1">{"Summary",#N/A,FALSE,"Summary";"Summary Diagnotics",#N/A,FALSE,"Summary"}</definedName>
    <definedName name="temp7_5" hidden="1">{"Summary",#N/A,FALSE,"Summary";"Summary Diagnotics",#N/A,FALSE,"Summary"}</definedName>
    <definedName name="temp7_5_1" hidden="1">{"Summary",#N/A,FALSE,"Summary";"Summary Diagnotics",#N/A,FALSE,"Summary"}</definedName>
    <definedName name="temp7_5_2" hidden="1">{"Summary",#N/A,FALSE,"Summary";"Summary Diagnotics",#N/A,FALSE,"Summary"}</definedName>
    <definedName name="temp7_5_3" hidden="1">{"Summary",#N/A,FALSE,"Summary";"Summary Diagnotics",#N/A,FALSE,"Summary"}</definedName>
    <definedName name="temp7_5_4" hidden="1">{"Summary",#N/A,FALSE,"Summary";"Summary Diagnotics",#N/A,FALSE,"Summary"}</definedName>
    <definedName name="temp7_5_5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hidden="1">{#N/A,#N/A,FALSE,"Monthly"}</definedName>
    <definedName name="tesg4" hidden="1">{"PAGE 1",#N/A,FALSE,"WEST_OT"}</definedName>
    <definedName name="test">#REF!</definedName>
    <definedName name="test_1" hidden="1">{#N/A,#N/A,FALSE,"Japan 2003";#N/A,#N/A,FALSE,"Sheet2"}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hidden="1">{#N/A,#N/A,TRUE,"MAIN FT TERM";#N/A,#N/A,TRUE,"MCI  FT TERM ";#N/A,#N/A,TRUE,"OC12 EQV"}</definedName>
    <definedName name="test1" hidden="1">{"PAGE 1",#N/A,FALSE,"WEST_OT"}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hidden="1">{"PAGE 2",#N/A,FALSE,"WEST_OT"}</definedName>
    <definedName name="test2_1" hidden="1">{#N/A,#N/A,FALSE,"Japan 2003";#N/A,#N/A,FALSE,"Sheet2"}</definedName>
    <definedName name="test20" hidden="1">{"PAGE 1",#N/A,FALSE,"WEST_OT"}</definedName>
    <definedName name="test200">{"'1-TheatreBkgs'!$A$1:$L$102"}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2stb2" hidden="1">{#N/A,#N/A,FALSE,"Monthly"}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Add">"Test RefersTo1"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hidden="1">{#N/A,#N/A,FALSE,"Sheet1"}</definedName>
    <definedName name="testtable">#REF!</definedName>
    <definedName name="TESTVKEY">#REF!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>4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hidden="1">{#N/A,#N/A,FALSE,"Aging Summary";#N/A,#N/A,FALSE,"Ratio Analysis";#N/A,#N/A,FALSE,"Test 120 Day Accts";#N/A,#N/A,FALSE,"Tickmarks"}</definedName>
    <definedName name="TGHG" hidden="1">{#N/A,#N/A,FALSE,"SUMMARY";#N/A,#N/A,FALSE,"SUMMARY"}</definedName>
    <definedName name="tgt">#REF!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hidden="1">{"'Leading KPI'!$A$1:$P$33","'Leading KPI'!$A$1:$P$33"}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hidden="1">{#N/A,#N/A,FALSE,"Calc";#N/A,#N/A,FALSE,"Sensitivity";#N/A,#N/A,FALSE,"LT Earn.Dil.";#N/A,#N/A,FALSE,"Dil. AVP"}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hidden="1">#REF!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'[53]ביצוע שנתי 97'!$S$9:$S$78,'[53]ביצוע שנתי 97'!$U$9:$U$78,'[53]ביצוע שנתי 97'!$X$9:$AC$78,'[53]ביצוע שנתי 97'!$AJ$9:$AM$78</definedName>
    <definedName name="tjummejir">'[53]ביצוע שנתי 97'!$U$9:$U$78,'[53]ביצוע שנתי 97'!$X$9:$AB$78,'[53]ביצוע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hidden="1">{"ICD Details",#N/A,FALSE,"Current Yr";"ICD Details",#N/A,FALSE,"Budget";"ICD Details",#N/A,FALSE,"Prior Year"}</definedName>
    <definedName name="TM1REBUILDOPTION">1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hidden="1">{#N/A,#N/A,FALSE,"PMTABB";#N/A,#N/A,FALSE,"PMTABB"}</definedName>
    <definedName name="TopLevelRecruiting">#REF!</definedName>
    <definedName name="Topography">#REF!</definedName>
    <definedName name="TORRES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>#REF!</definedName>
    <definedName name="total_a">#REF!</definedName>
    <definedName name="TOTAL_ANNUAL_VALUE">Investor_Deck_Calculations!$D$93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1">IFERROR(-([0]!Monthly_payment*Length_of_loan__in_months)+(Down_payment+Trade_in_value), "")</definedName>
    <definedName name="Total_cost" localSheetId="6">IFERROR(-([0]!Monthly_payment*Length_of_loan__in_months)+(Down_payment+Trade_in_value),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>#REF!</definedName>
    <definedName name="Total_Mobile">#REF!</definedName>
    <definedName name="Total_no_risk_IPRD_TKH_sales">#REF!</definedName>
    <definedName name="Total_no_risk_TKH_sales">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AISED">Investor_Deck_Calculations!$D$8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CTION_MULTIPLE">Investor_Deck_Calculations!$D$3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'[10]GL-PC'!#REF!</definedName>
    <definedName name="Training_G_A">'[10]GL-PC'!#REF!</definedName>
    <definedName name="Training_R_D">'[10]GL-PC'!#REF!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>[0]!Transactions</definedName>
    <definedName name="Transcoder_server_no._of_instalations___CMG">#REF!</definedName>
    <definedName name="Transcoder_server_no._of_instalations___Ericsson___global">#REF!</definedName>
    <definedName name="Transcoder_server_no._of_instalations___Ericsson_Italy">#REF!</definedName>
    <definedName name="Transcoder_server_no._of_instalations___Ericsson_Spain">#REF!</definedName>
    <definedName name="Transcoder_server_no._of_instalations___Excem_France">#REF!</definedName>
    <definedName name="Transcoder_server_no._of_instalations___Excem_Spain">#REF!</definedName>
    <definedName name="Transcoder_server_no._of_instalations___Mitsui__BSI">#REF!</definedName>
    <definedName name="Transcoder_server_no._of_instalations___Other_1">#REF!</definedName>
    <definedName name="Transcoder_server_no._of_instalations___Other_2">#REF!</definedName>
    <definedName name="Transcoder_server_no._of_instalations___Other_3">#REF!</definedName>
    <definedName name="Transcoder_server_no._of_instalations___SchlumbergerSema">#REF!</definedName>
    <definedName name="Transcoder_server_no._of_instalations___Sony__NSBCE">#REF!</definedName>
    <definedName name="Transcoder_server_no._of_instalations___Technomen">#REF!</definedName>
    <definedName name="Transcoder_server_no._of_instalations___Unisys">#REF!</definedName>
    <definedName name="Transcoder_server_no._of_units___CMG">#REF!</definedName>
    <definedName name="Transcoder_server_no._of_units___Ericsson___global">#REF!</definedName>
    <definedName name="Transcoder_server_no._of_units___Ericsson_Italy">#REF!</definedName>
    <definedName name="Transcoder_server_no._of_units___Ericsson_Spain">#REF!</definedName>
    <definedName name="Transcoder_server_no._of_units___Excem_France">#REF!</definedName>
    <definedName name="Transcoder_server_no._of_units___Excem_Spain">#REF!</definedName>
    <definedName name="Transcoder_server_no._of_units___Mitsui__BSI">#REF!</definedName>
    <definedName name="Transcoder_server_no._of_units___Other_1">#REF!</definedName>
    <definedName name="Transcoder_server_no._of_units___Other_2">#REF!</definedName>
    <definedName name="Transcoder_server_no._of_units___Other_3">#REF!</definedName>
    <definedName name="Transcoder_server_no._of_units___SchlumbergerSema">#REF!</definedName>
    <definedName name="Transcoder_server_no._of_units___Sony__NSBCE">#REF!</definedName>
    <definedName name="Transcoder_server_no._of_units___Technomen">#REF!</definedName>
    <definedName name="Transcoder_server_no._of_units___Unisys">#REF!</definedName>
    <definedName name="Transportation_expense">'[10]GL-PC'!#REF!</definedName>
    <definedName name="travel">#REF!</definedName>
    <definedName name="Travel___Domestic_COGS">'[10]GL-PC'!#REF!</definedName>
    <definedName name="Travel___Domestic_G_A">'[10]GL-PC'!#REF!</definedName>
    <definedName name="Travel___Domestic_R_D">'[10]GL-PC'!#REF!</definedName>
    <definedName name="Travel___Domestic_S_M">'[10]GL-PC'!#REF!</definedName>
    <definedName name="Travel_abroad_COGS">'[10]GL-PC'!#REF!</definedName>
    <definedName name="Travel_abroad_G_A">'[10]GL-PC'!#REF!</definedName>
    <definedName name="Travel_abroad_R_D">#REF!</definedName>
    <definedName name="Travel_abroad_S_M">'[10]GL-PC'!#REF!</definedName>
    <definedName name="Travel_Cost">#REF!</definedName>
    <definedName name="Travel_G_A">'[10]GL-PC'!#REF!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>{0,0,0,0;0,0,0,0;0,0,0,0;0,0,0,0;0,0,0,0}</definedName>
    <definedName name="Trend">{"'NPCGUIDELINES'!$A$1:$J$41"}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hidden="1">{"SCH44",#N/A,FALSE,"5b5f";"SCH45",#N/A,FALSE,"5b5f"}</definedName>
    <definedName name="TRIAL11" hidden="1">{"sch56",#N/A,FALSE,"savings";"sch64",#N/A,FALSE,"savings"}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hidden="1">{"SCH73",#N/A,FALSE,"eva";"SCH74",#N/A,FALSE,"eva";"SCH75",#N/A,FALSE,"eva"}</definedName>
    <definedName name="TRIAL14" hidden="1">{"SCH49",#N/A,FALSE,"eva"}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hidden="1">{"SCH15",#N/A,FALSE,"SCH15,16,85,86";"SCH16",#N/A,FALSE,"SCH15,16,85,86";"SCH85",#N/A,FALSE,"SCH15,16,85,86";"SCH86",#N/A,FALSE,"SCH15,16,85,86"}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hidden="1">{"SCH46",#N/A,FALSE,"sch46"}</definedName>
    <definedName name="TRIAL19" hidden="1">{"SCH51",#N/A,FALSE,"monthly"}</definedName>
    <definedName name="TRIAL20" hidden="1">{"SCH52",#N/A,FALSE,"sch52"}</definedName>
    <definedName name="TRIAL21" hidden="1">{"SCH29",#N/A,FALSE,"segments";"SCH30",#N/A,FALSE,"segments"}</definedName>
    <definedName name="TRIAL22" hidden="1">{"SCH27",#N/A,FALSE,"summary";"SCH39",#N/A,FALSE,"summary";"SCH41",#N/A,FALSE,"summary"}</definedName>
    <definedName name="TRIAL23" hidden="1">{"SCH54",#N/A,FALSE,"upside";"SCH55",#N/A,FALSE,"upside"}</definedName>
    <definedName name="TRIAL24" hidden="1">{"SCH47",#N/A,FALSE,"value";"sch48",#N/A,FALSE,"value"}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hidden="1">{"SCH73",#N/A,FALSE,"eva";"SCH74",#N/A,FALSE,"eva";"SCH75",#N/A,FALSE,"eva"}</definedName>
    <definedName name="trial31" hidden="1">{"SCH44",#N/A,FALSE,"5b5f";"SCH45",#N/A,FALSE,"5b5f"}</definedName>
    <definedName name="trial32" hidden="1">{"SCH44",#N/A,FALSE,"5b5f";"SCH45",#N/A,FALSE,"5b5f"}</definedName>
    <definedName name="trial34" hidden="1">{"sch56",#N/A,FALSE,"savings";"sch64",#N/A,FALSE,"savings"}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hidden="1">{"SCH73",#N/A,FALSE,"eva";"SCH74",#N/A,FALSE,"eva";"SCH75",#N/A,FALSE,"eva"}</definedName>
    <definedName name="trial37" hidden="1">{"SCH49",#N/A,FALSE,"eva"}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hidden="1">{"SCH46",#N/A,FALSE,"sch46"}</definedName>
    <definedName name="trial43" hidden="1">{"SCH51",#N/A,FALSE,"monthly"}</definedName>
    <definedName name="trial44" hidden="1">{"SCH52",#N/A,FALSE,"sch52"}</definedName>
    <definedName name="trial45" hidden="1">{"SCH29",#N/A,FALSE,"segments";"SCH30",#N/A,FALSE,"segments"}</definedName>
    <definedName name="trial46" hidden="1">{"SCH27",#N/A,FALSE,"summary";"SCH39",#N/A,FALSE,"summary";"SCH41",#N/A,FALSE,"summary"}</definedName>
    <definedName name="trial47" hidden="1">{"SCH54",#N/A,FALSE,"upside";"SCH55",#N/A,FALSE,"upside"}</definedName>
    <definedName name="trial48" hidden="1">{"SCH47",#N/A,FALSE,"value";"sch48",#N/A,FALSE,"value"}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[29]PL!$A$86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iuyui">{"'1-TheatreBkgs'!$A$1:$L$102"}</definedName>
    <definedName name="ts" hidden="1">{"oct_res_comm",#N/A,FALSE,"VarToBud"}</definedName>
    <definedName name="TSM">#REF!</definedName>
    <definedName name="TSq">#REF!</definedName>
    <definedName name="tt" hidden="1">{"'ID(2)'!$E$1:$N$4"}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>#REF!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hidden="1">{#N/A,#N/A,FALSE,"TOWNSHIP"}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hidden="1">{"PAGE 1",#N/A,FALSE,"WEST_OT"}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hidden="1">{"Geographic P1",#N/A,FALSE,"Division &amp; Geog"}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>{"'1-TheatreBkgs'!$A$1:$L$102"}</definedName>
    <definedName name="tuioiuo">{"'1-TheatreBkgs'!$A$1:$L$102"}</definedName>
    <definedName name="tuioo">{"'1-TheatreBkgs'!$A$1:$L$102"}</definedName>
    <definedName name="Tulsa" hidden="1">{#N/A,#N/A,FALSE,"Report Data";#N/A,#N/A,FALSE,"COMP POOL";#N/A,#N/A,FALSE,"COMP POOL NB95";#N/A,#N/A,FALSE,"COMP POOL NB94"}</definedName>
    <definedName name="TUR">#REF!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'[53]TAB-SALES-97'!$S$3:$S$98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>#REF!</definedName>
    <definedName name="TwoStepTolerableEstMisstmtCalc">#REF!</definedName>
    <definedName name="TWS">#REF!</definedName>
    <definedName name="ty" hidden="1">{"'Leading KPI'!$A$1:$P$33","'Leading KPI'!$A$1:$P$33"}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hidden="1">{#N/A,#N/A,FALSE,"PGW"}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>{"'1-TheatreBkgs'!$A$1:$L$102"}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pe">#REF!</definedName>
    <definedName name="Type_of_asset">#REF!</definedName>
    <definedName name="type_vesting">#REF!</definedName>
    <definedName name="Type1">#REF!</definedName>
    <definedName name="typeq">#REF!</definedName>
    <definedName name="tyr" hidden="1">{#N/A,#N/A,FALSE,"AD_Purch";#N/A,#N/A,FALSE,"Projections";#N/A,#N/A,FALSE,"DCF";#N/A,#N/A,FALSE,"Mkt Val"}</definedName>
    <definedName name="tyryrt" hidden="1">{#N/A,#N/A,FALSE,"REPORT"}</definedName>
    <definedName name="tyryu" hidden="1">{#N/A,#N/A,FALSE,"Sheet1";#N/A,#N/A,FALSE,"Summary";#N/A,#N/A,FALSE,"proj1";#N/A,#N/A,FALSE,"proj2"}</definedName>
    <definedName name="tyt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t">{"'1-TheatreBkgs'!$A$1:$L$102"}</definedName>
    <definedName name="tyuityui">{"'1-TheatreBkgs'!$A$1:$L$102"}</definedName>
    <definedName name="tyuiu">{"'1-TheatreBkgs'!$A$1:$L$102"}</definedName>
    <definedName name="tyuiytuo">{"'1-TheatreBkgs'!$A$1:$L$102"}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gugugug" hidden="1">"c1342"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>{"'1-TheatreBkgs'!$A$1:$L$102"}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hidden="1">{"comps",#N/A,FALSE,"comps";"notes",#N/A,FALSE,"comps"}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_ECON_MULTIPLE">Investor_Deck_Calculations!$D$5</definedName>
    <definedName name="Unit_Price">#REF!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>#REF!</definedName>
    <definedName name="unkknown" hidden="1">#REF!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hidden="1">{#N/A,#N/A,FALSE,"FACTSHEETS";#N/A,#N/A,FALSE,"pump";#N/A,#N/A,FALSE,"filter"}</definedName>
    <definedName name="upuh">#REF!</definedName>
    <definedName name="uq" hidden="1">{"detail",#N/A,FALSE,"mfg";"summary",#N/A,FALSE,"mfg"}</definedName>
    <definedName name="UrbPriceFactor">#REF!</definedName>
    <definedName name="ure" hidden="1">{"assets",#N/A,FALSE,"historicBS";"liab",#N/A,FALSE,"historicBS";"is",#N/A,FALSE,"historicIS";"ratios",#N/A,FALSE,"ratios"}</definedName>
    <definedName name="urur" hidden="1">{#N/A,#N/A,FALSE,"Detailed";#N/A,#N/A,FALSE,"Total";#N/A,#N/A,FALSE,"Detailed (2)"}</definedName>
    <definedName name="urur_1" hidden="1">{#N/A,#N/A,FALSE,"Detailed";#N/A,#N/A,FALSE,"Total";#N/A,#N/A,FALSE,"Detailed (2)"}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>#REF!</definedName>
    <definedName name="US_TAB">#REF!</definedName>
    <definedName name="US_Tax">#REF!</definedName>
    <definedName name="USAlaska_Utilization">#REF!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>#REF!,#REF!,#REF!</definedName>
    <definedName name="USSE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hidden="1">{#N/A,"PURCHM",FALSE,"Business Analysis";#N/A,"SPADD",FALSE,"Business Analysis"}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'[10]GL-PC'!#REF!</definedName>
    <definedName name="Utilities__Expense">'[10]GL-PC'!#REF!</definedName>
    <definedName name="Utilization">#REF!</definedName>
    <definedName name="Utilization_HP">#REF!</definedName>
    <definedName name="utilo.version" hidden="1">2.1</definedName>
    <definedName name="UTTFILENAME">________________________wrn7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{#N/A,#N/A,FALSE,"TSUM";#N/A,#N/A,FALSE,"shares";#N/A,#N/A,FALSE,"earnout";#N/A,#N/A,FALSE,"Heaty";#N/A,#N/A,FALSE,"self-tend";#N/A,#N/A,FALSE,"self-sum"}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hidden="1">{#N/A,#N/A,FALSE,"puboff";#N/A,#N/A,FALSE,"financials";#N/A,#N/A,FALSE,"valuation";#N/A,#N/A,FALSE,"split"}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hidden="1">{"glc1",#N/A,FALSE,"GLC";"glc2",#N/A,FALSE,"GLC";"glc3",#N/A,FALSE,"GLC";"glc4",#N/A,FALSE,"GLC";"glc5",#N/A,FALSE,"GLC"}</definedName>
    <definedName name="V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>#REF!</definedName>
    <definedName name="VacationTable">#REF!</definedName>
    <definedName name="vacpay">#REF!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>#REF!</definedName>
    <definedName name="ValuationBAAMultiple" hidden="1">{#N/A,#N/A,TRUE,"Cover sheet";#N/A,#N/A,TRUE,"INPUTS";#N/A,#N/A,TRUE,"OUTPUTS";#N/A,#N/A,TRUE,"VALUATION"}</definedName>
    <definedName name="value">3</definedName>
    <definedName name="VALUE_01">Investor_Deck_Calculations!$D$90</definedName>
    <definedName name="VALUE_02">Investor_Deck_Calculations!$D$91</definedName>
    <definedName name="VALUE_03">Investor_Deck_Calculations!$D$92</definedName>
    <definedName name="Value_performance_option_Data_List">#REF!</definedName>
    <definedName name="VALUE1">#REF!</definedName>
    <definedName name="values_array">{"חובה","SUM(חובה)","YNNNN",FALSE}</definedName>
    <definedName name="values_array_1">{"חובה","SUM(חובה)","YNNNN",FALSE}</definedName>
    <definedName name="values_array00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hidden="1">{#N/A,#N/A,FALSE,"FINAL"}</definedName>
    <definedName name="var_oh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>#REF!</definedName>
    <definedName name="Variable_Cell">#REF!</definedName>
    <definedName name="Variable_data">#REF!</definedName>
    <definedName name="VARIANCE">#REF!</definedName>
    <definedName name="VAS_1">[5]מחירון!$A$3:$D$9</definedName>
    <definedName name="VAS_1_EXTRA">[5]מחירון!$D$10</definedName>
    <definedName name="VAS_2">[5]מחירון!$A$13:$D$19</definedName>
    <definedName name="VAS_2_EXTRA">[5]מחירון!$D$20</definedName>
    <definedName name="VAS_3">[5]מחירון!$A$23:$D$29</definedName>
    <definedName name="VAS_3_EXTRA">[5]מחירון!$D$30</definedName>
    <definedName name="VAS_CSR">[5]מחירון!#REF!</definedName>
    <definedName name="VAS_CSR_BUS">[5]מחירון!#REF!</definedName>
    <definedName name="VAS_CSR_BUS_EXTRA">[5]מחירון!#REF!</definedName>
    <definedName name="VAS_CSR_EXTRA">[5]מחירון!#REF!</definedName>
    <definedName name="VAS_TECH">[5]מחירון!#REF!</definedName>
    <definedName name="VAS_TECH_EXTRA">[5]מחירון!#REF!</definedName>
    <definedName name="VAT">#REF!</definedName>
    <definedName name="VATINCLUSIVE">#REF!</definedName>
    <definedName name="vatofgross">#REF!</definedName>
    <definedName name="vb" hidden="1">{"table",#N/A,FALSE,"COVER";"income_statement",#N/A,FALSE,"COVER"}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hidden="1">{#N/A,#N/A,FALSE,"Créances";#N/A,#N/A,FALSE,"Effectifs";#N/A,#N/A,FALSE,"SI"}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hidden="1">{#N/A,#N/A,FALSE,"1263 Total"}</definedName>
    <definedName name="Vehicle_Lease_Expense_G_A">'[10]GL-PC'!#REF!</definedName>
    <definedName name="Vehicle_Lease_Expense_R_D">'[10]GL-PC'!#REF!</definedName>
    <definedName name="Vehicle_Lease_Expense_S_M">'[10]GL-PC'!#REF!</definedName>
    <definedName name="Vehicles_SM">'[10]GL-PC'!#REF!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hidden="1">{"QTD",#N/A,FALSE,"SUM"}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hidden="1">{#N/A,#N/A,TRUE,"MAIN FT TERM";#N/A,#N/A,TRUE,"MCI  FT TERM ";#N/A,#N/A,TRUE,"OC12 EQV"}</definedName>
    <definedName name="VIM_Authoring_tool___Set_up_fee__training_Course____CMG">#REF!</definedName>
    <definedName name="VIM_Authoring_tool___Set_up_fee__training_Course____Ericsson___global">#REF!</definedName>
    <definedName name="VIM_Authoring_tool___Set_up_fee__training_Course____Ericsson_Italy">#REF!</definedName>
    <definedName name="VIM_Authoring_tool___Set_up_fee__training_Course____Ericsson_Spain">#REF!</definedName>
    <definedName name="VIM_Authoring_tool___Set_up_fee__training_Course____Excem_France">#REF!</definedName>
    <definedName name="VIM_Authoring_tool___Set_up_fee__training_Course____Excem_Spain">#REF!</definedName>
    <definedName name="VIM_Authoring_tool___Set_up_fee__training_Course____Mitsui__BSI">#REF!</definedName>
    <definedName name="VIM_Authoring_tool___Set_up_fee__training_Course____Other_1">#REF!</definedName>
    <definedName name="VIM_Authoring_tool___Set_up_fee__training_Course____Other_2">#REF!</definedName>
    <definedName name="VIM_Authoring_tool___Set_up_fee__training_Course____Other_3">#REF!</definedName>
    <definedName name="VIM_Authoring_tool___Set_up_fee__training_Course____SchlumbergerSema">#REF!</definedName>
    <definedName name="VIM_Authoring_tool___Set_up_fee__training_Course____Sony__NSBCE">#REF!</definedName>
    <definedName name="VIM_Authoring_tool___Set_up_fee__training_Course____Technomen">#REF!</definedName>
    <definedName name="VIM_Authoring_tool___Set_up_fee__training_Course____Unisys">#REF!</definedName>
    <definedName name="VIM_Authoring_tool__royalties____Units___CMG">#REF!</definedName>
    <definedName name="VIM_Authoring_tool__royalties____Units___Ericsson___global">#REF!</definedName>
    <definedName name="VIM_Authoring_tool__royalties____Units___Ericsson_Italy">#REF!</definedName>
    <definedName name="VIM_Authoring_tool__royalties____Units___Ericsson_Spain">#REF!</definedName>
    <definedName name="VIM_Authoring_tool__royalties____Units___Excem_France">#REF!</definedName>
    <definedName name="VIM_Authoring_tool__royalties____Units___Excem_Spain">#REF!</definedName>
    <definedName name="VIM_Authoring_tool__royalties____Units___Mitsui__BSI">#REF!</definedName>
    <definedName name="VIM_Authoring_tool__royalties____Units___Other_1">#REF!</definedName>
    <definedName name="VIM_Authoring_tool__royalties____Units___Other_2">#REF!</definedName>
    <definedName name="VIM_Authoring_tool__royalties____Units___Other_3">#REF!</definedName>
    <definedName name="VIM_Authoring_tool__royalties____Units___SchlumbergerSema">#REF!</definedName>
    <definedName name="VIM_Authoring_tool__royalties____Units___Sony__NSBCE">#REF!</definedName>
    <definedName name="VIM_Authoring_tool__royalties____Units___Technomen">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>#REF!</definedName>
    <definedName name="VIMedia_Composer___Excem_Spain">#REF!</definedName>
    <definedName name="VIMedia_Composer___Mitsui__BSI">#REF!</definedName>
    <definedName name="VIMedia_Composer___Other_1">#REF!</definedName>
    <definedName name="VIMedia_Composer___Other_2">#REF!</definedName>
    <definedName name="VIMedia_Composer___Other_3">#REF!</definedName>
    <definedName name="VIMedia_Composer___SchlumbergerSema">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>#REF!</definedName>
    <definedName name="VIMedia_Composer___Units___Ericsson___global">#REF!</definedName>
    <definedName name="VIMedia_Composer___Units___Ericsson_Italy">#REF!</definedName>
    <definedName name="VIMedia_Composer___Units___Ericsson_Spain">#REF!</definedName>
    <definedName name="VIMedia_Composer___Units___Excem_France">#REF!</definedName>
    <definedName name="VIMedia_Composer___Units___Excem_Spain">#REF!</definedName>
    <definedName name="VIMedia_Composer___Units___Mitsui__BSI">#REF!</definedName>
    <definedName name="VIMedia_Composer___Units___Other_1">#REF!</definedName>
    <definedName name="VIMedia_Composer___Units___Other_2">#REF!</definedName>
    <definedName name="VIMedia_Composer___Units___Other_3">#REF!</definedName>
    <definedName name="VIMedia_Composer___Units___SchlumbergerSema">#REF!</definedName>
    <definedName name="VIMedia_Composer___Units___Sony__NSBCE">#REF!</definedName>
    <definedName name="VIMedia_Composer___Units___Technomen">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>#REF!</definedName>
    <definedName name="VIMedia_Gateway___Excem_Spain">#REF!</definedName>
    <definedName name="VIMedia_Gateway___Mitsui__BSI">#REF!</definedName>
    <definedName name="VIMedia_Gateway___Other_1">#REF!</definedName>
    <definedName name="VIMedia_Gateway___Other_2">#REF!</definedName>
    <definedName name="VIMedia_Gateway___Other_3">#REF!</definedName>
    <definedName name="VIMedia_Gateway___SchlumbergerSema">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hidden="1">{"'Customer Support Trends'!$A$1:$AB$13"}</definedName>
    <definedName name="VISTA">#REF!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hidden="1">{#N/A,#N/A,FALSE,"ALM-ASISC"}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hidden="1">{"consolidated",#N/A,FALSE,"Sheet1";"cms",#N/A,FALSE,"Sheet1";"fse",#N/A,FALSE,"Sheet1"}</definedName>
    <definedName name="VOICE">[5]מחירון!#REF!</definedName>
    <definedName name="VOICE_CSR">[5]מחירון!#REF!</definedName>
    <definedName name="VOICE_CSR_BUS">[5]מחירון!#REF!</definedName>
    <definedName name="VOICE_CSR_BUS_EXTRA">[5]מחירון!#REF!</definedName>
    <definedName name="VOICE_CSR_EXTRA">[5]מחירון!#REF!</definedName>
    <definedName name="VOICE_EXTRA">[5]מחירון!#REF!</definedName>
    <definedName name="VOICE_עיסקי">[39]מחירון!$A$63:$D$69</definedName>
    <definedName name="VoiceCore_CircuitOption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hidden="1">{"bs",#N/A,FALSE,"SCF"}</definedName>
    <definedName name="vslv" hidden="1">{"bs",#N/A,FALSE,"SCF"}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{"cash_marc",#N/A,FALSE,"dec95cr.xls"}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" hidden="1">{"DCF","UPSIDE CASE",FALSE,"Sheet1";"DCF","BASE CASE",FALSE,"Sheet1";"DCF","DOWNSIDE CASE",FALSE,"Sheet1"}</definedName>
    <definedName name="vvvvvvvvvv" hidden="1">{"net assets",#N/A,FALSE,"summary";"asset turnover",#N/A,FALSE,"summary";"orona",#N/A,FALSE,"summary"}</definedName>
    <definedName name="vvvvvvvvvvvvvvvvv" hidden="1">{"HW",#N/A,FALSE,"1998"}</definedName>
    <definedName name="vvvvvvvvvvvvvvvvvvvvvvvvvvvv" hidden="1">{"Back Page",#N/A,FALSE,"Front and Back"}</definedName>
    <definedName name="vwew32" hidden="1">{"Assumptions",#N/A,TRUE,"Assumptions";"Income",#N/A,TRUE,"Income";"Balance",#N/A,TRUE,"Balance"}</definedName>
    <definedName name="vxcvxc" hidden="1">#REF!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hidden="1">{"detail",#N/A,FALSE,"mfg";"summary",#N/A,FALSE,"mfg"}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hidden="1">#REF!,#REF!,#REF!</definedName>
    <definedName name="w.capi" hidden="1">{"'Int.-Cem.unit -SUMMARY'!$A$1:$J$25"}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>#REF!</definedName>
    <definedName name="WACC2">"4474546C-95CC-4AC3-AA63-74663F8F2B42"</definedName>
    <definedName name="WACC3">{"adj95mult",#N/A,FALSE,"COMPCO";"adj95est",#N/A,FALSE,"COMPCO"}</definedName>
    <definedName name="wacco">#REF!</definedName>
    <definedName name="Wachstumsabschlag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'[10]GL-PC'!#REF!</definedName>
    <definedName name="WALKING">#REF!</definedName>
    <definedName name="Waltham_Sq_ft">#REF!</definedName>
    <definedName name="war">#REF!</definedName>
    <definedName name="wara">#REF!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c">#REF!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hidden="1">{"IS",#N/A,FALSE,"IS";"RPTIS",#N/A,FALSE,"RPTIS";"STATS",#N/A,FALSE,"STATS";"BS",#N/A,FALSE,"BS"}</definedName>
    <definedName name="wcom_1" hidden="1">{"orixcsc",#N/A,FALSE,"ORIX CSC";"orixcsc2",#N/A,FALSE,"ORIX CSC"}</definedName>
    <definedName name="wcom_1_1" hidden="1">{"orixcsc",#N/A,FALSE,"ORIX CSC";"orixcsc2",#N/A,FALSE,"ORIX CSC"}</definedName>
    <definedName name="wcom_1_2" hidden="1">{"orixcsc",#N/A,FALSE,"ORIX CSC";"orixcsc2",#N/A,FALSE,"ORIX CSC"}</definedName>
    <definedName name="wcom_1_3" hidden="1">{"orixcsc",#N/A,FALSE,"ORIX CSC";"orixcsc2",#N/A,FALSE,"ORIX CSC"}</definedName>
    <definedName name="wcom_1_4" hidden="1">{"orixcsc",#N/A,FALSE,"ORIX CSC";"orixcsc2",#N/A,FALSE,"ORIX CSC"}</definedName>
    <definedName name="wcom_1_5" hidden="1">{"orixcsc",#N/A,FALSE,"ORIX CSC";"orixcsc2",#N/A,FALSE,"ORIX CSC"}</definedName>
    <definedName name="wcom_2" hidden="1">{"orixcsc",#N/A,FALSE,"ORIX CSC";"orixcsc2",#N/A,FALSE,"ORIX CSC"}</definedName>
    <definedName name="wcom_2_1" hidden="1">{"orixcsc",#N/A,FALSE,"ORIX CSC";"orixcsc2",#N/A,FALSE,"ORIX CSC"}</definedName>
    <definedName name="wcom_2_2" hidden="1">{"orixcsc",#N/A,FALSE,"ORIX CSC";"orixcsc2",#N/A,FALSE,"ORIX CSC"}</definedName>
    <definedName name="wcom_2_3" hidden="1">{"orixcsc",#N/A,FALSE,"ORIX CSC";"orixcsc2",#N/A,FALSE,"ORIX CSC"}</definedName>
    <definedName name="wcom_2_4" hidden="1">{"orixcsc",#N/A,FALSE,"ORIX CSC";"orixcsc2",#N/A,FALSE,"ORIX CSC"}</definedName>
    <definedName name="wcom_2_5" hidden="1">{"orixcsc",#N/A,FALSE,"ORIX CSC";"orixcsc2",#N/A,FALSE,"ORIX CSC"}</definedName>
    <definedName name="wcom_3" hidden="1">{"orixcsc",#N/A,FALSE,"ORIX CSC";"orixcsc2",#N/A,FALSE,"ORIX CSC"}</definedName>
    <definedName name="wcom_3_1" hidden="1">{"orixcsc",#N/A,FALSE,"ORIX CSC";"orixcsc2",#N/A,FALSE,"ORIX CSC"}</definedName>
    <definedName name="wcom_3_2" hidden="1">{"orixcsc",#N/A,FALSE,"ORIX CSC";"orixcsc2",#N/A,FALSE,"ORIX CSC"}</definedName>
    <definedName name="wcom_3_3" hidden="1">{"orixcsc",#N/A,FALSE,"ORIX CSC";"orixcsc2",#N/A,FALSE,"ORIX CSC"}</definedName>
    <definedName name="wcom_3_4" hidden="1">{"orixcsc",#N/A,FALSE,"ORIX CSC";"orixcsc2",#N/A,FALSE,"ORIX CSC"}</definedName>
    <definedName name="wcom_3_5" hidden="1">{"orixcsc",#N/A,FALSE,"ORIX CSC";"orixcsc2",#N/A,FALSE,"ORIX CSC"}</definedName>
    <definedName name="wcom_4" hidden="1">{"orixcsc",#N/A,FALSE,"ORIX CSC";"orixcsc2",#N/A,FALSE,"ORIX CSC"}</definedName>
    <definedName name="wcom_4_1" hidden="1">{"orixcsc",#N/A,FALSE,"ORIX CSC";"orixcsc2",#N/A,FALSE,"ORIX CSC"}</definedName>
    <definedName name="wcom_4_2" hidden="1">{"orixcsc",#N/A,FALSE,"ORIX CSC";"orixcsc2",#N/A,FALSE,"ORIX CSC"}</definedName>
    <definedName name="wcom_4_3" hidden="1">{"orixcsc",#N/A,FALSE,"ORIX CSC";"orixcsc2",#N/A,FALSE,"ORIX CSC"}</definedName>
    <definedName name="wcom_4_4" hidden="1">{"orixcsc",#N/A,FALSE,"ORIX CSC";"orixcsc2",#N/A,FALSE,"ORIX CSC"}</definedName>
    <definedName name="wcom_4_5" hidden="1">{"orixcsc",#N/A,FALSE,"ORIX CSC";"orixcsc2",#N/A,FALSE,"ORIX CSC"}</definedName>
    <definedName name="wcom_5" hidden="1">{"orixcsc",#N/A,FALSE,"ORIX CSC";"orixcsc2",#N/A,FALSE,"ORIX CSC"}</definedName>
    <definedName name="wcom_5_1" hidden="1">{"orixcsc",#N/A,FALSE,"ORIX CSC";"orixcsc2",#N/A,FALSE,"ORIX CSC"}</definedName>
    <definedName name="wcom_5_2" hidden="1">{"orixcsc",#N/A,FALSE,"ORIX CSC";"orixcsc2",#N/A,FALSE,"ORIX CSC"}</definedName>
    <definedName name="wcom_5_3" hidden="1">{"orixcsc",#N/A,FALSE,"ORIX CSC";"orixcsc2",#N/A,FALSE,"ORIX CSC"}</definedName>
    <definedName name="wcom_5_4" hidden="1">{"orixcsc",#N/A,FALSE,"ORIX CSC";"orixcsc2",#N/A,FALSE,"ORIX CSC"}</definedName>
    <definedName name="wcom_5_5" hidden="1">{"orixcsc",#N/A,FALSE,"ORIX CSC";"orixcsc2",#N/A,FALSE,"ORIX CSC"}</definedName>
    <definedName name="wcy" hidden="1">{"YD PRS",#N/A,FALSE,"YTD"}</definedName>
    <definedName name="wd" hidden="1">{#N/A,#N/A,FALSE,"ALM-ASISC"}</definedName>
    <definedName name="WDESAX" hidden="1">{#N/A,#N/A,FALSE,"SUMMARY";#N/A,#N/A,FALSE,"SUMMARY"}</definedName>
    <definedName name="WDSX" hidden="1">{#N/A,#N/A,FALSE,"PGW"}</definedName>
    <definedName name="wdw" hidden="1">{#N/A,#N/A,FALSE,"ALM-ASISC"}</definedName>
    <definedName name="WDWD" hidden="1">{#N/A,#N/A,FALSE,"PGW"}</definedName>
    <definedName name="wdwdwd">{"חובה","SUM(חובה)","YNNNN",FALSE}</definedName>
    <definedName name="wdwdwd_1">{"חובה","SUM(חובה)","YNNNN",FALSE}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hidden="1">{"overview",#N/A,FALSE,"summary";"net assets",#N/A,FALSE,"summary";"asset turnover",#N/A,FALSE,"summary";"orona",#N/A,FALSE,"summary"}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hidden="1">{#N/A,#N/A,FALSE,"OSBL"}</definedName>
    <definedName name="wee" hidden="1">{#N/A,#N/A,FALSE,"KA CH  (2)"}</definedName>
    <definedName name="week">#REF!</definedName>
    <definedName name="week_ending">'[54]תקציב שעות'!#REF!</definedName>
    <definedName name="WeekdayOption">MATCH(WeekStart,Weekdays,0)+10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>IF(WeekStart="Monday",2,1)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hidden="1">{"Comp_of_Price_Effect",#N/A,FALSE,"QTRDPVAR"}</definedName>
    <definedName name="Welfare">'[10]GL-PC'!#REF!</definedName>
    <definedName name="Welfare___COGS">'[10]GL-PC'!#REF!</definedName>
    <definedName name="Welfare_Expense_R_D">'[10]GL-PC'!#REF!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#REF!</definedName>
    <definedName name="wer.g" hidden="1">{#N/A,#N/A,FALSE,"KA CH  (2)"}</definedName>
    <definedName name="werk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hidden="1">{#N/A,#N/A,FALSE,"Projections";#N/A,#N/A,FALSE,"Multiples Valuation";#N/A,#N/A,FALSE,"LBO";#N/A,#N/A,FALSE,"Multiples_Sensitivity";#N/A,#N/A,FALSE,"Summary"}</definedName>
    <definedName name="wet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hidden="1">{#N/A,#N/A,FALSE,"FINAL"}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{#N/A,#N/A,FALSE,"P&amp;L";#N/A,#N/A,FALSE,"BalSheet";#N/A,#N/A,FALSE,"EBITDA";#N/A,#N/A,FALSE,"Assumptions";#N/A,#N/A,FALSE,"CashFlows"}</definedName>
    <definedName name="wewe" hidden="1">{"LOUISIANA",#N/A,FALSE,"CM"}</definedName>
    <definedName name="wewee">{"'NPCGUIDELINES'!$A$1:$J$41"}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">#REF!</definedName>
    <definedName name="WFT_Vlookup">#REF!</definedName>
    <definedName name="wgbwt" hidden="1">{#N/A,#N/A,FALSE,"ISBL"}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hidden="1">{#N/A,#N/A,FALSE,"Sheet1"}</definedName>
    <definedName name="what2" hidden="1">{"Structure",#N/A,FALSE,"Structure";"Ownership",#N/A,FALSE,"Ownership";"IRR Calc",#N/A,FALSE,"Returns Summary";"IRR Table",#N/A,FALSE,"Returns Summary"}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hidden="1">{"'Edit'!$A$1:$V$2277"}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hidden="1">{"'Trend_Total'!$A$7:$V$10","'Trend_Total'!$A$1:$V$4"}</definedName>
    <definedName name="Wheatcroft">#REF!</definedName>
    <definedName name="whi" hidden="1">{"Drawing&amp;Homo.result",#N/A,FALSE,"Greco Hom. and BOM"}</definedName>
    <definedName name="WHO">{"'12690-8951'!$A$1:$L$58"}</definedName>
    <definedName name="whocares" hidden="1">{"All BS",#N/A,FALSE,"ConsolidatingBS"}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>#REF!</definedName>
    <definedName name="Wkg_Cptl_Pct_Sales">#REF!</definedName>
    <definedName name="wlkednjfc" hidden="1">{#N/A,#N/A,FALSE,"Aging Summary";#N/A,#N/A,FALSE,"Ratio Analysis";#N/A,#N/A,FALSE,"Test 120 Day Accts";#N/A,#N/A,FALSE,"Tickmarks"}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hidden="1">{"PRS",#N/A,FALSE,"CM"}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{#N/A,#N/A,FALSE,"COMP"}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1_4" hidden="1">{"Cover",#N/A,FALSE,"Cover";"Summary",#N/A,FALSE,"Summarpage"}</definedName>
    <definedName name="wrd.2._.pagers.3_1_5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2_4" hidden="1">{"Cover",#N/A,FALSE,"Cover";"Summary",#N/A,FALSE,"Summarpage"}</definedName>
    <definedName name="wrd.2._.pagers.3_2_5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3_4" hidden="1">{"Cover",#N/A,FALSE,"Cover";"Summary",#N/A,FALSE,"Summarpage"}</definedName>
    <definedName name="wrd.2._.pagers.3_3_5" hidden="1">{"Cover",#N/A,FALSE,"Cover";"Summary",#N/A,FALSE,"Summarpage"}</definedName>
    <definedName name="wrd.2._.pagers.3_4" hidden="1">{"Cover",#N/A,FALSE,"Cover";"Summary",#N/A,FALSE,"Summarpage"}</definedName>
    <definedName name="wrd.2._.pagers.3_4_1" hidden="1">{"Cover",#N/A,FALSE,"Cover";"Summary",#N/A,FALSE,"Summarpage"}</definedName>
    <definedName name="wrd.2._.pagers.3_4_2" hidden="1">{"Cover",#N/A,FALSE,"Cover";"Summary",#N/A,FALSE,"Summarpage"}</definedName>
    <definedName name="wrd.2._.pagers.3_4_3" hidden="1">{"Cover",#N/A,FALSE,"Cover";"Summary",#N/A,FALSE,"Summarpage"}</definedName>
    <definedName name="wrd.2._.pagers.3_4_4" hidden="1">{"Cover",#N/A,FALSE,"Cover";"Summary",#N/A,FALSE,"Summarpage"}</definedName>
    <definedName name="wrd.2._.pagers.3_4_5" hidden="1">{"Cover",#N/A,FALSE,"Cover";"Summary",#N/A,FALSE,"Summarpage"}</definedName>
    <definedName name="wrd.2._.pagers.3_5" hidden="1">{"Cover",#N/A,FALSE,"Cover";"Summary",#N/A,FALSE,"Summarpage"}</definedName>
    <definedName name="wrd.2._.pagers.3_5_1" hidden="1">{"Cover",#N/A,FALSE,"Cover";"Summary",#N/A,FALSE,"Summarpage"}</definedName>
    <definedName name="wrd.2._.pagers.3_5_2" hidden="1">{"Cover",#N/A,FALSE,"Cover";"Summary",#N/A,FALSE,"Summarpage"}</definedName>
    <definedName name="wrd.2._.pagers.3_5_3" hidden="1">{"Cover",#N/A,FALSE,"Cover";"Summary",#N/A,FALSE,"Summarpage"}</definedName>
    <definedName name="wrd.2._.pagers.3_5_4" hidden="1">{"Cover",#N/A,FALSE,"Cover";"Summary",#N/A,FALSE,"Summarpage"}</definedName>
    <definedName name="wrd.2._.pagers.3_5_5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hidden="1">{#N/A,#N/A,FALSE,"COMP"}</definedName>
    <definedName name="Writedown">#REF!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hidden="1">{#N/A,#N/A,TRUE,"96PROP"}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hidden="1">{"INTRON98",#N/A,FALSE,"REVCDLR";"MERCK98",#N/A,FALSE,"REVCDLR";"SKB98",#N/A,FALSE,"REVCDLR"}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hidden="1">{"MERCK",#N/A,FALSE,"SKB&amp;MERCK (HepB vaccine)";"SKB",#N/A,FALSE,"SKB&amp;MERCK (HepB vaccine)"}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hidden="1">{#N/A,#N/A,FALSE,"Calc";#N/A,#N/A,FALSE,"Sensitivity";#N/A,#N/A,FALSE,"LT Earn.Dil.";#N/A,#N/A,FALSE,"Dil. AVP"}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2" hidden="1">{"Cover",#N/A,FALSE,"Cover";"Summary",#N/A,FALSE,"Summarpage"}</definedName>
    <definedName name="wrn.2._.pagers._1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2" hidden="1">{"Cover",#N/A,FALSE,"Cover";"Summary",#N/A,FALSE,"Summarpage"}</definedName>
    <definedName name="wrn.2._.pagers._2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3_4" hidden="1">{"Cover",#N/A,FALSE,"Cover";"Summary",#N/A,FALSE,"Summarpage"}</definedName>
    <definedName name="wrn.2._.pagers._3_5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4_4" hidden="1">{"Cover",#N/A,FALSE,"Cover";"Summary",#N/A,FALSE,"Summarpage"}</definedName>
    <definedName name="wrn.2._.pagers._4_5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_5_4" hidden="1">{"Cover",#N/A,FALSE,"Cover";"Summary",#N/A,FALSE,"Summarpage"}</definedName>
    <definedName name="wrn.2._.pagers._5_5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1_4" hidden="1">{"Cover",#N/A,FALSE,"Cover";"Summary",#N/A,FALSE,"Summarpage"}</definedName>
    <definedName name="wrn.2._.pagers.2_1_5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2_4" hidden="1">{"Cover",#N/A,FALSE,"Cover";"Summary",#N/A,FALSE,"Summarpage"}</definedName>
    <definedName name="wrn.2._.pagers.2_2_5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3_4" hidden="1">{"Cover",#N/A,FALSE,"Cover";"Summary",#N/A,FALSE,"Summarpage"}</definedName>
    <definedName name="wrn.2._.pagers.2_3_5" hidden="1">{"Cover",#N/A,FALSE,"Cover";"Summary",#N/A,FALSE,"Summarpage"}</definedName>
    <definedName name="wrn.2._.pagers.2_4" hidden="1">{"Cover",#N/A,FALSE,"Cover";"Summary",#N/A,FALSE,"Summarpage"}</definedName>
    <definedName name="wrn.2._.pagers.2_4_1" hidden="1">{"Cover",#N/A,FALSE,"Cover";"Summary",#N/A,FALSE,"Summarpage"}</definedName>
    <definedName name="wrn.2._.pagers.2_4_2" hidden="1">{"Cover",#N/A,FALSE,"Cover";"Summary",#N/A,FALSE,"Summarpage"}</definedName>
    <definedName name="wrn.2._.pagers.2_4_3" hidden="1">{"Cover",#N/A,FALSE,"Cover";"Summary",#N/A,FALSE,"Summarpage"}</definedName>
    <definedName name="wrn.2._.pagers.2_4_4" hidden="1">{"Cover",#N/A,FALSE,"Cover";"Summary",#N/A,FALSE,"Summarpage"}</definedName>
    <definedName name="wrn.2._.pagers.2_4_5" hidden="1">{"Cover",#N/A,FALSE,"Cover";"Summary",#N/A,FALSE,"Summarpage"}</definedName>
    <definedName name="wrn.2._.pagers.2_5" hidden="1">{"Cover",#N/A,FALSE,"Cover";"Summary",#N/A,FALSE,"Summarpage"}</definedName>
    <definedName name="wrn.2._.pagers.2_5_1" hidden="1">{"Cover",#N/A,FALSE,"Cover";"Summary",#N/A,FALSE,"Summarpage"}</definedName>
    <definedName name="wrn.2._.pagers.2_5_2" hidden="1">{"Cover",#N/A,FALSE,"Cover";"Summary",#N/A,FALSE,"Summarpage"}</definedName>
    <definedName name="wrn.2._.pagers.2_5_3" hidden="1">{"Cover",#N/A,FALSE,"Cover";"Summary",#N/A,FALSE,"Summarpage"}</definedName>
    <definedName name="wrn.2._.pagers.2_5_4" hidden="1">{"Cover",#N/A,FALSE,"Cover";"Summary",#N/A,FALSE,"Summarpage"}</definedName>
    <definedName name="wrn.2._.pagers.2_5_5" hidden="1">{"Cover",#N/A,FALSE,"Cover";"Summary",#N/A,FALSE,"Summarpage"}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hidden="1">{#N/A,#N/A,TRUE,"Project Summary";#N/A,#N/A,TRUE,"Financial Data Input";#N/A,#N/A,TRUE,"P&amp;L";#N/A,#N/A,TRUE,"Instructions"}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hidden="1">{"2005 Finmodel Quarterly Financials",#N/A,TRUE,"Finmodel";"2005 Finmodel Quarterly Covenants",#N/A,TRUE,"Finmodel"}</definedName>
    <definedName name="wrn.3.._.Pre._.Opening.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hidden="1">{#N/A,#N/A,FALSE,"BAL 3-96";#N/A,#N/A,FALSE,"OPR 3-96";#N/A,#N/A,FALSE,"CF 3-96";#N/A,#N/A,FALSE,"ERN3-96"}</definedName>
    <definedName name="wrn.3cases." hidden="1">{#N/A,"Base",FALSE,"Dividend";#N/A,"Conservative",FALSE,"Dividend";#N/A,"Downside",FALSE,"Dividend"}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hidden="1">{"SCH44",#N/A,FALSE,"5b5f";"SCH45",#N/A,FALSE,"5b5f"}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5PROV." hidden="1">{#N/A,#N/A,FALSE,"Taxblinc";#N/A,#N/A,FALSE,"Rsvsacls"}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._.1263._.yr._.1." hidden="1">{#N/A,#N/A,FALSE,"1263 yr1"}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hidden="1">{#N/A,#N/A,FALSE,"PMTABB";#N/A,#N/A,FALSE,"PMTABB"}</definedName>
    <definedName name="wrn.aaa" hidden="1">{#N/A,#N/A,FALSE,"Pharm";#N/A,#N/A,FALSE,"WWCM"}</definedName>
    <definedName name="wrn.aaa." hidden="1">{#N/A,#N/A,FALSE,"ALM-ASISC"}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ba." hidden="1">{"ww",#N/A,FALSE,"Hospital Products";"us",#N/A,FALSE,"Hospital Products";"in",#N/A,FALSE,"Hospital Products"}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hidden="1">{"Accretion",#N/A,FALSE,"Assum"}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._1" hidden="1">{"Acq_matrix",#N/A,FALSE,"Acquisition Matrix"}</definedName>
    <definedName name="wrn.Acquisition_matrix._2" hidden="1">{"Acq_matrix",#N/A,FALSE,"Acquisition Matrix"}</definedName>
    <definedName name="wrn.Acquisition_matrix._3" hidden="1">{"Acq_matrix",#N/A,FALSE,"Acquisition Matrix"}</definedName>
    <definedName name="wrn.Acquisition_matrix._4" hidden="1">{"Acq_matrix",#N/A,FALSE,"Acquisition Matrix"}</definedName>
    <definedName name="wrn.Acquisition_matrix._5" hidden="1">{"Acq_matrix",#N/A,FALSE,"Acquisition Matrix"}</definedName>
    <definedName name="wrn.Acquisition_matrix_from_DBAB" hidden="1">{"Acq_matrix",#N/A,FALSE,"Acquisition Matrix"}</definedName>
    <definedName name="wrn.AcqVal." hidden="1">{#N/A,#N/A,FALSE,"Acq-Val";#N/A,#N/A,FALSE,"Acq-Mult Val"}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hidden="1">{"Actual",#N/A,FALSE,"Actual"}</definedName>
    <definedName name="wrn.Actual._.Data._.Entry." hidden="1">{#N/A,#N/A,FALSE,"Sales"}</definedName>
    <definedName name="wrn.Actual._.Data._.Entry._1" hidden="1">{#N/A,#N/A,FALSE,"Sales"}</definedName>
    <definedName name="wrn.Actual._.Data._.Entry._1_1" hidden="1">{#N/A,#N/A,FALSE,"Sales"}</definedName>
    <definedName name="wrn.Actual._.Data._.Entry._1_2" hidden="1">{#N/A,#N/A,FALSE,"Sales"}</definedName>
    <definedName name="wrn.Actual._.Data._.Entry._1_3" hidden="1">{#N/A,#N/A,FALSE,"Sales"}</definedName>
    <definedName name="wrn.Actual._.Data._.Entry._1_4" hidden="1">{#N/A,#N/A,FALSE,"Sales"}</definedName>
    <definedName name="wrn.Actual._.Data._.Entry._1_5" hidden="1">{#N/A,#N/A,FALSE,"Sales"}</definedName>
    <definedName name="wrn.Actual._.Data._.Entry._2" hidden="1">{#N/A,#N/A,FALSE,"Sales"}</definedName>
    <definedName name="wrn.Actual._.Data._.Entry._2_1" hidden="1">{#N/A,#N/A,FALSE,"Sales"}</definedName>
    <definedName name="wrn.Actual._.Data._.Entry._2_2" hidden="1">{#N/A,#N/A,FALSE,"Sales"}</definedName>
    <definedName name="wrn.Actual._.Data._.Entry._2_3" hidden="1">{#N/A,#N/A,FALSE,"Sales"}</definedName>
    <definedName name="wrn.Actual._.Data._.Entry._2_4" hidden="1">{#N/A,#N/A,FALSE,"Sales"}</definedName>
    <definedName name="wrn.Actual._.Data._.Entry._2_5" hidden="1">{#N/A,#N/A,FALSE,"Sales"}</definedName>
    <definedName name="wrn.Actual._.Data._.Entry._3" hidden="1">{#N/A,#N/A,FALSE,"Sales"}</definedName>
    <definedName name="wrn.Actual._.Data._.Entry._3_1" hidden="1">{#N/A,#N/A,FALSE,"Sales"}</definedName>
    <definedName name="wrn.Actual._.Data._.Entry._3_2" hidden="1">{#N/A,#N/A,FALSE,"Sales"}</definedName>
    <definedName name="wrn.Actual._.Data._.Entry._3_3" hidden="1">{#N/A,#N/A,FALSE,"Sales"}</definedName>
    <definedName name="wrn.Actual._.Data._.Entry._3_4" hidden="1">{#N/A,#N/A,FALSE,"Sales"}</definedName>
    <definedName name="wrn.Actual._.Data._.Entry._3_5" hidden="1">{#N/A,#N/A,FALSE,"Sales"}</definedName>
    <definedName name="wrn.Actual._.Data._.Entry._4" hidden="1">{#N/A,#N/A,FALSE,"Sales"}</definedName>
    <definedName name="wrn.Actual._.Data._.Entry._4_1" hidden="1">{#N/A,#N/A,FALSE,"Sales"}</definedName>
    <definedName name="wrn.Actual._.Data._.Entry._4_2" hidden="1">{#N/A,#N/A,FALSE,"Sales"}</definedName>
    <definedName name="wrn.Actual._.Data._.Entry._4_3" hidden="1">{#N/A,#N/A,FALSE,"Sales"}</definedName>
    <definedName name="wrn.Actual._.Data._.Entry._4_4" hidden="1">{#N/A,#N/A,FALSE,"Sales"}</definedName>
    <definedName name="wrn.Actual._.Data._.Entry._4_5" hidden="1">{#N/A,#N/A,FALSE,"Sales"}</definedName>
    <definedName name="wrn.Actual._.Data._.Entry._5" hidden="1">{#N/A,#N/A,FALSE,"Sales"}</definedName>
    <definedName name="wrn.Actual._.Data._.Entry._5_1" hidden="1">{#N/A,#N/A,FALSE,"Sales"}</definedName>
    <definedName name="wrn.Actual._.Data._.Entry._5_2" hidden="1">{#N/A,#N/A,FALSE,"Sales"}</definedName>
    <definedName name="wrn.Actual._.Data._.Entry._5_3" hidden="1">{#N/A,#N/A,FALSE,"Sales"}</definedName>
    <definedName name="wrn.Actual._.Data._.Entry._5_4" hidden="1">{#N/A,#N/A,FALSE,"Sales"}</definedName>
    <definedName name="wrn.Actual._.Data._.Entry._5_5" hidden="1">{#N/A,#N/A,FALSE,"Sales"}</definedName>
    <definedName name="wrn.adj95.">{"adj95mult",#N/A,FALSE,"COMPCO";"adj95est",#N/A,FALSE,"COMPCO"}</definedName>
    <definedName name="wrn.adj95._from_DBAB" hidden="1">{"adj95mult",#N/A,FALSE,"COMPCO";"adj95est",#N/A,FALSE,"COMPCO"}</definedName>
    <definedName name="wrn.adj95a" hidden="1">{"adj95mult",#N/A,FALSE,"COMPCO";"adj95est",#N/A,FALSE,"COMPCO"}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hidden="1">{"P&amp;L",#N/A,TRUE,"Summary";"Bal",#N/A,TRUE,"Summary";"Cash",#N/A,TRUE,"Summary"}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hidden="1">{"QTRINC",#N/A,FALSE,"QTRINC";"MARGIN",#N/A,FALSE,"MARGIN";"CASHFLOW",#N/A,FALSE,"CASHFLOW"}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hidden="1">{"model",#N/A,TRUE,"Model";"capital",#N/A,TRUE,"Capital";"o and m",#N/A,TRUE,"O&amp;M"}</definedName>
    <definedName name="wrn.All.">{"Matrix",#N/A,FALSE,"ACQMTRX";"Fees",#N/A,FALSE,"ACQMTRX"}</definedName>
    <definedName name="wrn.all._.3._.years." hidden="1">{#N/A,#N/A,FALSE,"Worldwide FY00";#N/A,#N/A,FALSE,"Worldwide FY01";#N/A,#N/A,FALSE,"Worldwide FY02"}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GES." hidden="1">{#N/A,#N/A,FALSE,"puboff";#N/A,#N/A,FALSE,"financials";#N/A,#N/A,FALSE,"valuation";#N/A,#N/A,FALSE,"split"}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hidden="1">{#N/A,#N/A,FALSE,"Comparison";#N/A,#N/A,FALSE,"Base Case";#N/A,#N/A,FALSE,"Alternative #1";#N/A,#N/A,FALSE,"Alternative #2"}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hidden="1">{"Main Tables","Base Case",TRUE,"Financials";"Main Tables",#N/A,TRUE,"Capital"}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{#N/A,#N/A,FALSE,"Comp Co";#N/A,#N/A,FALSE,"Debt &amp; Competitive Analysis";#N/A,#N/A,FALSE,"Grove Model";#N/A,#N/A,FALSE,"T&amp;C Model"}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hidden="1">{#N/A,#N/A,TRUE,"91AMTNOL";#N/A,#N/A,TRUE,"92AMTNOL";#N/A,#N/A,TRUE,"93AMTNOL"}</definedName>
    <definedName name="wrn.Analysis." hidden="1">{"ratios",#N/A,FALSE,"Analyse";"multiples",#N/A,FALSE,"Analyse";"places",#N/A,FALSE,"Analyse"}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hidden="1">{#N/A,#N/A,FALSE,"Sheet1"}</definedName>
    <definedName name="wrn.ANOC." hidden="1">{"MONTHPLAN",#N/A,FALSE,"DETAIL REPORT";"MONTHPRIOR",#N/A,FALSE,"DETAIL REPORT";"YTDPLAN",#N/A,FALSE,"DETAIL REPORT";"YTDPRIOR",#N/A,FALSE,"DETAIL REPORT"}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hidden="1">{"casespecific",#N/A,FALSE,"Assumptions"}</definedName>
    <definedName name="wrn.assumptions._1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hidden="1">{#N/A,#N/A,FALSE,"Sheet1"}</definedName>
    <definedName name="wrn.Auto._.Comp1" hidden="1">{#N/A,#N/A,FALSE,"Sheet1"}</definedName>
    <definedName name="wrn.Auto._.Comp2." hidden="1">{#N/A,#N/A,FALSE,"Sheet1"}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hidden="1">{"away stand alones",#N/A,FALSE,"Target"}</definedName>
    <definedName name="wrn.B.._.1263._.yr2." hidden="1">{#N/A,#N/A,FALSE,"1263 yr2"}</definedName>
    <definedName name="wrn.Back._.Page." hidden="1">{"Back Page",#N/A,FALSE,"Front and Back"}</definedName>
    <definedName name="wrn.backup.">{"background",#N/A,FALSE,"CS First Boston Merger Model";"inputs",#N/A,FALSE,"CS First Boston Merger Model"}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hidden="1">{"Balance sheet",#N/A,FALSE,"P&amp;L";"P&amp;L",#N/A,FALSE,"P&amp;L"}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ING." hidden="1">{#N/A,#N/A,TRUE,"96ANALYS"}</definedName>
    <definedName name="wrn.balsheet." hidden="1">{"ICDANDNONDIV",#N/A,FALSE,"BSALLNOW.XLS";"polyandpurperf",#N/A,FALSE,"BSALLNOW.XLS"}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hidden="1">{#N/A,#N/A,FALSE,"P&amp;L";#N/A,#N/A,FALSE,"BalSheet";#N/A,#N/A,FALSE,"EBITDA";#N/A,#N/A,FALSE,"Assumptions";#N/A,#N/A,FALSE,"CashFlows"}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hidden="1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Polar." hidden="1">{#N/A,#N/A,FALSE,"Bi-Polar"}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hidden="1">{#N/A,#N/A,FALSE,"Cover";#N/A,#N/A,FALSE,"TABLE 1";#N/A,#N/A,FALSE,"Table 2"}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_.pages." hidden="1">{"page 1",#N/A,FALSE,"Comps";"page 2",#N/A,FALSE,"Comps"}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othrepts." hidden="1">{"legalsumm",#N/A,FALSE,"Forecast (no FAW)";"legaldetail",#N/A,FALSE,"Forecast (no FAW)"}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hidden="1">{#N/A,#N/A,FALSE,"BreakoutFY95";#N/A,#N/A,FALSE,"BreakoutFY96";#N/A,#N/A,FALSE,"BreakoutFY97";#N/A,#N/A,FALSE,"BreakoutFY98"}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_SUMMARY." hidden="1">{#N/A,#N/A,FALSE,"Business Plan"}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hidden="1">{#N/A,#N/A,FALSE,"1263 yr3"}</definedName>
    <definedName name="wrn.CAG." hidden="1">{#N/A,#N/A,FALSE,"CAG"}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hidden="1">{"CAR Schedule",#N/A,TRUE,"Leased Cars";"OLD Cars",#N/A,TRUE,"Leased Cars";"OLD Cars",#N/A,TRUE,"Leased Cars"}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LE." hidden="1">{#N/A,#N/A,FALSE,"Income Statement LE";#N/A,#N/A,FALSE,"Cash Flow LE";#N/A,#N/A,FALSE,"Balance Sheet"}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hidden="1">{#N/A,#N/A,FALSE,"KGFORE94"}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hidden="1">{"one",#N/A,FALSE,"cf";"two",#N/A,FALSE,"cf"}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cfbs._1" hidden="1">{"client cfbs",#N/A,FALSE,"Client"}</definedName>
    <definedName name="wrn.Client._.cfbs._1_1" hidden="1">{"client cfbs",#N/A,FALSE,"Client"}</definedName>
    <definedName name="wrn.Client._.cfbs._1_2" hidden="1">{"client cfbs",#N/A,FALSE,"Client"}</definedName>
    <definedName name="wrn.Client._.cfbs._1_3" hidden="1">{"client cfbs",#N/A,FALSE,"Client"}</definedName>
    <definedName name="wrn.Client._.cfbs._1_4" hidden="1">{"client cfbs",#N/A,FALSE,"Client"}</definedName>
    <definedName name="wrn.Client._.cfbs._1_5" hidden="1">{"client cfbs",#N/A,FALSE,"Client"}</definedName>
    <definedName name="wrn.Client._.cfbs._2" hidden="1">{"client cfbs",#N/A,FALSE,"Client"}</definedName>
    <definedName name="wrn.Client._.cfbs._2_1" hidden="1">{"client cfbs",#N/A,FALSE,"Client"}</definedName>
    <definedName name="wrn.Client._.cfbs._2_2" hidden="1">{"client cfbs",#N/A,FALSE,"Client"}</definedName>
    <definedName name="wrn.Client._.cfbs._2_3" hidden="1">{"client cfbs",#N/A,FALSE,"Client"}</definedName>
    <definedName name="wrn.Client._.cfbs._2_4" hidden="1">{"client cfbs",#N/A,FALSE,"Client"}</definedName>
    <definedName name="wrn.Client._.cfbs._2_5" hidden="1">{"client cfbs",#N/A,FALSE,"Client"}</definedName>
    <definedName name="wrn.Client._.cfbs._3" hidden="1">{"client cfbs",#N/A,FALSE,"Client"}</definedName>
    <definedName name="wrn.Client._.cfbs._3_1" hidden="1">{"client cfbs",#N/A,FALSE,"Client"}</definedName>
    <definedName name="wrn.Client._.cfbs._3_2" hidden="1">{"client cfbs",#N/A,FALSE,"Client"}</definedName>
    <definedName name="wrn.Client._.cfbs._3_3" hidden="1">{"client cfbs",#N/A,FALSE,"Client"}</definedName>
    <definedName name="wrn.Client._.cfbs._3_4" hidden="1">{"client cfbs",#N/A,FALSE,"Client"}</definedName>
    <definedName name="wrn.Client._.cfbs._3_5" hidden="1">{"client cfbs",#N/A,FALSE,"Client"}</definedName>
    <definedName name="wrn.Client._.cfbs._4" hidden="1">{"client cfbs",#N/A,FALSE,"Client"}</definedName>
    <definedName name="wrn.Client._.cfbs._4_1" hidden="1">{"client cfbs",#N/A,FALSE,"Client"}</definedName>
    <definedName name="wrn.Client._.cfbs._4_2" hidden="1">{"client cfbs",#N/A,FALSE,"Client"}</definedName>
    <definedName name="wrn.Client._.cfbs._4_3" hidden="1">{"client cfbs",#N/A,FALSE,"Client"}</definedName>
    <definedName name="wrn.Client._.cfbs._4_4" hidden="1">{"client cfbs",#N/A,FALSE,"Client"}</definedName>
    <definedName name="wrn.Client._.cfbs._4_5" hidden="1">{"client cfbs",#N/A,FALSE,"Client"}</definedName>
    <definedName name="wrn.Client._.cfbs._5" hidden="1">{"client cfbs",#N/A,FALSE,"Client"}</definedName>
    <definedName name="wrn.Client._.cfbs._5_1" hidden="1">{"client cfbs",#N/A,FALSE,"Client"}</definedName>
    <definedName name="wrn.Client._.cfbs._5_2" hidden="1">{"client cfbs",#N/A,FALSE,"Client"}</definedName>
    <definedName name="wrn.Client._.cfbs._5_3" hidden="1">{"client cfbs",#N/A,FALSE,"Client"}</definedName>
    <definedName name="wrn.Client._.cfbs._5_4" hidden="1">{"client cfbs",#N/A,FALSE,"Client"}</definedName>
    <definedName name="wrn.Client._.cfbs._5_5" hidden="1">{"client cfbs",#N/A,FALSE,"Client"}</definedName>
    <definedName name="wrn.Client._.is." hidden="1">{"client is",#N/A,FALSE,"Client"}</definedName>
    <definedName name="wrn.Client._.is._1" hidden="1">{"client is",#N/A,FALSE,"Client"}</definedName>
    <definedName name="wrn.Client._.is._1_1" hidden="1">{"client is",#N/A,FALSE,"Client"}</definedName>
    <definedName name="wrn.Client._.is._1_2" hidden="1">{"client is",#N/A,FALSE,"Client"}</definedName>
    <definedName name="wrn.Client._.is._1_3" hidden="1">{"client is",#N/A,FALSE,"Client"}</definedName>
    <definedName name="wrn.Client._.is._1_4" hidden="1">{"client is",#N/A,FALSE,"Client"}</definedName>
    <definedName name="wrn.Client._.is._1_5" hidden="1">{"client is",#N/A,FALSE,"Client"}</definedName>
    <definedName name="wrn.Client._.is._2" hidden="1">{"client is",#N/A,FALSE,"Client"}</definedName>
    <definedName name="wrn.Client._.is._2_1" hidden="1">{"client is",#N/A,FALSE,"Client"}</definedName>
    <definedName name="wrn.Client._.is._2_2" hidden="1">{"client is",#N/A,FALSE,"Client"}</definedName>
    <definedName name="wrn.Client._.is._2_3" hidden="1">{"client is",#N/A,FALSE,"Client"}</definedName>
    <definedName name="wrn.Client._.is._2_4" hidden="1">{"client is",#N/A,FALSE,"Client"}</definedName>
    <definedName name="wrn.Client._.is._2_5" hidden="1">{"client is",#N/A,FALSE,"Client"}</definedName>
    <definedName name="wrn.Client._.is._3" hidden="1">{"client is",#N/A,FALSE,"Client"}</definedName>
    <definedName name="wrn.Client._.is._3_1" hidden="1">{"client is",#N/A,FALSE,"Client"}</definedName>
    <definedName name="wrn.Client._.is._3_2" hidden="1">{"client is",#N/A,FALSE,"Client"}</definedName>
    <definedName name="wrn.Client._.is._3_3" hidden="1">{"client is",#N/A,FALSE,"Client"}</definedName>
    <definedName name="wrn.Client._.is._3_4" hidden="1">{"client is",#N/A,FALSE,"Client"}</definedName>
    <definedName name="wrn.Client._.is._3_5" hidden="1">{"client is",#N/A,FALSE,"Client"}</definedName>
    <definedName name="wrn.Client._.is._4" hidden="1">{"client is",#N/A,FALSE,"Client"}</definedName>
    <definedName name="wrn.Client._.is._4_1" hidden="1">{"client is",#N/A,FALSE,"Client"}</definedName>
    <definedName name="wrn.Client._.is._4_2" hidden="1">{"client is",#N/A,FALSE,"Client"}</definedName>
    <definedName name="wrn.Client._.is._4_3" hidden="1">{"client is",#N/A,FALSE,"Client"}</definedName>
    <definedName name="wrn.Client._.is._4_4" hidden="1">{"client is",#N/A,FALSE,"Client"}</definedName>
    <definedName name="wrn.Client._.is._4_5" hidden="1">{"client is",#N/A,FALSE,"Client"}</definedName>
    <definedName name="wrn.Client._.is._5" hidden="1">{"client is",#N/A,FALSE,"Client"}</definedName>
    <definedName name="wrn.Client._.is._5_1" hidden="1">{"client is",#N/A,FALSE,"Client"}</definedName>
    <definedName name="wrn.Client._.is._5_2" hidden="1">{"client is",#N/A,FALSE,"Client"}</definedName>
    <definedName name="wrn.Client._.is._5_3" hidden="1">{"client is",#N/A,FALSE,"Client"}</definedName>
    <definedName name="wrn.Client._.is._5_4" hidden="1">{"client is",#N/A,FALSE,"Client"}</definedName>
    <definedName name="wrn.Client._.is._5_5" hidden="1">{"client is",#N/A,FALSE,"Client"}</definedName>
    <definedName name="wrn.Client._.stats." hidden="1">{"client stats",#N/A,FALSE,"Client"}</definedName>
    <definedName name="wrn.Client._.stats._1" hidden="1">{"client stats",#N/A,FALSE,"Client"}</definedName>
    <definedName name="wrn.Client._.stats._1_1" hidden="1">{"client stats",#N/A,FALSE,"Client"}</definedName>
    <definedName name="wrn.Client._.stats._1_2" hidden="1">{"client stats",#N/A,FALSE,"Client"}</definedName>
    <definedName name="wrn.Client._.stats._1_3" hidden="1">{"client stats",#N/A,FALSE,"Client"}</definedName>
    <definedName name="wrn.Client._.stats._1_4" hidden="1">{"client stats",#N/A,FALSE,"Client"}</definedName>
    <definedName name="wrn.Client._.stats._1_5" hidden="1">{"client stats",#N/A,FALSE,"Client"}</definedName>
    <definedName name="wrn.Client._.stats._2" hidden="1">{"client stats",#N/A,FALSE,"Client"}</definedName>
    <definedName name="wrn.Client._.stats._2_1" hidden="1">{"client stats",#N/A,FALSE,"Client"}</definedName>
    <definedName name="wrn.Client._.stats._2_2" hidden="1">{"client stats",#N/A,FALSE,"Client"}</definedName>
    <definedName name="wrn.Client._.stats._2_3" hidden="1">{"client stats",#N/A,FALSE,"Client"}</definedName>
    <definedName name="wrn.Client._.stats._2_4" hidden="1">{"client stats",#N/A,FALSE,"Client"}</definedName>
    <definedName name="wrn.Client._.stats._2_5" hidden="1">{"client stats",#N/A,FALSE,"Client"}</definedName>
    <definedName name="wrn.Client._.stats._3" hidden="1">{"client stats",#N/A,FALSE,"Client"}</definedName>
    <definedName name="wrn.Client._.stats._3_1" hidden="1">{"client stats",#N/A,FALSE,"Client"}</definedName>
    <definedName name="wrn.Client._.stats._3_2" hidden="1">{"client stats",#N/A,FALSE,"Client"}</definedName>
    <definedName name="wrn.Client._.stats._3_3" hidden="1">{"client stats",#N/A,FALSE,"Client"}</definedName>
    <definedName name="wrn.Client._.stats._3_4" hidden="1">{"client stats",#N/A,FALSE,"Client"}</definedName>
    <definedName name="wrn.Client._.stats._3_5" hidden="1">{"client stats",#N/A,FALSE,"Client"}</definedName>
    <definedName name="wrn.Client._.stats._4" hidden="1">{"client stats",#N/A,FALSE,"Client"}</definedName>
    <definedName name="wrn.Client._.stats._4_1" hidden="1">{"client stats",#N/A,FALSE,"Client"}</definedName>
    <definedName name="wrn.Client._.stats._4_2" hidden="1">{"client stats",#N/A,FALSE,"Client"}</definedName>
    <definedName name="wrn.Client._.stats._4_3" hidden="1">{"client stats",#N/A,FALSE,"Client"}</definedName>
    <definedName name="wrn.Client._.stats._4_4" hidden="1">{"client stats",#N/A,FALSE,"Client"}</definedName>
    <definedName name="wrn.Client._.stats._4_5" hidden="1">{"client stats",#N/A,FALSE,"Client"}</definedName>
    <definedName name="wrn.Client._.stats._5" hidden="1">{"client stats",#N/A,FALSE,"Client"}</definedName>
    <definedName name="wrn.Client._.stats._5_1" hidden="1">{"client stats",#N/A,FALSE,"Client"}</definedName>
    <definedName name="wrn.Client._.stats._5_2" hidden="1">{"client stats",#N/A,FALSE,"Client"}</definedName>
    <definedName name="wrn.Client._.stats._5_3" hidden="1">{"client stats",#N/A,FALSE,"Client"}</definedName>
    <definedName name="wrn.Client._.stats._5_4" hidden="1">{"client stats",#N/A,FALSE,"Client"}</definedName>
    <definedName name="wrn.Client._.stats._5_5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hidden="1">{#N/A,#N/A,FALSE,"FAB VENDORS";"BUD SUM",#N/A,FALSE,"BUD SUM WO TEX"}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N_FE_1." hidden="1">{#N/A,#N/A,FALSE,"CMN_FE"}</definedName>
    <definedName name="wrn.CMN_FE_2.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hidden="1">{#N/A,#N/A,FALSE,"comp";#N/A,#N/A,FALSE,"Alpha";#N/A,#N/A,FALSE,"Hi";#N/A,#N/A,FALSE,"Lo";#N/A,#N/A,FALSE,"Mkt. Cap";#N/A,#N/A,FALSE,"Categ."}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hidden="1">{"HIPOTESIS",#N/A,FALSE,"INDUSTRIAL";"CUADRO",#N/A,FALSE,"INDUSTRIAL";"HIPOTESIS",#N/A,FALSE,"COMERCIAL";"CUADRO",#N/A,FALSE,"COMERCIAL"}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hidden="1">{"comps",#N/A,FALSE,"comps";"notes",#N/A,FALSE,"comps"}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hidden="1">{"income",#N/A,FALSE,"CONSOLIDATED";"value",#N/A,FALSE,"CONSOLIDATED"}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hidden="1">{"Consolidating P&amp;L",#N/A,FALSE,"CONSING99"}</definedName>
    <definedName name="wrn.Consolidating." hidden="1">{"Consolidating P&amp;L",#N/A,FALSE,"CONSING99"}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._1" hidden="1">{#N/A,#N/A,FALSE,"Contribution Analysis"}</definedName>
    <definedName name="wrn.contribution._1_1" hidden="1">{#N/A,#N/A,FALSE,"Contribution Analysis"}</definedName>
    <definedName name="wrn.contribution._1_2" hidden="1">{#N/A,#N/A,FALSE,"Contribution Analysis"}</definedName>
    <definedName name="wrn.contribution._1_3" hidden="1">{#N/A,#N/A,FALSE,"Contribution Analysis"}</definedName>
    <definedName name="wrn.contribution._1_4" hidden="1">{#N/A,#N/A,FALSE,"Contribution Analysis"}</definedName>
    <definedName name="wrn.contribution._1_5" hidden="1">{#N/A,#N/A,FALSE,"Contribution Analysis"}</definedName>
    <definedName name="wrn.contribution._2" hidden="1">{#N/A,#N/A,FALSE,"Contribution Analysis"}</definedName>
    <definedName name="wrn.contribution._2_1" hidden="1">{#N/A,#N/A,FALSE,"Contribution Analysis"}</definedName>
    <definedName name="wrn.contribution._2_2" hidden="1">{#N/A,#N/A,FALSE,"Contribution Analysis"}</definedName>
    <definedName name="wrn.contribution._2_3" hidden="1">{#N/A,#N/A,FALSE,"Contribution Analysis"}</definedName>
    <definedName name="wrn.contribution._2_4" hidden="1">{#N/A,#N/A,FALSE,"Contribution Analysis"}</definedName>
    <definedName name="wrn.contribution._2_5" hidden="1">{#N/A,#N/A,FALSE,"Contribution Analysis"}</definedName>
    <definedName name="wrn.contribution._3" hidden="1">{#N/A,#N/A,FALSE,"Contribution Analysis"}</definedName>
    <definedName name="wrn.contribution._3_1" hidden="1">{#N/A,#N/A,FALSE,"Contribution Analysis"}</definedName>
    <definedName name="wrn.contribution._3_2" hidden="1">{#N/A,#N/A,FALSE,"Contribution Analysis"}</definedName>
    <definedName name="wrn.contribution._3_3" hidden="1">{#N/A,#N/A,FALSE,"Contribution Analysis"}</definedName>
    <definedName name="wrn.contribution._3_4" hidden="1">{#N/A,#N/A,FALSE,"Contribution Analysis"}</definedName>
    <definedName name="wrn.contribution._3_5" hidden="1">{#N/A,#N/A,FALSE,"Contribution Analysis"}</definedName>
    <definedName name="wrn.contribution._4" hidden="1">{#N/A,#N/A,FALSE,"Contribution Analysis"}</definedName>
    <definedName name="wrn.contribution._4_1" hidden="1">{#N/A,#N/A,FALSE,"Contribution Analysis"}</definedName>
    <definedName name="wrn.contribution._4_2" hidden="1">{#N/A,#N/A,FALSE,"Contribution Analysis"}</definedName>
    <definedName name="wrn.contribution._4_3" hidden="1">{#N/A,#N/A,FALSE,"Contribution Analysis"}</definedName>
    <definedName name="wrn.contribution._4_4" hidden="1">{#N/A,#N/A,FALSE,"Contribution Analysis"}</definedName>
    <definedName name="wrn.contribution._4_5" hidden="1">{#N/A,#N/A,FALSE,"Contribution Analysis"}</definedName>
    <definedName name="wrn.contribution._5" hidden="1">{#N/A,#N/A,FALSE,"Contribution Analysis"}</definedName>
    <definedName name="wrn.contribution._5_1" hidden="1">{#N/A,#N/A,FALSE,"Contribution Analysis"}</definedName>
    <definedName name="wrn.contribution._5_2" hidden="1">{#N/A,#N/A,FALSE,"Contribution Analysis"}</definedName>
    <definedName name="wrn.contribution._5_3" hidden="1">{#N/A,#N/A,FALSE,"Contribution Analysis"}</definedName>
    <definedName name="wrn.contribution._5_4" hidden="1">{#N/A,#N/A,FALSE,"Contribution Analysis"}</definedName>
    <definedName name="wrn.contribution._5_5" hidden="1">{#N/A,#N/A,FALSE,"Contribution Analysis"}</definedName>
    <definedName name="wrn.contribution1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oper." hidden="1">{#N/A,#N/A,TRUE,"Pro Forma";#N/A,#N/A,TRUE,"PF_Bal";#N/A,#N/A,TRUE,"PF_INC";#N/A,#N/A,TRUE,"CBE";#N/A,#N/A,TRUE,"SWK"}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SALES." hidden="1">{"COST OF SALES",#N/A,FALSE,"C.O.SALES"}</definedName>
    <definedName name="wrn.COSTIMP." hidden="1">{"sch56",#N/A,FALSE,"savings";"sch64",#N/A,FALSE,"savings"}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hidden="1">{"RATIO",#N/A,FALSE,"sch._cs";"FB",#N/A,FALSE,"sch._cs";"SP_MILL_MIX_150PRESS",#N/A,FALSE,"sch._cs"}</definedName>
    <definedName name="wrn.csc." hidden="1">{"orixcsc",#N/A,FALSE,"ORIX CSC";"orixcsc2",#N/A,FALSE,"ORIX CSC"}</definedName>
    <definedName name="wrn.csc._1" hidden="1">{"orixcsc",#N/A,FALSE,"ORIX CSC";"orixcsc2",#N/A,FALSE,"ORIX CSC"}</definedName>
    <definedName name="wrn.csc._1_1" hidden="1">{"orixcsc",#N/A,FALSE,"ORIX CSC";"orixcsc2",#N/A,FALSE,"ORIX CSC"}</definedName>
    <definedName name="wrn.csc._1_2" hidden="1">{"orixcsc",#N/A,FALSE,"ORIX CSC";"orixcsc2",#N/A,FALSE,"ORIX CSC"}</definedName>
    <definedName name="wrn.csc._1_3" hidden="1">{"orixcsc",#N/A,FALSE,"ORIX CSC";"orixcsc2",#N/A,FALSE,"ORIX CSC"}</definedName>
    <definedName name="wrn.csc._1_4" hidden="1">{"orixcsc",#N/A,FALSE,"ORIX CSC";"orixcsc2",#N/A,FALSE,"ORIX CSC"}</definedName>
    <definedName name="wrn.csc._1_5" hidden="1">{"orixcsc",#N/A,FALSE,"ORIX CSC";"orixcsc2",#N/A,FALSE,"ORIX CSC"}</definedName>
    <definedName name="wrn.csc._2" hidden="1">{"orixcsc",#N/A,FALSE,"ORIX CSC";"orixcsc2",#N/A,FALSE,"ORIX CSC"}</definedName>
    <definedName name="wrn.csc._2_1" hidden="1">{"orixcsc",#N/A,FALSE,"ORIX CSC";"orixcsc2",#N/A,FALSE,"ORIX CSC"}</definedName>
    <definedName name="wrn.csc._2_2" hidden="1">{"orixcsc",#N/A,FALSE,"ORIX CSC";"orixcsc2",#N/A,FALSE,"ORIX CSC"}</definedName>
    <definedName name="wrn.csc._2_3" hidden="1">{"orixcsc",#N/A,FALSE,"ORIX CSC";"orixcsc2",#N/A,FALSE,"ORIX CSC"}</definedName>
    <definedName name="wrn.csc._2_4" hidden="1">{"orixcsc",#N/A,FALSE,"ORIX CSC";"orixcsc2",#N/A,FALSE,"ORIX CSC"}</definedName>
    <definedName name="wrn.csc._2_5" hidden="1">{"orixcsc",#N/A,FALSE,"ORIX CSC";"orixcsc2",#N/A,FALSE,"ORIX CSC"}</definedName>
    <definedName name="wrn.csc._3" hidden="1">{"orixcsc",#N/A,FALSE,"ORIX CSC";"orixcsc2",#N/A,FALSE,"ORIX CSC"}</definedName>
    <definedName name="wrn.csc._3_1" hidden="1">{"orixcsc",#N/A,FALSE,"ORIX CSC";"orixcsc2",#N/A,FALSE,"ORIX CSC"}</definedName>
    <definedName name="wrn.csc._3_2" hidden="1">{"orixcsc",#N/A,FALSE,"ORIX CSC";"orixcsc2",#N/A,FALSE,"ORIX CSC"}</definedName>
    <definedName name="wrn.csc._3_3" hidden="1">{"orixcsc",#N/A,FALSE,"ORIX CSC";"orixcsc2",#N/A,FALSE,"ORIX CSC"}</definedName>
    <definedName name="wrn.csc._3_4" hidden="1">{"orixcsc",#N/A,FALSE,"ORIX CSC";"orixcsc2",#N/A,FALSE,"ORIX CSC"}</definedName>
    <definedName name="wrn.csc._3_5" hidden="1">{"orixcsc",#N/A,FALSE,"ORIX CSC";"orixcsc2",#N/A,FALSE,"ORIX CSC"}</definedName>
    <definedName name="wrn.csc._4" hidden="1">{"orixcsc",#N/A,FALSE,"ORIX CSC";"orixcsc2",#N/A,FALSE,"ORIX CSC"}</definedName>
    <definedName name="wrn.csc._4_1" hidden="1">{"orixcsc",#N/A,FALSE,"ORIX CSC";"orixcsc2",#N/A,FALSE,"ORIX CSC"}</definedName>
    <definedName name="wrn.csc._4_2" hidden="1">{"orixcsc",#N/A,FALSE,"ORIX CSC";"orixcsc2",#N/A,FALSE,"ORIX CSC"}</definedName>
    <definedName name="wrn.csc._4_3" hidden="1">{"orixcsc",#N/A,FALSE,"ORIX CSC";"orixcsc2",#N/A,FALSE,"ORIX CSC"}</definedName>
    <definedName name="wrn.csc._4_4" hidden="1">{"orixcsc",#N/A,FALSE,"ORIX CSC";"orixcsc2",#N/A,FALSE,"ORIX CSC"}</definedName>
    <definedName name="wrn.csc._4_5" hidden="1">{"orixcsc",#N/A,FALSE,"ORIX CSC";"orixcsc2",#N/A,FALSE,"ORIX CSC"}</definedName>
    <definedName name="wrn.csc._5" hidden="1">{"orixcsc",#N/A,FALSE,"ORIX CSC";"orixcsc2",#N/A,FALSE,"ORIX CSC"}</definedName>
    <definedName name="wrn.csc._5_1" hidden="1">{"orixcsc",#N/A,FALSE,"ORIX CSC";"orixcsc2",#N/A,FALSE,"ORIX CSC"}</definedName>
    <definedName name="wrn.csc._5_2" hidden="1">{"orixcsc",#N/A,FALSE,"ORIX CSC";"orixcsc2",#N/A,FALSE,"ORIX CSC"}</definedName>
    <definedName name="wrn.csc._5_3" hidden="1">{"orixcsc",#N/A,FALSE,"ORIX CSC";"orixcsc2",#N/A,FALSE,"ORIX CSC"}</definedName>
    <definedName name="wrn.csc._5_4" hidden="1">{"orixcsc",#N/A,FALSE,"ORIX CSC";"orixcsc2",#N/A,FALSE,"ORIX CSC"}</definedName>
    <definedName name="wrn.csc._5_5" hidden="1">{"orixcsc",#N/A,FALSE,"ORIX CSC";"orixcsc2",#N/A,FALSE,"ORIX 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2._1" hidden="1">{#N/A,#N/A,FALSE,"ORIX CSC"}</definedName>
    <definedName name="wrn.csc2._1_1" hidden="1">{#N/A,#N/A,FALSE,"ORIX CSC"}</definedName>
    <definedName name="wrn.csc2._1_2" hidden="1">{#N/A,#N/A,FALSE,"ORIX CSC"}</definedName>
    <definedName name="wrn.csc2._1_3" hidden="1">{#N/A,#N/A,FALSE,"ORIX CSC"}</definedName>
    <definedName name="wrn.csc2._1_4" hidden="1">{#N/A,#N/A,FALSE,"ORIX CSC"}</definedName>
    <definedName name="wrn.csc2._1_5" hidden="1">{#N/A,#N/A,FALSE,"ORIX CSC"}</definedName>
    <definedName name="wrn.csc2._2" hidden="1">{#N/A,#N/A,FALSE,"ORIX CSC"}</definedName>
    <definedName name="wrn.csc2._2_1" hidden="1">{#N/A,#N/A,FALSE,"ORIX CSC"}</definedName>
    <definedName name="wrn.csc2._2_2" hidden="1">{#N/A,#N/A,FALSE,"ORIX CSC"}</definedName>
    <definedName name="wrn.csc2._2_3" hidden="1">{#N/A,#N/A,FALSE,"ORIX CSC"}</definedName>
    <definedName name="wrn.csc2._2_4" hidden="1">{#N/A,#N/A,FALSE,"ORIX CSC"}</definedName>
    <definedName name="wrn.csc2._2_5" hidden="1">{#N/A,#N/A,FALSE,"ORIX CSC"}</definedName>
    <definedName name="wrn.csc2._3" hidden="1">{#N/A,#N/A,FALSE,"ORIX CSC"}</definedName>
    <definedName name="wrn.csc2._3_1" hidden="1">{#N/A,#N/A,FALSE,"ORIX CSC"}</definedName>
    <definedName name="wrn.csc2._3_2" hidden="1">{#N/A,#N/A,FALSE,"ORIX CSC"}</definedName>
    <definedName name="wrn.csc2._3_3" hidden="1">{#N/A,#N/A,FALSE,"ORIX CSC"}</definedName>
    <definedName name="wrn.csc2._3_4" hidden="1">{#N/A,#N/A,FALSE,"ORIX CSC"}</definedName>
    <definedName name="wrn.csc2._3_5" hidden="1">{#N/A,#N/A,FALSE,"ORIX CSC"}</definedName>
    <definedName name="wrn.csc2._4" hidden="1">{#N/A,#N/A,FALSE,"ORIX CSC"}</definedName>
    <definedName name="wrn.csc2._4_1" hidden="1">{#N/A,#N/A,FALSE,"ORIX CSC"}</definedName>
    <definedName name="wrn.csc2._4_2" hidden="1">{#N/A,#N/A,FALSE,"ORIX CSC"}</definedName>
    <definedName name="wrn.csc2._4_3" hidden="1">{#N/A,#N/A,FALSE,"ORIX CSC"}</definedName>
    <definedName name="wrn.csc2._4_4" hidden="1">{#N/A,#N/A,FALSE,"ORIX CSC"}</definedName>
    <definedName name="wrn.csc2._4_5" hidden="1">{#N/A,#N/A,FALSE,"ORIX CSC"}</definedName>
    <definedName name="wrn.csc2._5" hidden="1">{#N/A,#N/A,FALSE,"ORIX CSC"}</definedName>
    <definedName name="wrn.csc2._5_1" hidden="1">{#N/A,#N/A,FALSE,"ORIX CSC"}</definedName>
    <definedName name="wrn.csc2._5_2" hidden="1">{#N/A,#N/A,FALSE,"ORIX CSC"}</definedName>
    <definedName name="wrn.csc2._5_3" hidden="1">{#N/A,#N/A,FALSE,"ORIX CSC"}</definedName>
    <definedName name="wrn.csc2._5_4" hidden="1">{#N/A,#N/A,FALSE,"ORIX CSC"}</definedName>
    <definedName name="wrn.csc2._5_5" hidden="1">{#N/A,#N/A,FALSE,"ORIX CSC"}</definedName>
    <definedName name="wrn.csc3" hidden="1">{#N/A,#N/A,FALSE,"ORIX CSC"}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hidden="1">{#N/A,#N/A,FALSE,"FAB VENDORS";"BUD SUM",#N/A,FALSE,"BUD SUM WO TEX"}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hidden="1">{#N/A,#N/A,FALSE,"1263 yr4"}</definedName>
    <definedName name="wrn.DACOM._.광전송장치._.투찰가._.검토." hidden="1">{#N/A,#N/A,FALSE,"DAOCM 2차 검토"}</definedName>
    <definedName name="wrn.Daily." hidden="1">{#N/A,#N/A,FALSE,"Input";#N/A,#N/A,FALSE,"BBC";#N/A,#N/A,FALSE,"Sch A";#N/A,#N/A,FALSE,"Sch B";#N/A,#N/A,FALSE,"Ineligible"}</definedName>
    <definedName name="wrn.Data." hidden="1">{#N/A,#N/A,FALSE,"Comps"}</definedName>
    <definedName name="wrn.DATA._.SHEETS.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pak." hidden="1">{#N/A,#N/A,FALSE,"Status of Projects";#N/A,#N/A,FALSE,"CEA-TEC";#N/A,#N/A,FALSE,"U-Constr.";#N/A,#N/A,FALSE,"summary";#N/A,#N/A,FALSE,"PPP-3 yrs"}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hidden="1">{"DCF1",#N/A,FALSE,"SIERRA DCF";"MATRIX1",#N/A,FALSE,"SIERRA DCF"}</definedName>
    <definedName name="wrn.DCF_Terminal_Value_qchm.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hidden="1">{#N/A,#N/A,FALSE,"Sheet2"}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pmatrix." hidden="1">{"depmatrix",#N/A,FALSE,"DECATUR-DIMMIT"}</definedName>
    <definedName name="wrn.depmatrix._1" hidden="1">{"depmatrix",#N/A,FALSE,"DECATUR-DIMMIT"}</definedName>
    <definedName name="wrn.depmatrix._1_1" hidden="1">{"depmatrix",#N/A,FALSE,"DECATUR-DIMMIT"}</definedName>
    <definedName name="wrn.depmatrix._1_2" hidden="1">{"depmatrix",#N/A,FALSE,"DECATUR-DIMMIT"}</definedName>
    <definedName name="wrn.depmatrix._1_3" hidden="1">{"depmatrix",#N/A,FALSE,"DECATUR-DIMMIT"}</definedName>
    <definedName name="wrn.depmatrix._1_4" hidden="1">{"depmatrix",#N/A,FALSE,"DECATUR-DIMMIT"}</definedName>
    <definedName name="wrn.depmatrix._1_5" hidden="1">{"depmatrix",#N/A,FALSE,"DECATUR-DIMMIT"}</definedName>
    <definedName name="wrn.depmatrix._2" hidden="1">{"depmatrix",#N/A,FALSE,"DECATUR-DIMMIT"}</definedName>
    <definedName name="wrn.depmatrix._2_1" hidden="1">{"depmatrix",#N/A,FALSE,"DECATUR-DIMMIT"}</definedName>
    <definedName name="wrn.depmatrix._2_2" hidden="1">{"depmatrix",#N/A,FALSE,"DECATUR-DIMMIT"}</definedName>
    <definedName name="wrn.depmatrix._2_3" hidden="1">{"depmatrix",#N/A,FALSE,"DECATUR-DIMMIT"}</definedName>
    <definedName name="wrn.depmatrix._2_4" hidden="1">{"depmatrix",#N/A,FALSE,"DECATUR-DIMMIT"}</definedName>
    <definedName name="wrn.depmatrix._2_5" hidden="1">{"depmatrix",#N/A,FALSE,"DECATUR-DIMMIT"}</definedName>
    <definedName name="wrn.depmatrix._3" hidden="1">{"depmatrix",#N/A,FALSE,"DECATUR-DIMMIT"}</definedName>
    <definedName name="wrn.depmatrix._3_1" hidden="1">{"depmatrix",#N/A,FALSE,"DECATUR-DIMMIT"}</definedName>
    <definedName name="wrn.depmatrix._3_2" hidden="1">{"depmatrix",#N/A,FALSE,"DECATUR-DIMMIT"}</definedName>
    <definedName name="wrn.depmatrix._3_3" hidden="1">{"depmatrix",#N/A,FALSE,"DECATUR-DIMMIT"}</definedName>
    <definedName name="wrn.depmatrix._3_4" hidden="1">{"depmatrix",#N/A,FALSE,"DECATUR-DIMMIT"}</definedName>
    <definedName name="wrn.depmatrix._3_5" hidden="1">{"depmatrix",#N/A,FALSE,"DECATUR-DIMMIT"}</definedName>
    <definedName name="wrn.depmatrix._4" hidden="1">{"depmatrix",#N/A,FALSE,"DECATUR-DIMMIT"}</definedName>
    <definedName name="wrn.depmatrix._4_1" hidden="1">{"depmatrix",#N/A,FALSE,"DECATUR-DIMMIT"}</definedName>
    <definedName name="wrn.depmatrix._4_2" hidden="1">{"depmatrix",#N/A,FALSE,"DECATUR-DIMMIT"}</definedName>
    <definedName name="wrn.depmatrix._4_3" hidden="1">{"depmatrix",#N/A,FALSE,"DECATUR-DIMMIT"}</definedName>
    <definedName name="wrn.depmatrix._4_4" hidden="1">{"depmatrix",#N/A,FALSE,"DECATUR-DIMMIT"}</definedName>
    <definedName name="wrn.depmatrix._4_5" hidden="1">{"depmatrix",#N/A,FALSE,"DECATUR-DIMMIT"}</definedName>
    <definedName name="wrn.depmatrix._5" hidden="1">{"depmatrix",#N/A,FALSE,"DECATUR-DIMMIT"}</definedName>
    <definedName name="wrn.depmatrix._5_1" hidden="1">{"depmatrix",#N/A,FALSE,"DECATUR-DIMMIT"}</definedName>
    <definedName name="wrn.depmatrix._5_2" hidden="1">{"depmatrix",#N/A,FALSE,"DECATUR-DIMMIT"}</definedName>
    <definedName name="wrn.depmatrix._5_3" hidden="1">{"depmatrix",#N/A,FALSE,"DECATUR-DIMMIT"}</definedName>
    <definedName name="wrn.depmatrix._5_4" hidden="1">{"depmatrix",#N/A,FALSE,"DECATUR-DIMMIT"}</definedName>
    <definedName name="wrn.depmatrix._5_5" hidden="1">{"depmatrix",#N/A,FALSE,"DECATUR-DIMMIT"}</definedName>
    <definedName name="wrn.DEPOT._.STATUS." hidden="1">{#N/A,#N/A,FALSE,"Sheet1";#N/A,#N/A,FALSE,"STATUS"}</definedName>
    <definedName name="wrn.Depreciation." hidden="1">{"DE_asfiled",#N/A,TRUE,"Amort.";"IRS_addl",#N/A,TRUE,"Amort."}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Ann." hidden="1">{#N/A,#N/A,FALSE,"A07D";#N/A,#N/A,FALSE,"A08D";#N/A,#N/A,FALSE,"A09D"}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_US." hidden="1">{"summary1",#N/A,FALSE,"K";"summary2",#N/A,FALSE,"K";"USmarket",#N/A,FALSE,"K";"USearnings",#N/A,FALSE,"K"}</definedName>
    <definedName name="wrn.Detailed._.Calculations." hidden="1">{"IncDetail",#N/A,FALSE,"Inc";"BalDetail",#N/A,FALSE,"Bal";"GCFDetail",#N/A,FALSE,"GCF";"RcDsDetail",#N/A,FALSE,"RcDs"}</definedName>
    <definedName name="wrn.Detailed._.Model.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hidden="1">{"P and L Detail Page 1",#N/A,FALSE,"Data";"P and L Detail Page 2",#N/A,FALSE,"Data"}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hidden="1">{"hiden",#N/A,FALSE,"14";"hidden",#N/A,FALSE,"16";"hidden",#N/A,FALSE,"18";"hidden",#N/A,FALSE,"20"}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{"documentation1",#N/A,FALSE,"Documentation";"documentation2",#N/A,FALSE,"Documentation"}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raft." hidden="1">{"Draft",#N/A,FALSE,"Feb-96"}</definedName>
    <definedName name="wrn.Drawing._.and._.Homo.result." hidden="1">{"Drawing&amp;Homo.result",#N/A,FALSE,"Greco Hom. and BOM"}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hidden="1">{#N/A,#N/A,FALSE,"1263 yr5"}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>{"EVA",#N/A,FALSE,"EVA";"WACC",#N/A,FALSE,"WACC"}</definedName>
    <definedName name="wrn.Economic._.Value._.Added._.Analysis._from_DBAB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ilbericht_UBA._1" hidden="1">{"Eilbericht_UBA",#N/A,FALSE,"EB"}</definedName>
    <definedName name="wrn.Eilbericht_UBA._2" hidden="1">{"Eilbericht_UBA",#N/A,FALSE,"EB"}</definedName>
    <definedName name="wrn.Eilbericht_UBA._3" hidden="1">{"Eilbericht_UBA",#N/A,FALSE,"EB"}</definedName>
    <definedName name="wrn.Eilbericht_UBA._4" hidden="1">{"Eilbericht_UBA",#N/A,FALSE,"EB"}</definedName>
    <definedName name="wrn.Eilbericht_UBA._5" hidden="1">{"Eilbericht_UBA",#N/A,FALSE,"EB"}</definedName>
    <definedName name="wrn.Emg._.report." hidden="1">{#N/A,#N/A,FALSE,"Emerging Mkt Fund"}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hidden="1">{"Ergebnisbericht_UBA",#N/A,FALSE,"MB"}</definedName>
    <definedName name="wrn.Ergebnisbericht_UBA._1" hidden="1">{"Ergebnisbericht_UBA",#N/A,FALSE,"MB"}</definedName>
    <definedName name="wrn.Ergebnisbericht_UBA._2" hidden="1">{"Ergebnisbericht_UBA",#N/A,FALSE,"MB"}</definedName>
    <definedName name="wrn.Ergebnisbericht_UBA._3" hidden="1">{"Ergebnisbericht_UBA",#N/A,FALSE,"MB"}</definedName>
    <definedName name="wrn.Ergebnisbericht_UBA._4" hidden="1">{"Ergebnisbericht_UBA",#N/A,FALSE,"MB"}</definedName>
    <definedName name="wrn.Ergebnisbericht_UBA._5" hidden="1">{"Ergebnisbericht_UBA",#N/A,FALSE,"MB"}</definedName>
    <definedName name="wrn.ET_SG." hidden="1">{#N/A,#N/A,FALSE,"Créances";#N/A,#N/A,FALSE,"Effectifs";#N/A,#N/A,FALSE,"SI"}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hidden="1">{"SCH73",#N/A,FALSE,"eva";"SCH74",#N/A,FALSE,"eva";"SCH75",#N/A,FALSE,"eva"}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om." hidden="1">{"EXECOM QUARTER",#N/A,FALSE,"Execom";"EXECOM ANNUAL",#N/A,FALSE,"Execom";"EXECOM BUDGET2004",#N/A,FALSE,"Execom"}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._.Report." hidden="1">{#N/A,#N/A,FALSE,"TXNMEERFACE";#N/A,#N/A,FALSE,"TXNMEERBACK"}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hidden="1">{#N/A,#N/A,FALSE,"1263 Total"}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hidden="1">{"FCB_ALL",#N/A,FALSE,"FCB"}</definedName>
    <definedName name="wrn.fb." hidden="1">{"AnnMarg",#N/A,FALSE,"FALCON";"Q",#N/A,FALSE,"Qtrs."}</definedName>
    <definedName name="wrn.fc." hidden="1">{"letter",#N/A,FALSE,"Letter";"amort",#N/A,FALSE,"Amort"}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hidden="1">{"fdb1_Rapport_Report",#N/A,FALSE,"Report"}</definedName>
    <definedName name="wrn.fdb2_print_rpt.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hidden="1">{#N/A,#N/A,FALSE,"Summary";#N/A,#N/A,FALSE,"Process";#N/A,#N/A,FALSE,"Utility";#N/A,#N/A,FALSE,"Crude Tanks";#N/A,#N/A,FALSE,"Product"}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hidden="1">{"FINSUM",#N/A,FALSE,"SUMMARY"}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STATATMENTS_DOLLAR." hidden="1">{#N/A,#N/A,FALSE,"Balance_sheet$";#N/A,#N/A,FALSE,"Statement_of_op$";#N/A,#N/A,FALSE,"Shareholders_equity$"}</definedName>
    <definedName name="wrn.FINANCIAL_STATMENTS_NIS." hidden="1">{#N/A,#N/A,FALSE,"Balance_sheetNIS";#N/A,#N/A,FALSE,"Statement_of_opNIS";#N/A,#N/A,FALSE,"Shareholders_equityNIS"}</definedName>
    <definedName name="wrn.Financials." hidden="1">{#N/A,#N/A,TRUE,"Income Statement";#N/A,#N/A,TRUE,"Balance Sheet";#N/A,#N/A,TRUE,"Cash Flow"}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." hidden="1">{"ass",#N/A,FALSE,"finstat";"inc",#N/A,FALSE,"finstat";"bs",#N/A,FALSE,"finstat";"cf",#N/A,FALSE,"finstat";"ratios",#N/A,FALSE,"finstat"}</definedName>
    <definedName name="wrn.First._.Grap._.on._.Things." hidden="1">{#N/A,#N/A,FALSE,"Overview"}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2._1_1" hidden="1">{#N/A,#N/A,FALSE,"sum-don";#N/A,#N/A,FALSE,"inc-don"}</definedName>
    <definedName name="wrn.first2._1_2" hidden="1">{#N/A,#N/A,FALSE,"sum-don";#N/A,#N/A,FALSE,"inc-don"}</definedName>
    <definedName name="wrn.first2._1_3" hidden="1">{#N/A,#N/A,FALSE,"sum-don";#N/A,#N/A,FALSE,"inc-don"}</definedName>
    <definedName name="wrn.first2._1_4" hidden="1">{#N/A,#N/A,FALSE,"sum-don";#N/A,#N/A,FALSE,"inc-don"}</definedName>
    <definedName name="wrn.first2._1_5" hidden="1">{#N/A,#N/A,FALSE,"sum-don";#N/A,#N/A,FALSE,"inc-don"}</definedName>
    <definedName name="wrn.first2._2" hidden="1">{#N/A,#N/A,FALSE,"sum-don";#N/A,#N/A,FALSE,"inc-don"}</definedName>
    <definedName name="wrn.first2._2_1" hidden="1">{#N/A,#N/A,FALSE,"sum-don";#N/A,#N/A,FALSE,"inc-don"}</definedName>
    <definedName name="wrn.first2._2_2" hidden="1">{#N/A,#N/A,FALSE,"sum-don";#N/A,#N/A,FALSE,"inc-don"}</definedName>
    <definedName name="wrn.first2._2_3" hidden="1">{#N/A,#N/A,FALSE,"sum-don";#N/A,#N/A,FALSE,"inc-don"}</definedName>
    <definedName name="wrn.first2._2_4" hidden="1">{#N/A,#N/A,FALSE,"sum-don";#N/A,#N/A,FALSE,"inc-don"}</definedName>
    <definedName name="wrn.first2._2_5" hidden="1">{#N/A,#N/A,FALSE,"sum-don";#N/A,#N/A,FALSE,"inc-don"}</definedName>
    <definedName name="wrn.first2._3" hidden="1">{#N/A,#N/A,FALSE,"sum-don";#N/A,#N/A,FALSE,"inc-don"}</definedName>
    <definedName name="wrn.first2._3_1" hidden="1">{#N/A,#N/A,FALSE,"sum-don";#N/A,#N/A,FALSE,"inc-don"}</definedName>
    <definedName name="wrn.first2._3_2" hidden="1">{#N/A,#N/A,FALSE,"sum-don";#N/A,#N/A,FALSE,"inc-don"}</definedName>
    <definedName name="wrn.first2._3_3" hidden="1">{#N/A,#N/A,FALSE,"sum-don";#N/A,#N/A,FALSE,"inc-don"}</definedName>
    <definedName name="wrn.first2._3_4" hidden="1">{#N/A,#N/A,FALSE,"sum-don";#N/A,#N/A,FALSE,"inc-don"}</definedName>
    <definedName name="wrn.first2._3_5" hidden="1">{#N/A,#N/A,FALSE,"sum-don";#N/A,#N/A,FALSE,"inc-don"}</definedName>
    <definedName name="wrn.first2._4" hidden="1">{#N/A,#N/A,FALSE,"sum-don";#N/A,#N/A,FALSE,"inc-don"}</definedName>
    <definedName name="wrn.first2._4_1" hidden="1">{#N/A,#N/A,FALSE,"sum-don";#N/A,#N/A,FALSE,"inc-don"}</definedName>
    <definedName name="wrn.first2._4_2" hidden="1">{#N/A,#N/A,FALSE,"sum-don";#N/A,#N/A,FALSE,"inc-don"}</definedName>
    <definedName name="wrn.first2._4_3" hidden="1">{#N/A,#N/A,FALSE,"sum-don";#N/A,#N/A,FALSE,"inc-don"}</definedName>
    <definedName name="wrn.first2._4_4" hidden="1">{#N/A,#N/A,FALSE,"sum-don";#N/A,#N/A,FALSE,"inc-don"}</definedName>
    <definedName name="wrn.first2._4_5" hidden="1">{#N/A,#N/A,FALSE,"sum-don";#N/A,#N/A,FALSE,"inc-don"}</definedName>
    <definedName name="wrn.first2._5" hidden="1">{#N/A,#N/A,FALSE,"sum-don";#N/A,#N/A,FALSE,"inc-don"}</definedName>
    <definedName name="wrn.first2._5_1" hidden="1">{#N/A,#N/A,FALSE,"sum-don";#N/A,#N/A,FALSE,"inc-don"}</definedName>
    <definedName name="wrn.first2._5_2" hidden="1">{#N/A,#N/A,FALSE,"sum-don";#N/A,#N/A,FALSE,"inc-don"}</definedName>
    <definedName name="wrn.first2._5_3" hidden="1">{#N/A,#N/A,FALSE,"sum-don";#N/A,#N/A,FALSE,"inc-don"}</definedName>
    <definedName name="wrn.first2._5_4" hidden="1">{#N/A,#N/A,FALSE,"sum-don";#N/A,#N/A,FALSE,"inc-don"}</definedName>
    <definedName name="wrn.first2._5_5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hidden="1">{"Five Year Record",#N/A,FALSE,"Front and Back"}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._.Result." hidden="1">{"Flash Result",#N/A,FALSE,"Flash Result"}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X._.REPORT." hidden="1">{#N/A,#N/A,FALSE,"FLUX"}</definedName>
    <definedName name="wrn.FOC._.Detail." hidden="1">{#N/A,#N/A,TRUE,"FOC_Product_Assumptions"}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hidden="1">{#N/A,#N/A,FALSE,"FREE"}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SCT._.PCKG." hidden="1">{#N/A,#N/A,FALSE,"P&amp;L";#N/A,#N/A,FALSE,"Capital";#N/A,#N/A,FALSE,"Summary";#N/A,#N/A,FALSE,"VAR Rec";#N/A,#N/A,FALSE,"EBIT Rec"}</definedName>
    <definedName name="wrn.FSs." hidden="1">{#N/A,#N/A,FALSE,"BAL";#N/A,#N/A,FALSE,"ANN IS";#N/A,#N/A,FALSE,"ANN CF";#N/A,#N/A,FALSE,"ANN SE"}</definedName>
    <definedName name="wrn.FTS." hidden="1">{"FTS",#N/A,FALSE,"E"}</definedName>
    <definedName name="wrn.FTS._.PLANT._.BREAKUP." hidden="1">{"PLANT BREAKUP",#N/A,FALSE,"E"}</definedName>
    <definedName name="wrn.Ful._.Set." hidden="1">{"Bsheet",#N/A,FALSE,"Details";"P&amp;L",#N/A,FALSE,"Details";"Schedule",#N/A,FALSE,"Details";"Details",#N/A,FALSE,"Details"}</definedName>
    <definedName name="wrn.Full.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{#N/A,#N/A,FALSE,"COVER";#N/A,#N/A,FALSE,"VALUATION";#N/A,#N/A,FALSE,"FORECAST";#N/A,#N/A,FALSE,"FY ANALYSIS ";#N/A,#N/A,FALSE," HY ANALYSIS"}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{#N/A,#N/A,FALSE,"COVER";#N/A,#N/A,FALSE,"VALUATION";#N/A,#N/A,FALSE,"FORECAST";#N/A,#N/A,FALSE,"FY ANALYSIS ";#N/A,#N/A,FALSE," HY ANALYSIS"}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{#N/A,#N/A,FALSE,"COVER";#N/A,#N/A,FALSE,"VALUATION";#N/A,#N/A,FALSE,"FORECAST";#N/A,#N/A,FALSE,"FY ANALYSIS ";#N/A,#N/A,FALSE," HY ANALYSIS"}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{#N/A,#N/A,FALSE,"COVER";#N/A,#N/A,FALSE,"VALUATION";#N/A,#N/A,FALSE,"FORECAST";#N/A,#N/A,FALSE,"FY ANALYSIS ";#N/A,#N/A,FALSE," HY ANALYSIS"}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{#N/A,#N/A,FALSE,"COVER";#N/A,#N/A,FALSE,"VALUATION";#N/A,#N/A,FALSE,"FORECAST";#N/A,#N/A,FALSE,"FY ANALYSIS ";#N/A,#N/A,FALSE," HY ANALYSIS"}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hidden="1">{"JanToDec",#N/A,FALSE,"Forecast"}</definedName>
    <definedName name="wrn.full._1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hidden="1">{#N/A,#N/A,FALSE,"Inc";#N/A,#N/A,FALSE,"Prod";#N/A,#N/A,FALSE,"QInc";#N/A,#N/A,FALSE,"QProd"}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hidden="1">{#N/A,#N/A,FALSE,"Inc";#N/A,#N/A,FALSE,"QInc";#N/A,#N/A,FALSE,"Pro";#N/A,#N/A,FALSE,"QPro"}</definedName>
    <definedName name="wrn.Geographic._.Trends.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hidden="1">{#N/A,#N/A,FALSE,"GIS"}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hidden="1">{"GOING FORWARD",#N/A,FALSE,"02-04 Qtr per Div"}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hidden="1">{"GRAF. C.A.",#N/A,TRUE,"GRAFICOS";"GRAF. VOLUM.",#N/A,TRUE,"GRAFICOS";"GRAF. M.B.",#N/A,TRUE,"GRAFICOS"}</definedName>
    <definedName name="wrn.GRAPHS." hidden="1">{#N/A,#N/A,FALSE,"ACQ_GRAPHS";#N/A,#N/A,FALSE,"T_1 GRAPHS";#N/A,#N/A,FALSE,"T_2 GRAPHS";#N/A,#N/A,FALSE,"COMB_GRAPHS"}</definedName>
    <definedName name="wrn.Graphs._1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hidden="1">{"gross_margin1",#N/A,FALSE,"Gross Margin Detail";"gross_margin2",#N/A,FALSE,"Gross Margin Detail"}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TO._.FINANCIALS." hidden="1">{"Cover - GTO",#N/A,FALSE,"COVER";"GTO-BS",#N/A,FALSE,"BAL";"GTO-IS",#N/A,FALSE,"OVERHEAD"}</definedName>
    <definedName name="wrn.GuV." hidden="1">{#N/A,#N/A,FALSE,"Layout GuV"}</definedName>
    <definedName name="wrn.GVT." hidden="1">{"GVT - activ",#N/A,FALSE,"GVT";"GVT - passiv",#N/A,FALSE,"GVT";"GVT - P&amp;L",#N/A,FALSE,"GVT";"GVT - P.N.",#N/A,FALSE,"GVT";"GVT - feed",#N/A,FALSE,"GVT"}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Statement";#N/A,#N/A,FALSE,"Annual Income Statement";#N/A,#N/A,FALSE,"Balance Sheet";#N/A,#N/A,FALSE,"Cash Flow"}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hidden="1">{"historical acquirer",#N/A,FALSE,"Historical Performance";"historical target",#N/A,FALSE,"Historical Performance"}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RMONTH." hidden="1">{"SCH81",#N/A,FALSE,"SCH81";"SCH82",#N/A,FALSE,"SCH82"}</definedName>
    <definedName name="wrn.HRT." hidden="1">{"HRT",#N/A,FALSE,"HRT"}</definedName>
    <definedName name="wrn.HW." hidden="1">{"HW",#N/A,FALSE,"1998"}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hidden="1">{#N/A,#N/A,TRUE,"Portada";#N/A,#N/A,TRUE,"Indice"}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hidden="1">{"inc",#N/A,FALSE,"finstat"}</definedName>
    <definedName name="wrn.Income." hidden="1">{"Income",#N/A,FALSE,"Recap IS"}</definedName>
    <definedName name="wrn.Income._.and._.Cogs." hidden="1">{"Income sources",#N/A,FALSE,"budget Format - Peachtree"}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hidden="1">{"données",#N/A,FALSE,"Input"}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hidden="1">{"internal is",#N/A,FALSE,"Model"}</definedName>
    <definedName name="wrn.Internal._.is._1" hidden="1">{"internal is",#N/A,FALSE,"Model"}</definedName>
    <definedName name="wrn.Internal._.is._1_1" hidden="1">{"internal is",#N/A,FALSE,"Model"}</definedName>
    <definedName name="wrn.Internal._.is._1_2" hidden="1">{"internal is",#N/A,FALSE,"Model"}</definedName>
    <definedName name="wrn.Internal._.is._1_3" hidden="1">{"internal is",#N/A,FALSE,"Model"}</definedName>
    <definedName name="wrn.Internal._.is._1_4" hidden="1">{"internal is",#N/A,FALSE,"Model"}</definedName>
    <definedName name="wrn.Internal._.is._1_5" hidden="1">{"internal is",#N/A,FALSE,"Model"}</definedName>
    <definedName name="wrn.Internal._.is._2" hidden="1">{"internal is",#N/A,FALSE,"Model"}</definedName>
    <definedName name="wrn.Internal._.is._2_1" hidden="1">{"internal is",#N/A,FALSE,"Model"}</definedName>
    <definedName name="wrn.Internal._.is._2_2" hidden="1">{"internal is",#N/A,FALSE,"Model"}</definedName>
    <definedName name="wrn.Internal._.is._2_3" hidden="1">{"internal is",#N/A,FALSE,"Model"}</definedName>
    <definedName name="wrn.Internal._.is._2_4" hidden="1">{"internal is",#N/A,FALSE,"Model"}</definedName>
    <definedName name="wrn.Internal._.is._2_5" hidden="1">{"internal is",#N/A,FALSE,"Model"}</definedName>
    <definedName name="wrn.Internal._.is._3" hidden="1">{"internal is",#N/A,FALSE,"Model"}</definedName>
    <definedName name="wrn.Internal._.is._3_1" hidden="1">{"internal is",#N/A,FALSE,"Model"}</definedName>
    <definedName name="wrn.Internal._.is._3_2" hidden="1">{"internal is",#N/A,FALSE,"Model"}</definedName>
    <definedName name="wrn.Internal._.is._3_3" hidden="1">{"internal is",#N/A,FALSE,"Model"}</definedName>
    <definedName name="wrn.Internal._.is._3_4" hidden="1">{"internal is",#N/A,FALSE,"Model"}</definedName>
    <definedName name="wrn.Internal._.is._3_5" hidden="1">{"internal is",#N/A,FALSE,"Model"}</definedName>
    <definedName name="wrn.Internal._.is._4" hidden="1">{"internal is",#N/A,FALSE,"Model"}</definedName>
    <definedName name="wrn.Internal._.is._4_1" hidden="1">{"internal is",#N/A,FALSE,"Model"}</definedName>
    <definedName name="wrn.Internal._.is._4_2" hidden="1">{"internal is",#N/A,FALSE,"Model"}</definedName>
    <definedName name="wrn.Internal._.is._4_3" hidden="1">{"internal is",#N/A,FALSE,"Model"}</definedName>
    <definedName name="wrn.Internal._.is._4_4" hidden="1">{"internal is",#N/A,FALSE,"Model"}</definedName>
    <definedName name="wrn.Internal._.is._4_5" hidden="1">{"internal is",#N/A,FALSE,"Model"}</definedName>
    <definedName name="wrn.Internal._.is._5" hidden="1">{"internal is",#N/A,FALSE,"Model"}</definedName>
    <definedName name="wrn.Internal._.is._5_1" hidden="1">{"internal is",#N/A,FALSE,"Model"}</definedName>
    <definedName name="wrn.Internal._.is._5_2" hidden="1">{"internal is",#N/A,FALSE,"Model"}</definedName>
    <definedName name="wrn.Internal._.is._5_3" hidden="1">{"internal is",#N/A,FALSE,"Model"}</definedName>
    <definedName name="wrn.Internal._.is._5_4" hidden="1">{"internal is",#N/A,FALSE,"Model"}</definedName>
    <definedName name="wrn.Internal._.is._5_5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hidden="1">{#N/A,#N/A,TRUE,"FEA_SUMMARY (2)";"Investors_Financials",#N/A,TRUE,"FEA_Financials";"Investors_Personnel",#N/A,TRUE,"Personnel_Assumptions"}</definedName>
    <definedName name="wrn.IPC._.Fits.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ISAnnualModel." hidden="1">{"AnnModel",#N/A,FALSE,"IS"}</definedName>
    <definedName name="wrn.ISBL." hidden="1">{#N/A,#N/A,FALSE,"ISBL"}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hidden="1">{"INTRON98",#N/A,FALSE,"REVCDLR";"SKB98",#N/A,FALSE,"REVCDLR";"merck98",#N/A,FALSE,"REVCDLR"}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hidden="1">{"test1",#N/A,FALSE,"Report Master";"test2",#N/A,FALSE,"Divisons"}</definedName>
    <definedName name="wrn.Jeff._.Standalone." hidden="1">{#N/A,#N/A,TRUE,"Acquirer_Cases_Input";#N/A,#N/A,TRUE,"Acquirer_Input";#N/A,#N/A,TRUE,"Acquirer"}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jj1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hidden="1">{#N/A,#N/A,FALSE,"Model";#N/A,#N/A,FALSE,"CapitalCosts"}</definedName>
    <definedName name="wrn.KEYFIN." hidden="1">{"SCH49",#N/A,FALSE,"eva"}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hidden="1">{#N/A,#N/A,TRUE,"Financial";#N/A,#N/A,TRUE,"Credit";#N/A,#N/A,TRUE,"Receivables Aging";#N/A,#N/A,TRUE,"Inventory Projections"}</definedName>
    <definedName name="wrn.kriall." hidden="1">{"kricash",#N/A,FALSE,"INC";"kriinc",#N/A,FALSE,"INC";"krimiami",#N/A,FALSE,"INC";"kriother",#N/A,FALSE,"INC";"kripapers",#N/A,FALSE,"INC"}</definedName>
    <definedName name="wrn.l15." hidden="1">{"a",#N/A,FALSE,"גיליון1";"b",#N/A,FALSE,"גיליון1"}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ge._.and._.Small._.on._.One._.Page." hidden="1">{"Large and Small on One Page",#N/A,FALSE,"Comparable companies"}</definedName>
    <definedName name="wrn.Latest._.Look." hidden="1">{"Trend February",#N/A,FALSE,"Wkly_Rpt"}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hidden="1">{"long",#N/A,FALSE,"ESC"}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hidden="1">{#N/A,#N/A,FALSE,"Inc";#N/A,#N/A,FALSE,"QInc";#N/A,#N/A,FALSE,"Pro";#N/A,#N/A,FALSE,"QPro"}</definedName>
    <definedName name="wrn.LJD._.Review._.1." hidden="1">{"LJD 1",#N/A,FALSE,"Master";"LJD 2",#N/A,FALSE,"Sheet2";"LJD 3",#N/A,FALSE,"Sheet1";"LJD 4",#N/A,FALSE,"Sheet3";"LJD 5",#N/A,FALSE,"Sheet4"}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hidden="1">{"cash_marc",#N/A,FALSE,"dec95cr.xls"}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ING._.SUMMARY." hidden="1">{"Marketing Summary",#N/A,FALSE,"Marketing Spending"}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hidden="1">{"firs",#N/A,FALSE,"Sheet1";"second",#N/A,FALSE,"Sheet1"}</definedName>
    <definedName name="wrn.memo." hidden="1">{#N/A,#N/A,TRUE,"financial";#N/A,#N/A,TRUE,"plants"}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hidden="1">{"Commentary",#N/A,FALSE,"May"}</definedName>
    <definedName name="wrn.MF._.with._.BA._.detail." hidden="1">{"BA detail",#N/A,FALSE,"Q3YTD 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otherapy." hidden="1">{"mono",#N/A,FALSE,"Mono-therapy"}</definedName>
    <definedName name="wrn.Month._.Report._.Package." hidden="1">{#N/A,#N/A,FALSE,"Global Wls Trend";#N/A,#N/A,FALSE,"Region Trend";#N/A,#N/A,FALSE,"PBU Trend"}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hidden="1">{"1999 by month",#N/A,FALSE,"Total_Company"}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hidden="1">{"table",#N/A,FALSE,"COVER";"income_statement",#N/A,FALSE,"COVER"}</definedName>
    <definedName name="wrn.Monthly._.Projections.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hidden="1">{#N/A,#N/A,FALSE,"CUR";#N/A,#N/A,FALSE,"YTD"}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hidden="1">{#N/A,#N/A,FALSE,"Monthly"}</definedName>
    <definedName name="wrn.monthlyunits." hidden="1">{"monthlyunits",#N/A,FALSE,"openings"}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CPC." hidden="1">{"_811",#N/A,FALSE,"NCPC Expenses";"_813",#N/A,FALSE,"NCPC Expenses";"_814",#N/A,FALSE,"NCPC Expenses"}</definedName>
    <definedName name="wrn.NET._.TRADE._.SALES." hidden="1">{"Net Trade Sales",#N/A,FALSE,"Net Trade Sales"}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w." hidden="1">{"Con. New Accts",#N/A,FALSE,"NEW ACCOUNTS BUDGET";"Zel. New Accts",#N/A,FALSE,"NEW ACCOUNTS BUDGET";"Bay New Accts",#N/A,FALSE,"NEW ACCOUNTS BUDGET"}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hidden="1">{#N/A,#N/A,FALSE,"Pre-Release";#N/A,#N/A,FALSE,"Greenlight"}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IS._.Model." hidden="1">{#N/A,#N/A,FALSE,"IS";#N/A,#N/A,FALSE,"One pager";#N/A,#N/A,FALSE,"Revenue Detail"}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hidden="1">{"SchA1",#N/A,FALSE,"Schedules";"SchA2",#N/A,FALSE,"Schedules"}</definedName>
    <definedName name="wrn.orint._.schb." hidden="1">{"SchB1",#N/A,FALSE,"Schedules";"SchB2",#N/A,FALSE,"Schedules"}</definedName>
    <definedName name="wrn.OSBL." hidden="1">{#N/A,#N/A,FALSE,"OSBL"}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hidden="1">{#N/A,#N/A,FALSE,"Consol P&amp;L ";#N/A,#N/A,FALSE,"CP P&amp;L";#N/A,#N/A,FALSE,"ADS P&amp;L";#N/A,#N/A,FALSE,"Corp P&amp;L"}</definedName>
    <definedName name="wrn.OUTPUT.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{"DCF","UPSIDE CASE",FALSE,"Sheet1";"DCF","BASE CASE",FALSE,"Sheet1";"DCF","DOWNSIDE CASE",FALSE,"Sheet1"}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hidden="1">{"DCF","UPSIDE CASE",FALSE,"Sheet1";"DCF","BASE CASE",FALSE,"Sheet1";"DCF","DOWNSIDE CASE",FALSE,"Sheet1"}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hidden="1">{"DCF","UPSIDE CASE",FALSE,"Sheet1";"DCF","BASE CASE",FALSE,"Sheet1";"DCF","DOWNSIDE CASE",FALSE,"Sheet1"}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hidden="1">{"DCF","UPSIDE CASE",FALSE,"Sheet1";"DCF","BASE CASE",FALSE,"Sheet1";"DCF","DOWNSIDE CASE",FALSE,"Sheet1"}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hidden="1">{"Large Comps",#N/A,FALSE,"Comparable companies";"Small Comps",#N/A,FALSE,"Comparable companies"}</definedName>
    <definedName name="wrn.PAYBACK." hidden="1">{"payback",#N/A,FALSE,"TV_Payback"}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hidden="1">{"Personnel 1",#N/A,TRUE,"Nov01";"Personnel 2",#N/A,TRUE,"Nov01";"Personnel 3",#N/A,TRUE,"Nov01";"Personnel 4",#N/A,TRUE,"Nov01"}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GW." hidden="1">{#N/A,#N/A,FALSE,"PGW"}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{"PL",#N/A,FALSE,"Flash PL"}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NING." hidden="1">{"PLANNING",#N/A,FALSE,"A"}</definedName>
    <definedName name="wrn.plbscf." hidden="1">{"p_l",#N/A,FALSE,"Summary Accounts"}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hidden="1">{#N/A,#N/A,FALSE,"profile ";#N/A,#N/A,FALSE,"rank";#N/A,#N/A,FALSE,"overbase";#N/A,#N/A,FALSE,"overcash";#N/A,#N/A,FALSE,"overtfp";#N/A,#N/A,FALSE,"overtcc"}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hidden="1">{"portrait letter is",#N/A,FALSE,"Model"}</definedName>
    <definedName name="wrn.Portrait._.letter._.is._1" hidden="1">{"portrait letter is",#N/A,FALSE,"Model"}</definedName>
    <definedName name="wrn.Portrait._.letter._.is._1_1" hidden="1">{"portrait letter is",#N/A,FALSE,"Model"}</definedName>
    <definedName name="wrn.Portrait._.letter._.is._1_2" hidden="1">{"portrait letter is",#N/A,FALSE,"Model"}</definedName>
    <definedName name="wrn.Portrait._.letter._.is._1_3" hidden="1">{"portrait letter is",#N/A,FALSE,"Model"}</definedName>
    <definedName name="wrn.Portrait._.letter._.is._1_4" hidden="1">{"portrait letter is",#N/A,FALSE,"Model"}</definedName>
    <definedName name="wrn.Portrait._.letter._.is._1_5" hidden="1">{"portrait letter is",#N/A,FALSE,"Model"}</definedName>
    <definedName name="wrn.Portrait._.letter._.is._2" hidden="1">{"portrait letter is",#N/A,FALSE,"Model"}</definedName>
    <definedName name="wrn.Portrait._.letter._.is._2_1" hidden="1">{"portrait letter is",#N/A,FALSE,"Model"}</definedName>
    <definedName name="wrn.Portrait._.letter._.is._2_2" hidden="1">{"portrait letter is",#N/A,FALSE,"Model"}</definedName>
    <definedName name="wrn.Portrait._.letter._.is._2_3" hidden="1">{"portrait letter is",#N/A,FALSE,"Model"}</definedName>
    <definedName name="wrn.Portrait._.letter._.is._2_4" hidden="1">{"portrait letter is",#N/A,FALSE,"Model"}</definedName>
    <definedName name="wrn.Portrait._.letter._.is._2_5" hidden="1">{"portrait letter is",#N/A,FALSE,"Model"}</definedName>
    <definedName name="wrn.Portrait._.letter._.is._3" hidden="1">{"portrait letter is",#N/A,FALSE,"Model"}</definedName>
    <definedName name="wrn.Portrait._.letter._.is._3_1" hidden="1">{"portrait letter is",#N/A,FALSE,"Model"}</definedName>
    <definedName name="wrn.Portrait._.letter._.is._3_2" hidden="1">{"portrait letter is",#N/A,FALSE,"Model"}</definedName>
    <definedName name="wrn.Portrait._.letter._.is._3_3" hidden="1">{"portrait letter is",#N/A,FALSE,"Model"}</definedName>
    <definedName name="wrn.Portrait._.letter._.is._3_4" hidden="1">{"portrait letter is",#N/A,FALSE,"Model"}</definedName>
    <definedName name="wrn.Portrait._.letter._.is._3_5" hidden="1">{"portrait letter is",#N/A,FALSE,"Model"}</definedName>
    <definedName name="wrn.Portrait._.letter._.is._4" hidden="1">{"portrait letter is",#N/A,FALSE,"Model"}</definedName>
    <definedName name="wrn.Portrait._.letter._.is._4_1" hidden="1">{"portrait letter is",#N/A,FALSE,"Model"}</definedName>
    <definedName name="wrn.Portrait._.letter._.is._4_2" hidden="1">{"portrait letter is",#N/A,FALSE,"Model"}</definedName>
    <definedName name="wrn.Portrait._.letter._.is._4_3" hidden="1">{"portrait letter is",#N/A,FALSE,"Model"}</definedName>
    <definedName name="wrn.Portrait._.letter._.is._4_4" hidden="1">{"portrait letter is",#N/A,FALSE,"Model"}</definedName>
    <definedName name="wrn.Portrait._.letter._.is._4_5" hidden="1">{"portrait letter is",#N/A,FALSE,"Model"}</definedName>
    <definedName name="wrn.Portrait._.letter._.is._5" hidden="1">{"portrait letter is",#N/A,FALSE,"Model"}</definedName>
    <definedName name="wrn.Portrait._.letter._.is._5_1" hidden="1">{"portrait letter is",#N/A,FALSE,"Model"}</definedName>
    <definedName name="wrn.Portrait._.letter._.is._5_2" hidden="1">{"portrait letter is",#N/A,FALSE,"Model"}</definedName>
    <definedName name="wrn.Portrait._.letter._.is._5_3" hidden="1">{"portrait letter is",#N/A,FALSE,"Model"}</definedName>
    <definedName name="wrn.Portrait._.letter._.is._5_4" hidden="1">{"portrait letter is",#N/A,FALSE,"Model"}</definedName>
    <definedName name="wrn.Portrait._.letter._.is._5_5" hidden="1">{"portrait letter is",#N/A,FALSE,"Model"}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5" hidden="1">{"Annual",#N/A,FALSE,"Sales &amp; Market";"Quarterly",#N/A,FALSE,"Sales &amp; Market"}</definedName>
    <definedName name="wrn.print" hidden="1">{#N/A,#N/A,FALSE,"Pharm";#N/A,#N/A,FALSE,"WWCM"}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BB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p.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hidden="1">{"Summ1",#N/A,FALSE,"Summary"}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1" hidden="1">{#N/A,#N/A,FALSE,"Japan 2003";#N/A,#N/A,FALSE,"Sheet2"}</definedName>
    <definedName name="wrn.Print._1_1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{"SCH15",#N/A,FALSE,"SCH15,16,85,86";"SCH16",#N/A,FALSE,"SCH15,16,85,86";"SCH85",#N/A,FALSE,"SCH15,16,85,86";"SCH86",#N/A,FALSE,"SCH15,16,85,86"}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hidden="1">{#N/A,#N/A,FALSE,"Financial";#N/A,#N/A,FALSE,"Balance Sheet";#N/A,#N/A,FALSE,"Income stmt";#N/A,#N/A,FALSE,"Ratio"}</definedName>
    <definedName name="wrn.PRINT90DAYSUM." hidden="1">{#N/A,#N/A,FALSE,"90day"}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hidden="1">{"SCH66",#N/A,FALSE,"SCH66";"SCH67",#N/A,FALSE,"SCH67";"SCH68",#N/A,FALSE,"SCH68";"SCH69",#N/A,FALSE,"SCH69";"SCH70",#N/A,FALSE,"SCH70"}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hidden="1">{#N/A,#N/A,FALSE,"Eastern";#N/A,#N/A,FALSE,"Western"}</definedName>
    <definedName name="wrn.PRINTMKTG." hidden="1">{"sch6",#N/A,FALSE,"SCH6";"sch7",#N/A,FALSE,"SCH7"}</definedName>
    <definedName name="wrn.Printout." hidden="1">{"page1",#N/A,FALSE,"Casual RLE";"page2",#N/A,FALSE,"Casual RLE"}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LOSS._.AC." hidden="1">{"PROFIT LOSS AC",#N/A,FALSE,"P&amp;L FY97"}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hidden="1">{"profit split",#N/A,FALSE,"Profit Split"}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S." hidden="1">{"sch52",#N/A,FALSE,"SCH52"}</definedName>
    <definedName name="wrn.Project._.Summary." hidden="1">{"Summary",#N/A,FALSE,"MICMULT";"Income Statement",#N/A,FALSE,"MICMULT";"Cash Flows",#N/A,FALSE,"MICMULT"}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hidden="1">{"PTMOTSC1097",#N/A,FALSE,"MovimientosBBV$USA"}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2" hidden="1">{"Pulp Production",#N/A,FALSE,"Pulp";"Pulp Earnings",#N/A,FALSE,"Pulp"}</definedName>
    <definedName name="wrn.Pulp._1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2" hidden="1">{"Pulp Production",#N/A,FALSE,"Pulp";"Pulp Earnings",#N/A,FALSE,"Pulp"}</definedName>
    <definedName name="wrn.Pulp._2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3_4" hidden="1">{"Pulp Production",#N/A,FALSE,"Pulp";"Pulp Earnings",#N/A,FALSE,"Pulp"}</definedName>
    <definedName name="wrn.Pulp._3_5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4_4" hidden="1">{"Pulp Production",#N/A,FALSE,"Pulp";"Pulp Earnings",#N/A,FALSE,"Pulp"}</definedName>
    <definedName name="wrn.Pulp._4_5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_5_4" hidden="1">{"Pulp Production",#N/A,FALSE,"Pulp";"Pulp Earnings",#N/A,FALSE,"Pulp"}</definedName>
    <definedName name="wrn.Pulp._5_5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1_4" hidden="1">{"Pulp Production",#N/A,FALSE,"Pulp";"Pulp Earnings",#N/A,FALSE,"Pulp"}</definedName>
    <definedName name="wrn.Pulp.2_1_5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2_4" hidden="1">{"Pulp Production",#N/A,FALSE,"Pulp";"Pulp Earnings",#N/A,FALSE,"Pulp"}</definedName>
    <definedName name="wrn.Pulp.2_2_5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3_4" hidden="1">{"Pulp Production",#N/A,FALSE,"Pulp";"Pulp Earnings",#N/A,FALSE,"Pulp"}</definedName>
    <definedName name="wrn.Pulp.2_3_5" hidden="1">{"Pulp Production",#N/A,FALSE,"Pulp";"Pulp Earnings",#N/A,FALSE,"Pulp"}</definedName>
    <definedName name="wrn.Pulp.2_4" hidden="1">{"Pulp Production",#N/A,FALSE,"Pulp";"Pulp Earnings",#N/A,FALSE,"Pulp"}</definedName>
    <definedName name="wrn.Pulp.2_4_1" hidden="1">{"Pulp Production",#N/A,FALSE,"Pulp";"Pulp Earnings",#N/A,FALSE,"Pulp"}</definedName>
    <definedName name="wrn.Pulp.2_4_2" hidden="1">{"Pulp Production",#N/A,FALSE,"Pulp";"Pulp Earnings",#N/A,FALSE,"Pulp"}</definedName>
    <definedName name="wrn.Pulp.2_4_3" hidden="1">{"Pulp Production",#N/A,FALSE,"Pulp";"Pulp Earnings",#N/A,FALSE,"Pulp"}</definedName>
    <definedName name="wrn.Pulp.2_4_4" hidden="1">{"Pulp Production",#N/A,FALSE,"Pulp";"Pulp Earnings",#N/A,FALSE,"Pulp"}</definedName>
    <definedName name="wrn.Pulp.2_4_5" hidden="1">{"Pulp Production",#N/A,FALSE,"Pulp";"Pulp Earnings",#N/A,FALSE,"Pulp"}</definedName>
    <definedName name="wrn.Pulp.2_5" hidden="1">{"Pulp Production",#N/A,FALSE,"Pulp";"Pulp Earnings",#N/A,FALSE,"Pulp"}</definedName>
    <definedName name="wrn.Pulp.2_5_1" hidden="1">{"Pulp Production",#N/A,FALSE,"Pulp";"Pulp Earnings",#N/A,FALSE,"Pulp"}</definedName>
    <definedName name="wrn.Pulp.2_5_2" hidden="1">{"Pulp Production",#N/A,FALSE,"Pulp";"Pulp Earnings",#N/A,FALSE,"Pulp"}</definedName>
    <definedName name="wrn.Pulp.2_5_3" hidden="1">{"Pulp Production",#N/A,FALSE,"Pulp";"Pulp Earnings",#N/A,FALSE,"Pulp"}</definedName>
    <definedName name="wrn.Pulp.2_5_4" hidden="1">{"Pulp Production",#N/A,FALSE,"Pulp";"Pulp Earnings",#N/A,FALSE,"Pulp"}</definedName>
    <definedName name="wrn.Pulp.2_5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1_4" hidden="1">{"Pulp Production",#N/A,FALSE,"Pulp";"Pulp Earnings",#N/A,FALSE,"Pulp"}</definedName>
    <definedName name="wrn.Pulp.3_1_5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2_4" hidden="1">{"Pulp Production",#N/A,FALSE,"Pulp";"Pulp Earnings",#N/A,FALSE,"Pulp"}</definedName>
    <definedName name="wrn.Pulp.3_2_5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3_4" hidden="1">{"Pulp Production",#N/A,FALSE,"Pulp";"Pulp Earnings",#N/A,FALSE,"Pulp"}</definedName>
    <definedName name="wrn.Pulp.3_3_5" hidden="1">{"Pulp Production",#N/A,FALSE,"Pulp";"Pulp Earnings",#N/A,FALSE,"Pulp"}</definedName>
    <definedName name="wrn.Pulp.3_4" hidden="1">{"Pulp Production",#N/A,FALSE,"Pulp";"Pulp Earnings",#N/A,FALSE,"Pulp"}</definedName>
    <definedName name="wrn.Pulp.3_4_1" hidden="1">{"Pulp Production",#N/A,FALSE,"Pulp";"Pulp Earnings",#N/A,FALSE,"Pulp"}</definedName>
    <definedName name="wrn.Pulp.3_4_2" hidden="1">{"Pulp Production",#N/A,FALSE,"Pulp";"Pulp Earnings",#N/A,FALSE,"Pulp"}</definedName>
    <definedName name="wrn.Pulp.3_4_3" hidden="1">{"Pulp Production",#N/A,FALSE,"Pulp";"Pulp Earnings",#N/A,FALSE,"Pulp"}</definedName>
    <definedName name="wrn.Pulp.3_4_4" hidden="1">{"Pulp Production",#N/A,FALSE,"Pulp";"Pulp Earnings",#N/A,FALSE,"Pulp"}</definedName>
    <definedName name="wrn.Pulp.3_4_5" hidden="1">{"Pulp Production",#N/A,FALSE,"Pulp";"Pulp Earnings",#N/A,FALSE,"Pulp"}</definedName>
    <definedName name="wrn.Pulp.3_5" hidden="1">{"Pulp Production",#N/A,FALSE,"Pulp";"Pulp Earnings",#N/A,FALSE,"Pulp"}</definedName>
    <definedName name="wrn.Pulp.3_5_1" hidden="1">{"Pulp Production",#N/A,FALSE,"Pulp";"Pulp Earnings",#N/A,FALSE,"Pulp"}</definedName>
    <definedName name="wrn.Pulp.3_5_2" hidden="1">{"Pulp Production",#N/A,FALSE,"Pulp";"Pulp Earnings",#N/A,FALSE,"Pulp"}</definedName>
    <definedName name="wrn.Pulp.3_5_3" hidden="1">{"Pulp Production",#N/A,FALSE,"Pulp";"Pulp Earnings",#N/A,FALSE,"Pulp"}</definedName>
    <definedName name="wrn.Pulp.3_5_4" hidden="1">{"Pulp Production",#N/A,FALSE,"Pulp";"Pulp Earnings",#N/A,FALSE,"Pulp"}</definedName>
    <definedName name="wrn.Pulp.3_5_5" hidden="1">{"Pulp Production",#N/A,FALSE,"Pulp";"Pulp Earnings",#N/A,FALSE,"Pulp"}</definedName>
    <definedName name="wrn.pulp.4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lity._.Overview." hidden="1">{#N/A,#N/A,FALSE,"summary";#N/A,#N/A,FALSE,"Input"}</definedName>
    <definedName name="wrn.quart." hidden="1">{"quart",#N/A,FALSE,"quartfin"}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hidden="1">{"Quarterly",#N/A,FALSE,"CONS"}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hidden="1">{"quartfin",#N/A,FALSE,"quartfin"}</definedName>
    <definedName name="wrn.Quick._.Print." hidden="1">{#N/A,#N/A,FALSE,"Summary";#N/A,#N/A,FALSE,"Data";#N/A,#N/A,FALSE,"Proj Op Inc";#N/A,#N/A,FALSE,"Proj CF";#N/A,#N/A,FALSE,"Proj Val"}</definedName>
    <definedName name="wrn.QuickBook." hidden="1">{"DelHaas",#N/A,FALSE,"CONSMO95";"QuickBook",#N/A,FALSE,"CONSMO95"}</definedName>
    <definedName name="wrn.RA." hidden="1">{"OKT4ARA",#N/A,FALSE,"OKT-4 RA"}</definedName>
    <definedName name="wrn.Range._.Values." hidden="1">{"page1",#N/A,FALSE,"Range Value - Incl Reclasses";"page2",#N/A,FALSE,"Range Value - Incl Reclasses";"page3",#N/A,FALSE,"Range Value - Incl Reclasses"}</definedName>
    <definedName name="wrn.rates." hidden="1">{"rates",#N/A,FALSE,"Summary"}</definedName>
    <definedName name="wrn.ratios." hidden="1">{"ratios",#N/A,FALSE,"Summary Accounts"}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hidden="1">{#N/A,#N/A,FALSE,"Sheet2"}</definedName>
    <definedName name="wrn.RECONCILIATION." hidden="1">{#N/A,#N/A,FALSE," RECONCILATION"}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égressions._.corrigées." hidden="1">{"regression corrigées",#N/A,FALSE,"Regressions"}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hidden="1">{#N/A,#N/A,TRUE,"Pivots-Employee";#N/A,"Scenerio2",TRUE,"Assumptions Summary"}</definedName>
    <definedName name="wrn.Report._.All." hidden="1">{"All4",#N/A,FALSE,"ConsolidatingBS"}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hidden="1">{"R &amp; D",#N/A,FALSE,"Research and Development"}</definedName>
    <definedName name="wrn.RESERVE._.SCHEDULE." hidden="1">{#N/A,#N/A,FALSE,"Sheet8";#N/A,#N/A,FALSE,"Sheet7"}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y." hidden="1">{"intron",#N/A,FALSE,"REVCDLR";"merck",#N/A,FALSE,"REVCDLR";"skb",#N/A,FALSE,"REVCDLR"}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hidden="1">{#N/A,#N/A,FALSE,"BS";#N/A,#N/A,FALSE,"IS";#N/A,#N/A,FALSE,"RMA ";#N/A,#N/A,FALSE,"ADJ IS";#N/A,#N/A,FALSE,"DCF"}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>{"sales",#N/A,FALSE,"Sales";"sales existing",#N/A,FALSE,"Sales";"sales rd1",#N/A,FALSE,"Sales";"sales rd2",#N/A,FALSE,"Sales"}</definedName>
    <definedName name="wrn.SALES._1" hidden="1">{#N/A,#N/A,FALSE,"Sheet1"}</definedName>
    <definedName name="wrn.sales._1_1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hidden="1">{"Salesass",#N/A,FALSE,"assumpt"}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hidden="1">{"SCH46",#N/A,FALSE,"sch46"}</definedName>
    <definedName name="wrn.SCH51." hidden="1">{"SCH51",#N/A,FALSE,"monthly"}</definedName>
    <definedName name="wrn.SCH52." hidden="1">{"SCH52",#N/A,FALSE,"sch52"}</definedName>
    <definedName name="wrn.SCH57." hidden="1">{"SCH57",#N/A,FALSE,"monthly"}</definedName>
    <definedName name="wrn.SCH58." hidden="1">{"sch58",#N/A,FALSE,"SCH58"}</definedName>
    <definedName name="wrn.Schedule._.A." hidden="1">{#N/A,#N/A,FALSE,"ALLOFFSUM-A1"}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hidden="1">{"SCH29",#N/A,FALSE,"segments";"SCH30",#N/A,FALSE,"segments"}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hidden="1">{#N/A,"Mine Allocated, Sell AC",FALSE,"INPUTS";#N/A,"All Preferred, Sell AC",FALSE,"INPUTS";#N/A,"Step Up, Sell AC",FALSE,"INPUTS"}</definedName>
    <definedName name="wrn.SELLING._.CALCULATION." hidden="1">{"selling",#N/A,FALSE,"Selling Expense"}</definedName>
    <definedName name="wrn.sens." hidden="1">{#N/A,#N/A,FALSE,"Sensitivities";#N/A,#N/A,FALSE,"Sensitivities2"}</definedName>
    <definedName name="wrn.sensitivity." hidden="1">{"sensitivity",#N/A,FALSE,"Sensitivity"}</definedName>
    <definedName name="wrn.sensitivity._.analyses." hidden="1">{"general",#N/A,FALSE,"Assumptions"}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hidden="1">{#N/A,#N/A,TRUE,"Cover";#N/A,#N/A,TRUE,"Header (eu)";#N/A,#N/A,TRUE,"Region Charts";#N/A,#N/A,TRUE,"T&amp;O By Region";#N/A,#N/A,TRUE,"AD Report"}</definedName>
    <definedName name="wrn.SHORT." hidden="1">{"CREDIT STATISTICS",#N/A,FALSE,"STATS";"CF_AND_IS",#N/A,FALSE,"PLAN";"BALSHEET",#N/A,FALSE,"BALANCE SHEET"}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hidden="1">{"short1",#N/A,FALSE,"masmode";"short2",#N/A,FALSE,"masmode";"qtrres",#N/A,FALSE,"QTR. RES.";"sales",#N/A,FALSE,"Sales &amp; Market Share"}</definedName>
    <definedName name="wrn.Short._.Report.1" hidden="1">{#N/A,#N/A,TRUE,"Cover";#N/A,#N/A,TRUE,"Header (eu)";#N/A,#N/A,TRUE,"Region Charts";#N/A,#N/A,TRUE,"T&amp;O By Region";#N/A,#N/A,TRUE,"AD Report"}</definedName>
    <definedName name="wrn.SHORT._1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hidden="1">{"SPSPG1",#N/A,FALSE,"1995";"SPSPG2",#N/A,FALSE,"1995";"SPSPG3",#N/A,FALSE,"1995"}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{"skb PM",#N/A,FALSE,"SKB&amp;MERCK (HepB vaccine)"}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hidden="1">{#N/A,#N/A,FALSE,"GENERAL BACK-END INFLUENCE";#N/A,#N/A,FALSE,"PRICE AND VOLUME INFLUENCE";#N/A,#N/A,FALSE,"Share Influence"}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hidden="1">{"SPEC GAS CYLS",#N/A,FALSE,"SPEC GAS"}</definedName>
    <definedName name="wrn.Special._.emission." hidden="1">{"calcul",#N/A,FALSE,"Special Emissions"}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cost1998." hidden="1">{#N/A,#N/A,TRUE,"Staffnos &amp; cost"}</definedName>
    <definedName name="wrn.Staff._.Detail." hidden="1">{"Staff Detail",#N/A,FALSE,"Staff Revenue + Comp"}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hidden="1">{"StandardReport",#N/A,FALSE,"Forecast"}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hidden="1">{#N/A,#N/A,FALSE,"Common Stock";#N/A,#N/A,FALSE,"Preferred A";#N/A,#N/A,FALSE,"Accretion A";#N/A,#N/A,FALSE,"Preferred B";#N/A,#N/A,FALSE,"Accretion B"}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hidden="1">{"Summary",#N/A,FALSE,"Finmodel";"Financials",#N/A,FALSE,"Finmodel";"Division 1 Operations",#N/A,FALSE,"Finmodel"}</definedName>
    <definedName name="wrn.summary._.schedules." hidden="1">{"summary1",#N/A,FALSE,"Summary of Values";"summary2",#N/A,FALSE,"Summary of Values"}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hidden="1">{"Sumnpv",#N/A,FALSE,"List"}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hidden="1">{#N/A,#N/A,FALSE,"Report Data";#N/A,#N/A,FALSE,"COMP POOL";#N/A,#N/A,FALSE,"COMP POOL NB95";#N/A,#N/A,FALSE,"COMP POOL NB94"}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hidden="1">{#N/A,#N/A,FALSE,"106";#N/A,#N/A,FALSE,"103D";#N/A,#N/A,FALSE,"107A"}</definedName>
    <definedName name="wrn.Taxes." hidden="1">{"Def Tax Long",#N/A,TRUE,"Financials";"Def Tax Short",#N/A,TRUE,"Financials";"Cons Tax Sched",#N/A,TRUE,"Financials"}</definedName>
    <definedName name="wrn.tcs2." hidden="1">{"tcs1",#N/A,FALSE,"Contra Patch"}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hidden="1">{"terminal value",#N/A,FALSE,"TV_Payback"}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hidden="1">{"test2",#N/A,TRUE,"Prices"}</definedName>
    <definedName name="wrn.test._1_1" hidden="1">{"test2",#N/A,TRUE,"Prices"}</definedName>
    <definedName name="wrn.test._1_2" hidden="1">{"test2",#N/A,TRUE,"Prices"}</definedName>
    <definedName name="wrn.test._1_3" hidden="1">{"test2",#N/A,TRUE,"Prices"}</definedName>
    <definedName name="wrn.test._1_4" hidden="1">{"test2",#N/A,TRUE,"Prices"}</definedName>
    <definedName name="wrn.test._1_5" hidden="1">{"test2",#N/A,TRUE,"Prices"}</definedName>
    <definedName name="wrn.test._2" hidden="1">{"test2",#N/A,TRUE,"Prices"}</definedName>
    <definedName name="wrn.test._2_1" hidden="1">{"test2",#N/A,TRUE,"Prices"}</definedName>
    <definedName name="wrn.test._2_2" hidden="1">{"test2",#N/A,TRUE,"Prices"}</definedName>
    <definedName name="wrn.test._2_3" hidden="1">{"test2",#N/A,TRUE,"Prices"}</definedName>
    <definedName name="wrn.test._2_4" hidden="1">{"test2",#N/A,TRUE,"Prices"}</definedName>
    <definedName name="wrn.test._2_5" hidden="1">{"test2",#N/A,TRUE,"Prices"}</definedName>
    <definedName name="wrn.test._3" hidden="1">{"test2",#N/A,TRUE,"Prices"}</definedName>
    <definedName name="wrn.test._3_1" hidden="1">{"test2",#N/A,TRUE,"Prices"}</definedName>
    <definedName name="wrn.test._3_2" hidden="1">{"test2",#N/A,TRUE,"Prices"}</definedName>
    <definedName name="wrn.test._3_3" hidden="1">{"test2",#N/A,TRUE,"Prices"}</definedName>
    <definedName name="wrn.test._3_4" hidden="1">{"test2",#N/A,TRUE,"Prices"}</definedName>
    <definedName name="wrn.test._3_5" hidden="1">{"test2",#N/A,TRUE,"Prices"}</definedName>
    <definedName name="wrn.test._4" hidden="1">{"test2",#N/A,TRUE,"Prices"}</definedName>
    <definedName name="wrn.test._4_1" hidden="1">{"test2",#N/A,TRUE,"Prices"}</definedName>
    <definedName name="wrn.test._4_2" hidden="1">{"test2",#N/A,TRUE,"Prices"}</definedName>
    <definedName name="wrn.test._4_3" hidden="1">{"test2",#N/A,TRUE,"Prices"}</definedName>
    <definedName name="wrn.test._4_4" hidden="1">{"test2",#N/A,TRUE,"Prices"}</definedName>
    <definedName name="wrn.test._4_5" hidden="1">{"test2",#N/A,TRUE,"Prices"}</definedName>
    <definedName name="wrn.test._5" hidden="1">{"test2",#N/A,TRUE,"Prices"}</definedName>
    <definedName name="wrn.test._5_1" hidden="1">{"test2",#N/A,TRUE,"Prices"}</definedName>
    <definedName name="wrn.test._5_2" hidden="1">{"test2",#N/A,TRUE,"Prices"}</definedName>
    <definedName name="wrn.test._5_3" hidden="1">{"test2",#N/A,TRUE,"Prices"}</definedName>
    <definedName name="wrn.test._5_4" hidden="1">{"test2",#N/A,TRUE,"Prices"}</definedName>
    <definedName name="wrn.test._5_5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Rep." hidden="1">{"Test",#N/A,FALSE,"Index";#N/A,"RISK",FALSE,"MarketProjection"}</definedName>
    <definedName name="wrn.TestRep._1" hidden="1">{"Test",#N/A,FALSE,"Index";#N/A,"RISK",FALSE,"MarketProjection"}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>{"EVA",#N/A,FALSE,"EVA";"WACC",#N/A,FALSE,"WACC"}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hidden="1">{"ESPAÑA_FF",#N/A,FALSE,"IBERICO";"PORTUGAL_FF",#N/A,FALSE,"IBERICO";"IBERICO_FF",#N/A,FALSE,"IBERICO"}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hidden="1">{#N/A,#N/A,FALSE,"TOWNSHIP"}</definedName>
    <definedName name="wrn.Track.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ding._.Summary." hidden="1">{#N/A,#N/A,FALSE,"Trading Summary"}</definedName>
    <definedName name="wrn.Trail._.Balance._.P.N.." hidden="1">{"Trail balance - P.N.",#N/A,FALSE,"Gilat Israel Trial balance"}</definedName>
    <definedName name="wrn.trans._.sum." hidden="1">{"trans assumptions",#N/A,FALSE,"Merger";"trans accretion",#N/A,FALSE,"Merger"}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hidden="1">{"cash",#N/A,FALSE,"A"}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hidden="1">{"Consolidating BS",#N/A,FALSE,"ConsolidatingBS"}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hidden="1">{"up stand alones",#N/A,FALSE,"Acquiror"}</definedName>
    <definedName name="wrn.Update._.certificate." hidden="1">{#N/A,#N/A,FALSE,"Update"}</definedName>
    <definedName name="wrn.UPDOWN." hidden="1">{"SCH54",#N/A,FALSE,"upside";"SCH55",#N/A,FALSE,"upside"}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hidden="1">{"SCH47",#N/A,FALSE,"value";"sch48",#N/A,FALSE,"value"}</definedName>
    <definedName name="wrn.Variance." hidden="1">{"Act_vs_Budget",#N/A,FALSE,"QTRDPVAR";"Act_vs_Prior_Year",#N/A,FALSE,"QTRDPVAR"}</definedName>
    <definedName name="wrn.Variance._.3." hidden="1">{"Variance Q3",#N/A,FALSE,"Var"}</definedName>
    <definedName name="wrn.Variance._.3._1" hidden="1">{"Variance Q3",#N/A,FALSE,"Var"}</definedName>
    <definedName name="wrn.Variance._.3._2" hidden="1">{"Variance Q3",#N/A,FALSE,"Var"}</definedName>
    <definedName name="wrn.Variance._.3._3" hidden="1">{"Variance Q3",#N/A,FALSE,"Var"}</definedName>
    <definedName name="wrn.Variance._.3._4" hidden="1">{"Variance Q3",#N/A,FALSE,"Var"}</definedName>
    <definedName name="wrn.Variance._.3._5" hidden="1">{"Variance Q3",#N/A,FALSE,"Var"}</definedName>
    <definedName name="wrn.Variance._.Only._.Report." hidden="1">{"Variance",#N/A,FALSE,"Forecast"}</definedName>
    <definedName name="wrn.Variance._.Q1." hidden="1">{"Variance Q1",#N/A,FALSE,"Var"}</definedName>
    <definedName name="wrn.Variance._.Q1._1" hidden="1">{"Variance Q1",#N/A,FALSE,"Var"}</definedName>
    <definedName name="wrn.Variance._.Q1._2" hidden="1">{"Variance Q1",#N/A,FALSE,"Var"}</definedName>
    <definedName name="wrn.Variance._.Q1._3" hidden="1">{"Variance Q1",#N/A,FALSE,"Var"}</definedName>
    <definedName name="wrn.Variance._.Q1._4" hidden="1">{"Variance Q1",#N/A,FALSE,"Var"}</definedName>
    <definedName name="wrn.Variance._.Q1._5" hidden="1">{"Variance Q1",#N/A,FALSE,"Var"}</definedName>
    <definedName name="wrn.Variance._.Q2." hidden="1">{"Variance Q2",#N/A,FALSE,"Var"}</definedName>
    <definedName name="wrn.Variance._.Q2._1" hidden="1">{"Variance Q2",#N/A,FALSE,"Var"}</definedName>
    <definedName name="wrn.Variance._.Q2._2" hidden="1">{"Variance Q2",#N/A,FALSE,"Var"}</definedName>
    <definedName name="wrn.Variance._.Q2._3" hidden="1">{"Variance Q2",#N/A,FALSE,"Var"}</definedName>
    <definedName name="wrn.Variance._.Q2._4" hidden="1">{"Variance Q2",#N/A,FALSE,"Var"}</definedName>
    <definedName name="wrn.Variance._.Q2._5" hidden="1">{"Variance Q2",#N/A,FALSE,"Var"}</definedName>
    <definedName name="wrn.Variance._.Q3." hidden="1">{"Variance Q3",#N/A,FALSE,"Var"}</definedName>
    <definedName name="wrn.Variance._.Q3._1" hidden="1">{"Variance Q3",#N/A,FALSE,"Var"}</definedName>
    <definedName name="wrn.Variance._.Q3._2" hidden="1">{"Variance Q3",#N/A,FALSE,"Var"}</definedName>
    <definedName name="wrn.Variance._.Q3._3" hidden="1">{"Variance Q3",#N/A,FALSE,"Var"}</definedName>
    <definedName name="wrn.Variance._.Q3._4" hidden="1">{"Variance Q3",#N/A,FALSE,"Var"}</definedName>
    <definedName name="wrn.Variance._.Q3._5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ariance._.Q4._1" hidden="1">{"Variance Q4",#N/A,FALSE,"Var"}</definedName>
    <definedName name="wrn.Variance._.Q4._2" hidden="1">{"Variance Q4",#N/A,FALSE,"Var"}</definedName>
    <definedName name="wrn.Variance._.Q4._3" hidden="1">{"Variance Q4",#N/A,FALSE,"Var"}</definedName>
    <definedName name="wrn.Variance._.Q4._4" hidden="1">{"Variance Q4",#N/A,FALSE,"Var"}</definedName>
    <definedName name="wrn.Variance._.Q4._5" hidden="1">{"Variance Q4",#N/A,FALSE,"Var"}</definedName>
    <definedName name="wrn.Variance._.Q4_1" hidden="1">{"Variance Q4",#N/A,FALSE,"Var"}</definedName>
    <definedName name="wrn.Variance._.Q4_2" hidden="1">{"Variance Q4",#N/A,FALSE,"Var"}</definedName>
    <definedName name="wrn.Variance._.Q4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MCs." hidden="1">{"VMCs",#N/A,FALSE,"Flash PL"}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cc._4" hidden="1">{"Area1",#N/A,FALSE,"OREWACC";"Area2",#N/A,FALSE,"OREWACC"}</definedName>
    <definedName name="wrn.Wacc._5" hidden="1">{"Area1",#N/A,FALSE,"OREWACC";"Area2",#N/A,FALSE,"OREWACC"}</definedName>
    <definedName name="wrn.Water." hidden="1">{#N/A,#N/A,FALSE,"Water";#N/A,#N/A,FALSE,"Ballygowan";#N/A,#N/A,FALSE,"Volvic"}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hidden="1">{"first page",#N/A,FALSE,"Cost_sheet";"second page",#N/A,FALSE,"Cost_sheet"}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hidden="1">{"YTD",#N/A,FALSE,"SUM"}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hidden="1">{#N/A,#N/A,FALSE,"Stmt"}</definedName>
    <definedName name="wrn.YTD._.Income._.Statement._1" hidden="1">{#N/A,#N/A,FALSE,"Stmt"}</definedName>
    <definedName name="wrn.YTD._.Income._.Statement._1_1" hidden="1">{#N/A,#N/A,FALSE,"Stmt"}</definedName>
    <definedName name="wrn.YTD._.Income._.Statement._1_2" hidden="1">{#N/A,#N/A,FALSE,"Stmt"}</definedName>
    <definedName name="wrn.YTD._.Income._.Statement._1_3" hidden="1">{#N/A,#N/A,FALSE,"Stmt"}</definedName>
    <definedName name="wrn.YTD._.Income._.Statement._1_4" hidden="1">{#N/A,#N/A,FALSE,"Stmt"}</definedName>
    <definedName name="wrn.YTD._.Income._.Statement._1_5" hidden="1">{#N/A,#N/A,FALSE,"Stmt"}</definedName>
    <definedName name="wrn.YTD._.Income._.Statement._2" hidden="1">{#N/A,#N/A,FALSE,"Stmt"}</definedName>
    <definedName name="wrn.YTD._.Income._.Statement._2_1" hidden="1">{#N/A,#N/A,FALSE,"Stmt"}</definedName>
    <definedName name="wrn.YTD._.Income._.Statement._2_2" hidden="1">{#N/A,#N/A,FALSE,"Stmt"}</definedName>
    <definedName name="wrn.YTD._.Income._.Statement._2_3" hidden="1">{#N/A,#N/A,FALSE,"Stmt"}</definedName>
    <definedName name="wrn.YTD._.Income._.Statement._2_4" hidden="1">{#N/A,#N/A,FALSE,"Stmt"}</definedName>
    <definedName name="wrn.YTD._.Income._.Statement._2_5" hidden="1">{#N/A,#N/A,FALSE,"Stmt"}</definedName>
    <definedName name="wrn.YTD._.Income._.Statement._3" hidden="1">{#N/A,#N/A,FALSE,"Stmt"}</definedName>
    <definedName name="wrn.YTD._.Income._.Statement._3_1" hidden="1">{#N/A,#N/A,FALSE,"Stmt"}</definedName>
    <definedName name="wrn.YTD._.Income._.Statement._3_2" hidden="1">{#N/A,#N/A,FALSE,"Stmt"}</definedName>
    <definedName name="wrn.YTD._.Income._.Statement._3_3" hidden="1">{#N/A,#N/A,FALSE,"Stmt"}</definedName>
    <definedName name="wrn.YTD._.Income._.Statement._3_4" hidden="1">{#N/A,#N/A,FALSE,"Stmt"}</definedName>
    <definedName name="wrn.YTD._.Income._.Statement._3_5" hidden="1">{#N/A,#N/A,FALSE,"Stmt"}</definedName>
    <definedName name="wrn.YTD._.Income._.Statement._4" hidden="1">{#N/A,#N/A,FALSE,"Stmt"}</definedName>
    <definedName name="wrn.YTD._.Income._.Statement._4_1" hidden="1">{#N/A,#N/A,FALSE,"Stmt"}</definedName>
    <definedName name="wrn.YTD._.Income._.Statement._4_2" hidden="1">{#N/A,#N/A,FALSE,"Stmt"}</definedName>
    <definedName name="wrn.YTD._.Income._.Statement._4_3" hidden="1">{#N/A,#N/A,FALSE,"Stmt"}</definedName>
    <definedName name="wrn.YTD._.Income._.Statement._4_4" hidden="1">{#N/A,#N/A,FALSE,"Stmt"}</definedName>
    <definedName name="wrn.YTD._.Income._.Statement._4_5" hidden="1">{#N/A,#N/A,FALSE,"Stmt"}</definedName>
    <definedName name="wrn.YTD._.Income._.Statement._5" hidden="1">{#N/A,#N/A,FALSE,"Stmt"}</definedName>
    <definedName name="wrn.YTD._.Income._.Statement._5_1" hidden="1">{#N/A,#N/A,FALSE,"Stmt"}</definedName>
    <definedName name="wrn.YTD._.Income._.Statement._5_2" hidden="1">{#N/A,#N/A,FALSE,"Stmt"}</definedName>
    <definedName name="wrn.YTD._.Income._.Statement._5_3" hidden="1">{#N/A,#N/A,FALSE,"Stmt"}</definedName>
    <definedName name="wrn.YTD._.Income._.Statement._5_4" hidden="1">{#N/A,#N/A,FALSE,"Stmt"}</definedName>
    <definedName name="wrn.YTD._.Income._.Statement._5_5" hidden="1">{#N/A,#N/A,FALSE,"Stmt"}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hidden="1">{#N/A,#N/A,FALSE,"חודשי"}</definedName>
    <definedName name="wrn.הוצאות_מימון." hidden="1">{#N/A,#N/A,FALSE,"חודשי"}</definedName>
    <definedName name="wrn.הכנסות." hidden="1">{#N/A,#N/A,TRUE,"צפי הכנסות-צביקה"}</definedName>
    <definedName name="wrn.הכנסות_חודשי." hidden="1">{#N/A,#N/A,FALSE,"חודשי"}</definedName>
    <definedName name="wrn.הנהלה_וכלליות_חודשי." hidden="1">{#N/A,#N/A,FALSE,"חודשי"}</definedName>
    <definedName name="wrn.הערות._.רבעון._.3." hidden="1">{"הערות",#N/A,FALSE,"תקציב מול ביצוע (2)"}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hidden="1">{#N/A,#N/A,FALSE,"השקעות"}</definedName>
    <definedName name="wrn.חוברת._.ניתוחים." hidden="1">{#N/A,#N/A,FALSE,"מאזנים"}</definedName>
    <definedName name="wrn.חוברת._.ניתוחים._1" hidden="1">{#N/A,#N/A,FALSE,"מאזנים"}</definedName>
    <definedName name="wrn.חטיבת._.לוגיסטיקה." hidden="1">{#N/A,#N/A,FALSE,"מערך הלוגיסטיקה"}</definedName>
    <definedName name="wrn.חלופות_לתקציב." hidden="1">{#N/A,#N/A,FALSE,"חלופות לתקציב"}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hidden="1">{#N/A,#N/A,FALSE,"חנויות כלבו"}</definedName>
    <definedName name="wrn.ירושליים._.שוטף." hidden="1">{#N/A,#N/A,FALSE,"חנויות כלבו"}</definedName>
    <definedName name="wrn.ישראל._.מצטבר." hidden="1">{#N/A,#N/A,FALSE,"חנויות כלבו"}</definedName>
    <definedName name="wrn.ישראל._.שוטף." hidden="1">{#N/A,#N/A,FALSE,"חנויות כלבו"}</definedName>
    <definedName name="wrn.כותרת._.הוצאות." hidden="1">{#N/A,#N/A,FALSE,"כותרת"}</definedName>
    <definedName name="wrn.כותרת._.מצטבר." hidden="1">{#N/A,#N/A,FALSE,"כותרת"}</definedName>
    <definedName name="wrn.כותרת._.ראשית." hidden="1">{#N/A,#N/A,FALSE,"כותרת"}</definedName>
    <definedName name="wrn.כותרת._.שוטף." hidden="1">{#N/A,#N/A,FALSE,"כותרת"}</definedName>
    <definedName name="wrn.לוח_תוכניות." hidden="1">{#N/A,#N/A,FALSE,"תוכניות"}</definedName>
    <definedName name="wrn.מאוחד._.מצטבר." hidden="1">{#N/A,#N/A,FALSE,"משביר ישראל מאוחד"}</definedName>
    <definedName name="wrn.מאוחד._.מצטבר._.96." hidden="1">{#N/A,#N/A,FALSE,"משביר ישראל מאוחד"}</definedName>
    <definedName name="wrn.מאוחד._.שוטף." hidden="1">{#N/A,#N/A,FALSE,"משביר ישראל מאוחד"}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hidden="1">{#N/A,#N/A,FALSE,"משביר ישראל מאוחד"}</definedName>
    <definedName name="wrn.מופ." hidden="1">{"באור_מופ",#N/A,FALSE,"R&amp;D";"מופ_לפי_מוצרים",#N/A,FALSE,"R&amp;D"}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hidden="1">{#N/A,#N/A,FALSE,"חנויות"}</definedName>
    <definedName name="wrn.משולב._.תאגידים." hidden="1">{#N/A,#N/A,FALSE,"תאגידים";#N/A,#N/A,FALSE,"תאגידים"}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hidden="1">{#N/A,#N/A,FALSE,"חודשי"}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hidden="1">{#N/A,#N/A,FALSE,"חודשי"}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hidden="1">{#N/A,#N/A,FALSE,"שכר מרכז"}</definedName>
    <definedName name="wrn.תזרים." hidden="1">{"תזרים",#N/A,FALSE,"cf"}</definedName>
    <definedName name="wrn.תקורות_חודשי." hidden="1">{#N/A,#N/A,FALSE,"חודשי"}</definedName>
    <definedName name="wrn.תקציב._._תמחיר." hidden="1">{#N/A,#N/A,FALSE,"תקציב עפ""י תמחיר"}</definedName>
    <definedName name="wrn.תקציב_2002_רבעוני." hidden="1">{#N/A,#N/A,TRUE,"רבעוני"}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hidden="1">{#N/A,#N/A,TRUE,"인수_증설"}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hidden="1">{#N/A,#N/A,FALSE,"포장단가"}</definedName>
    <definedName name="wrn_eva" hidden="1">{"EVA",#N/A,FALSE,"EVA";"WACC",#N/A,FALSE,"WACC"}</definedName>
    <definedName name="wrn_otpt">{"DCF","UPSIDE CASE",FALSE,"Sheet1";"DCF","BASE CASE",FALSE,"Sheet1";"DCF","DOWNSIDE CASE",FALSE,"Sheet1"}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hidden="1">{"DOWNLOAD",#N/A,FALSE,"GLDownload";"UPLOAD",#N/A,FALSE,"GLUpload"}</definedName>
    <definedName name="wrn1.print._.all." hidden="1">{#N/A,#N/A,FALSE,"$170M Cash";#N/A,#N/A,FALSE,"$250M Cash";#N/A,#N/A,FALSE,"$325M Cash"}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o" hidden="1">{"INTRON97",#N/A,FALSE,"REVCDLR";"MERCK1997",#N/A,FALSE,"REVCDLR";"SKB1997",#N/A,FALSE,"REVCDLR"}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r5" hidden="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hidden="1">{"main",#N/A,FALSE,"Variables";"target",#N/A,FALSE,"finstmts - target";"target base",#N/A,FALSE,"finstmts - target - base";"offer price",#N/A,FALSE,"Offer Price"}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hidden="1">{#N/A,#N/A,FALSE,"$170M Cash";#N/A,#N/A,FALSE,"$250M Cash";#N/A,#N/A,FALSE,"$325M Cash"}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ryt">{"'Sheet1'!$A$1:$AI$34","'Sheet1'!$A$1:$AI$31","'Sheet1'!$B$2:$AM$25"}</definedName>
    <definedName name="wrytyt">{"'1-TheatreBkgs'!$A$1:$L$102"}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hidden="1">{#N/A,#N/A,FALSE,"FY97";#N/A,#N/A,FALSE,"FY98";#N/A,#N/A,FALSE,"FY99";#N/A,#N/A,FALSE,"FY00";#N/A,#N/A,FALSE,"FY01"}</definedName>
    <definedName name="wte" hidden="1">{#N/A,#N/A,FALSE,"ALM-ASISC"}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>{"'August 2000'!$A$1:$J$101"}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{#N/A,#N/A,FALSE,"Detailed";#N/A,#N/A,FALSE,"Total";#N/A,#N/A,FALSE,"Detailed (2)"}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>#REF!</definedName>
    <definedName name="wwt" hidden="1">{"YD LAPO2",#N/A,FALSE,"YTD"}</definedName>
    <definedName name="www" hidden="1">{#N/A,#N/A,FALSE,"Detailed";#N/A,#N/A,FALSE,"Total";#N/A,#N/A,FALSE,"Detailed (2)"}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{#N/A,#N/A,FALSE,"Detailed";#N/A,#N/A,FALSE,"Total";#N/A,#N/A,FALSE,"Detailed (2)"}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{"YTD",#N/A,FALSE,"SUM"}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hidden="1">{#N/A,#N/A,FALSE,"Umsatz 99";#N/A,#N/A,FALSE,"ER 99 "}</definedName>
    <definedName name="WYTQTE_1" hidden="1">{#N/A,#N/A,FALSE,"Umsatz 99";#N/A,#N/A,FALSE,"ER 99 "}</definedName>
    <definedName name="WYTQTE_1_1" hidden="1">{#N/A,#N/A,FALSE,"Umsatz 99";#N/A,#N/A,FALSE,"ER 99 "}</definedName>
    <definedName name="WYTQTE_1_2" hidden="1">{#N/A,#N/A,FALSE,"Umsatz 99";#N/A,#N/A,FALSE,"ER 99 "}</definedName>
    <definedName name="WYTQTE_1_3" hidden="1">{#N/A,#N/A,FALSE,"Umsatz 99";#N/A,#N/A,FALSE,"ER 99 "}</definedName>
    <definedName name="WYTQTE_1_4" hidden="1">{#N/A,#N/A,FALSE,"Umsatz 99";#N/A,#N/A,FALSE,"ER 99 "}</definedName>
    <definedName name="WYTQTE_1_5" hidden="1">{#N/A,#N/A,FALSE,"Umsatz 99";#N/A,#N/A,FALSE,"ER 99 "}</definedName>
    <definedName name="WYTQTE_2" hidden="1">{#N/A,#N/A,FALSE,"Umsatz 99";#N/A,#N/A,FALSE,"ER 99 "}</definedName>
    <definedName name="WYTQTE_2_1" hidden="1">{#N/A,#N/A,FALSE,"Umsatz 99";#N/A,#N/A,FALSE,"ER 99 "}</definedName>
    <definedName name="WYTQTE_2_2" hidden="1">{#N/A,#N/A,FALSE,"Umsatz 99";#N/A,#N/A,FALSE,"ER 99 "}</definedName>
    <definedName name="WYTQTE_2_3" hidden="1">{#N/A,#N/A,FALSE,"Umsatz 99";#N/A,#N/A,FALSE,"ER 99 "}</definedName>
    <definedName name="WYTQTE_2_4" hidden="1">{#N/A,#N/A,FALSE,"Umsatz 99";#N/A,#N/A,FALSE,"ER 99 "}</definedName>
    <definedName name="WYTQTE_2_5" hidden="1">{#N/A,#N/A,FALSE,"Umsatz 99";#N/A,#N/A,FALSE,"ER 99 "}</definedName>
    <definedName name="WYTQTE_3" hidden="1">{#N/A,#N/A,FALSE,"Umsatz 99";#N/A,#N/A,FALSE,"ER 99 "}</definedName>
    <definedName name="WYTQTE_3_1" hidden="1">{#N/A,#N/A,FALSE,"Umsatz 99";#N/A,#N/A,FALSE,"ER 99 "}</definedName>
    <definedName name="WYTQTE_3_2" hidden="1">{#N/A,#N/A,FALSE,"Umsatz 99";#N/A,#N/A,FALSE,"ER 99 "}</definedName>
    <definedName name="WYTQTE_3_3" hidden="1">{#N/A,#N/A,FALSE,"Umsatz 99";#N/A,#N/A,FALSE,"ER 99 "}</definedName>
    <definedName name="WYTQTE_3_4" hidden="1">{#N/A,#N/A,FALSE,"Umsatz 99";#N/A,#N/A,FALSE,"ER 99 "}</definedName>
    <definedName name="WYTQTE_3_5" hidden="1">{#N/A,#N/A,FALSE,"Umsatz 99";#N/A,#N/A,FALSE,"ER 99 "}</definedName>
    <definedName name="WYTQTE_4" hidden="1">{#N/A,#N/A,FALSE,"Umsatz 99";#N/A,#N/A,FALSE,"ER 99 "}</definedName>
    <definedName name="WYTQTE_4_1" hidden="1">{#N/A,#N/A,FALSE,"Umsatz 99";#N/A,#N/A,FALSE,"ER 99 "}</definedName>
    <definedName name="WYTQTE_4_2" hidden="1">{#N/A,#N/A,FALSE,"Umsatz 99";#N/A,#N/A,FALSE,"ER 99 "}</definedName>
    <definedName name="WYTQTE_4_3" hidden="1">{#N/A,#N/A,FALSE,"Umsatz 99";#N/A,#N/A,FALSE,"ER 99 "}</definedName>
    <definedName name="WYTQTE_4_4" hidden="1">{#N/A,#N/A,FALSE,"Umsatz 99";#N/A,#N/A,FALSE,"ER 99 "}</definedName>
    <definedName name="WYTQTE_4_5" hidden="1">{#N/A,#N/A,FALSE,"Umsatz 99";#N/A,#N/A,FALSE,"ER 99 "}</definedName>
    <definedName name="WYTQTE_5" hidden="1">{#N/A,#N/A,FALSE,"Umsatz 99";#N/A,#N/A,FALSE,"ER 99 "}</definedName>
    <definedName name="WYTQTE_5_1" hidden="1">{#N/A,#N/A,FALSE,"Umsatz 99";#N/A,#N/A,FALSE,"ER 99 "}</definedName>
    <definedName name="WYTQTE_5_2" hidden="1">{#N/A,#N/A,FALSE,"Umsatz 99";#N/A,#N/A,FALSE,"ER 99 "}</definedName>
    <definedName name="WYTQTE_5_3" hidden="1">{#N/A,#N/A,FALSE,"Umsatz 99";#N/A,#N/A,FALSE,"ER 99 "}</definedName>
    <definedName name="WYTQTE_5_4" hidden="1">{#N/A,#N/A,FALSE,"Umsatz 99";#N/A,#N/A,FALSE,"ER 99 "}</definedName>
    <definedName name="WYTQTE_5_5" hidden="1">{#N/A,#N/A,FALSE,"Umsatz 99";#N/A,#N/A,FALSE,"ER 99 "}</definedName>
    <definedName name="X">#REF!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hidden="1">{"BA detail",#N/A,FALSE,"Q3YTD "}</definedName>
    <definedName name="XBFXZB" hidden="1">{#N/A,#N/A,FALSE,"FINAL"}</definedName>
    <definedName name="xc" localSheetId="1" hidden="1">Main.SAPF4Help()</definedName>
    <definedName name="xc" localSheetId="6" hidden="1">Main.SAPF4Help()</definedName>
    <definedName name="xc" hidden="1">Main.SAPF4Help()</definedName>
    <definedName name="xcft" hidden="1">{#N/A,#N/A,FALSE,"PGW"}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hidden="1">{#N/A,#N/A,FALSE,"AD_Purchase";#N/A,#N/A,FALSE,"Credit";#N/A,#N/A,FALSE,"PF Acquisition";#N/A,#N/A,FALSE,"PF Offering"}</definedName>
    <definedName name="xDates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[55]הערות!#REF!</definedName>
    <definedName name="XRefPaste8Row" hidden="1">#REF!</definedName>
    <definedName name="XRefPasteRangeCount">2</definedName>
    <definedName name="xRng_0501afb080e54ff195060d9a71fa1752">#REF!</definedName>
    <definedName name="xRng_1897eeece23c410ca84517f26e629565">#REF!</definedName>
    <definedName name="xRng_44b937e490fa410b9057361946c8b05b">#REF!</definedName>
    <definedName name="xRng_4bbdf78078d94f438eb85e5f0b525669">#REF!</definedName>
    <definedName name="xRng_552f93d99b8f4121b57f9df5d5c77295">#REF!</definedName>
    <definedName name="xRng_55721ab198cc4e07941e24b889f11a0b">#REF!</definedName>
    <definedName name="xRng_5b04a8ff08b448f39e672bcf4a5dcf8c">#REF!</definedName>
    <definedName name="xRng_6ad6f25b993e476b93de1af7700c1eab">#REF!</definedName>
    <definedName name="xRng_71c8b1de650844e58f87e9da0095402f">#REF!</definedName>
    <definedName name="xRng_8346e4e8afac4af6a134f69594396f27">#REF!</definedName>
    <definedName name="xRng_98d12bb78c87460e9a4d186ad80762ce">#REF!</definedName>
    <definedName name="xRng_a429daf4495743419a3a83d5b10facb9">#REF!</definedName>
    <definedName name="xRng_b7fdb5aeb62e43e6afc3915afc707918">#REF!</definedName>
    <definedName name="xRng_b93fec1a138a4f1d90449155dc9c093f">#REF!</definedName>
    <definedName name="xRng_be64ed841c11451da6e0b2ac97a322c5">#REF!</definedName>
    <definedName name="xRng_e1ef4ba090fe4d80b9e5929239690897">#REF!</definedName>
    <definedName name="xRng_f9ffd5c155db4b4f9aac6e40ed05b371">#REF!</definedName>
    <definedName name="xrt" hidden="1">{#N/A,#N/A,FALSE,"OSBL"}</definedName>
    <definedName name="xs" hidden="1">{#N/A,"PURCHM",FALSE,"Business Analysis";#N/A,"SPADD",FALSE,"Business Analysis"}</definedName>
    <definedName name="XS014562443">#REF!</definedName>
    <definedName name="xsd" hidden="1">{"detail",#N/A,FALSE,"mfg";"summary",#N/A,FALSE,"mfg"}</definedName>
    <definedName name="xsssw" hidden="1">{#N/A,#N/A,FALSE,"Créances";#N/A,#N/A,FALSE,"Effectifs";#N/A,#N/A,FALSE,"SI"}</definedName>
    <definedName name="xsxa" hidden="1">{"'Sheet1'!$A$4386:$N$4591"}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x" hidden="1">{"Current V Prior, Current Month",#N/A,FALSE,"Current v Prior"}</definedName>
    <definedName name="xx_1" hidden="1">{#N/A,#N/A,FALSE,"²Ä1­Ó¤ë"}</definedName>
    <definedName name="xx_1_1" hidden="1">{#N/A,#N/A,FALSE,"²Ä1­Ó¤ë"}</definedName>
    <definedName name="xx_1_2" hidden="1">{#N/A,#N/A,FALSE,"²Ä1­Ó¤ë"}</definedName>
    <definedName name="xx_1_3" hidden="1">{#N/A,#N/A,FALSE,"²Ä1­Ó¤ë"}</definedName>
    <definedName name="xx_1_4" hidden="1">{#N/A,#N/A,FALSE,"²Ä1­Ó¤ë"}</definedName>
    <definedName name="xx_1_5" hidden="1">{#N/A,#N/A,FALSE,"²Ä1­Ó¤ë"}</definedName>
    <definedName name="xx_2" hidden="1">{#N/A,#N/A,FALSE,"²Ä1­Ó¤ë"}</definedName>
    <definedName name="xx_2_1" hidden="1">{#N/A,#N/A,FALSE,"²Ä1­Ó¤ë"}</definedName>
    <definedName name="xx_2_2" hidden="1">{#N/A,#N/A,FALSE,"²Ä1­Ó¤ë"}</definedName>
    <definedName name="xx_2_3" hidden="1">{#N/A,#N/A,FALSE,"²Ä1­Ó¤ë"}</definedName>
    <definedName name="xx_2_4" hidden="1">{#N/A,#N/A,FALSE,"²Ä1­Ó¤ë"}</definedName>
    <definedName name="xx_2_5" hidden="1">{#N/A,#N/A,FALSE,"²Ä1­Ó¤ë"}</definedName>
    <definedName name="xx_3" hidden="1">{#N/A,#N/A,FALSE,"²Ä1­Ó¤ë"}</definedName>
    <definedName name="xx_3_1" hidden="1">{#N/A,#N/A,FALSE,"²Ä1­Ó¤ë"}</definedName>
    <definedName name="xx_3_2" hidden="1">{#N/A,#N/A,FALSE,"²Ä1­Ó¤ë"}</definedName>
    <definedName name="xx_3_3" hidden="1">{#N/A,#N/A,FALSE,"²Ä1­Ó¤ë"}</definedName>
    <definedName name="xx_3_4" hidden="1">{#N/A,#N/A,FALSE,"²Ä1­Ó¤ë"}</definedName>
    <definedName name="xx_3_5" hidden="1">{#N/A,#N/A,FALSE,"²Ä1­Ó¤ë"}</definedName>
    <definedName name="xx_4" hidden="1">{#N/A,#N/A,FALSE,"²Ä1­Ó¤ë"}</definedName>
    <definedName name="xx_4_1" hidden="1">{#N/A,#N/A,FALSE,"²Ä1­Ó¤ë"}</definedName>
    <definedName name="xx_4_2" hidden="1">{#N/A,#N/A,FALSE,"²Ä1­Ó¤ë"}</definedName>
    <definedName name="xx_4_3" hidden="1">{#N/A,#N/A,FALSE,"²Ä1­Ó¤ë"}</definedName>
    <definedName name="xx_4_4" hidden="1">{#N/A,#N/A,FALSE,"²Ä1­Ó¤ë"}</definedName>
    <definedName name="xx_4_5" hidden="1">{#N/A,#N/A,FALSE,"²Ä1­Ó¤ë"}</definedName>
    <definedName name="xx_5" hidden="1">{#N/A,#N/A,FALSE,"²Ä1­Ó¤ë"}</definedName>
    <definedName name="xx_5_1" hidden="1">{#N/A,#N/A,FALSE,"²Ä1­Ó¤ë"}</definedName>
    <definedName name="xx_5_2" hidden="1">{#N/A,#N/A,FALSE,"²Ä1­Ó¤ë"}</definedName>
    <definedName name="xx_5_3" hidden="1">{#N/A,#N/A,FALSE,"²Ä1­Ó¤ë"}</definedName>
    <definedName name="xx_5_4" hidden="1">{#N/A,#N/A,FALSE,"²Ä1­Ó¤ë"}</definedName>
    <definedName name="xx_5_5" hidden="1">{#N/A,#N/A,FALSE,"²Ä1­Ó¤ë"}</definedName>
    <definedName name="xx1stb" hidden="1">{#N/A,#N/A,FALSE,"CMN_FE"}</definedName>
    <definedName name="xx1stb2" hidden="1">{#N/A,#N/A,FALSE,"CMN_FE"}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>{"'NPCGUIDELINES'!$A$1:$J$41"}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hidden="1">{"INCOME",#N/A,FALSE,"INCOME STATEMENT"}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hidden="1">{"PAGE 1",#N/A,FALSE,"WEST_OT"}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{#N/A,#N/A,FALSE,"Offshore 2002 Comparative Fore ";#N/A,#N/A,FALSE,"Offshore Div 6";#N/A,#N/A,FALSE,"Deepwater Div 9"}</definedName>
    <definedName name="xxxxxxxx" hidden="1">{#N/A,#N/A,FALSE,"REPORT"}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{#N/A,#N/A,FALSE,"NGM Consolidated";#N/A,#N/A,FALSE,"NGM";#N/A,#N/A,FALSE,"NGP"}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hidden="1">{"Geographic P1",#N/A,FALSE,"Division &amp; Geog"}</definedName>
    <definedName name="xxxxxxxxxxxxxxxxxxxxxxx" hidden="1">{"EUUTI","COMPANIES",TRUE}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hidden="1">{#N/A,#N/A,FALSE,"CMN_FE"}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>{"'NPCGUIDELINES'!$A$1:$J$41"}</definedName>
    <definedName name="xzxz" hidden="1">{#N/A,"PURCHM",FALSE,"Business Analysis";#N/A,"SPADD",FALSE,"Business Analysis"}</definedName>
    <definedName name="y">#REF!</definedName>
    <definedName name="y_1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hidden="1">{#N/A,#N/A,FALSE,"Pharm";#N/A,#N/A,FALSE,"WWCM"}</definedName>
    <definedName name="y_4" hidden="1">{#N/A,#N/A,FALSE,"Pharm";#N/A,#N/A,FALSE,"WWCM"}</definedName>
    <definedName name="Y_Resolution__mm___Pixels">#REF!</definedName>
    <definedName name="yan" hidden="1">{"table",#N/A,FALSE,"COVER";"income_statement",#N/A,FALSE,"COVER"}</definedName>
    <definedName name="yaron" hidden="1">{#N/A,#N/A,FALSE,"Japan 2003";#N/A,#N/A,FALSE,"Sheet2"}</definedName>
    <definedName name="yaron_1" hidden="1">{#N/A,#N/A,FALSE,"Japan 2003";#N/A,#N/A,FALSE,"Sheet2"}</definedName>
    <definedName name="ye">#REF!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>#REF!</definedName>
    <definedName name="Year1_Retention">#REF!</definedName>
    <definedName name="Year10">#REF!</definedName>
    <definedName name="Year11">#REF!</definedName>
    <definedName name="YEAR2">#REF!</definedName>
    <definedName name="Year2_Retention">#REF!</definedName>
    <definedName name="year2001">#REF!</definedName>
    <definedName name="YEAR3">#REF!</definedName>
    <definedName name="Year3_Retention">#REF!</definedName>
    <definedName name="YEAR4">#REF!</definedName>
    <definedName name="Year4_Retention">#REF!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hidden="1">{#N/A,#N/A,FALSE,"PGW"}</definedName>
    <definedName name="yfrhgtjg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hidden="1">{"PAGE 1",#N/A,FALSE,"WEST_OT"}</definedName>
    <definedName name="YrEnd_FFr_USD">0.1767</definedName>
    <definedName name="yrh" hidden="1">{#N/A,#N/A,FALSE,"Aging Summary";#N/A,#N/A,FALSE,"Ratio Analysis";#N/A,#N/A,FALSE,"Test 120 Day Accts";#N/A,#N/A,FALSE,"Tickmarks"}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hidden="1">{"overview",#N/A,FALSE,"summary";"net assets",#N/A,FALSE,"summary";"asset turnover",#N/A,FALSE,"summary";"orona",#N/A,FALSE,"summary"}</definedName>
    <definedName name="ytrrrrr" hidden="1">{#N/A,#N/A,TRUE,"רבעוני מעודכן";#N/A,#N/A,TRUE,"השוואת תקציבים";#N/A,#N/A,TRUE,"הכנסות";#N/A,#N/A,TRUE,"רגישות"}</definedName>
    <definedName name="YTUJHE" hidden="1">{#N/A,#N/A,FALSE,"ALM-ASISC"}</definedName>
    <definedName name="yty" hidden="1">{#N/A,#N/A,FALSE,"Pharm";#N/A,#N/A,FALSE,"WWCM"}</definedName>
    <definedName name="YTY1">#REF!</definedName>
    <definedName name="YTY2">#REF!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{"Commentary",#N/A,FALSE,"May"}</definedName>
    <definedName name="yuio" hidden="1">{"oct_res_comm",#N/A,FALSE,"VarToBud"}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>{"'1-TheatreBkgs'!$A$1:$L$102"}</definedName>
    <definedName name="yuop" hidden="1">{"OTHER",#N/A,FALSE,"CM"}</definedName>
    <definedName name="yuoto">{"'1-TheatreBkgs'!$A$1:$L$102"}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hidden="1">{"ratios",#N/A,FALSE,"Summary Accounts"}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{#N/A,#N/A,FALSE,"Sheet1"}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{"table",#N/A,FALSE,"COVER";"income_statement",#N/A,FALSE,"COVER"}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y" hidden="1">{#N/A,#N/A,FALSE,"Debt Accr";#N/A,#N/A,FALSE,"Stock Accr";#N/A,#N/A,FALSE,"Debt Stock Accr"}</definedName>
    <definedName name="yyyyyy" hidden="1">{"p_l",#N/A,FALSE,"Summary Accounts"}</definedName>
    <definedName name="z" hidden="1">{"Budget V Actual YTD",#N/A,FALSE,"Budget v Actual"}</definedName>
    <definedName name="z.l" hidden="1">{#N/A,#N/A,FALSE,"KA CH  (2)"}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hidden="1">#REF!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hidden="1">{"detail",#N/A,FALSE,"mfg";"summary",#N/A,FALSE,"mfg"}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hidden="1">{#N/A,#N/A,FALSE,"FINAL"}</definedName>
    <definedName name="zdfs">{"'1-TheatreBkgs'!$A$1:$L$102"}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ezere">{"'1-TheatreBkgs'!$A$1:$L$102"}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hidden="1">{"summary",#N/A,FALSE,"2000 vs 1999";"detail",#N/A,FALSE,"2000 vs 1999"}</definedName>
    <definedName name="zscz" hidden="1">{#N/A,#N/A,FALSE,"Pooling";#N/A,#N/A,FALSE,"income";#N/A,#N/A,FALSE,"valuation"}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hidden="1">{"oct_res_comm",#N/A,FALSE,"VarToBud"}</definedName>
    <definedName name="zy" hidden="1">{#N/A,#N/A,FALSE,"CMN_FE"}</definedName>
    <definedName name="zyz" hidden="1">{#N/A,#N/A,FALSE,"CMN_FE"}</definedName>
    <definedName name="zz" hidden="1">{"Budget V Actual YTD",#N/A,FALSE,"Budget v Actual"}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>{"'1-TheatreBkgs'!$A$1:$L$102"}</definedName>
    <definedName name="σ">#REF!</definedName>
    <definedName name="ﾘｽﾄ">#REF!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>#REF!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hidden="1">{#N/A,#N/A,FALSE,"חודשי"}</definedName>
    <definedName name="אהרוני" hidden="1">{#N/A,#N/A,TRUE,"צפי הכנסות-צביקה"}</definedName>
    <definedName name="אואואואוא" hidden="1">{#N/A,#N/A,FALSE,"Aging Summary";#N/A,#N/A,FALSE,"Ratio Analysis";#N/A,#N/A,FALSE,"Test 120 Day Accts";#N/A,#N/A,FALSE,"Tickmarks"}</definedName>
    <definedName name="אוגוסט">[56]index!$B$9</definedName>
    <definedName name="אוגוסט_02">#REF!</definedName>
    <definedName name="אוגוסט_03">#REF!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'[57]תעודה א'!#REF!</definedName>
    <definedName name="אוקטובר_02">#REF!</definedName>
    <definedName name="אוקטובר_03">#REF!</definedName>
    <definedName name="אחסון">[58]טבלאות!$B$4:$B$11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[59]אלדור!$C$6:$I$68,[59]אלדור!$C$70:$I$111,[59]אלדור!$C$116:$I$159</definedName>
    <definedName name="אםםאםא">'[60]שינויים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>#REF!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>#REF!</definedName>
    <definedName name="אריהנ" hidden="1">{#N/A,#N/A,FALSE,"מערך הלוגיסטיקה"}</definedName>
    <definedName name="ארינה" hidden="1">{#N/A,#N/A,FALSE,"מערך הלוגיסטיקה"}</definedName>
    <definedName name="ארינה1" hidden="1">{#N/A,#N/A,FALSE,"מערך הלוגיסטיקה"}</definedName>
    <definedName name="ארינה2" hidden="1">{#N/A,#N/A,FALSE,"מערך הלוגיסטיקה"}</definedName>
    <definedName name="ארינה3" hidden="1">{#N/A,#N/A,FALSE,"מערך הלוגיסטיקה"}</definedName>
    <definedName name="אריק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hidden="1">{#N/A,#N/A,FALSE,"מאזן בוחן";"כל_מאזן_בוחן",#N/A,FALSE,"מאזן בוחן"}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[17]מאזן!$Q$48:$AA$125</definedName>
    <definedName name="באורמפ">[17]מאזן!$S$58:$AC$135</definedName>
    <definedName name="באוררב">[17]מאזן!$P$156:$Z$289</definedName>
    <definedName name="באוררפ">[17]מאזן!$S$168:$AB$305</definedName>
    <definedName name="בב">#REF!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>#REF!</definedName>
    <definedName name="ביאור_השקעות">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hidden="1">{#N/A,#N/A,FALSE,"תוכניות"}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hidden="1">{#N/A,#N/A,FALSE,"חודשי"}</definedName>
    <definedName name="גכג">#REF!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'[61]דוח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>#REF!</definedName>
    <definedName name="דוח_תזרים_ארהב">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>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>#REF!,#REF!,#REF!,#REF!,#REF!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'[62]שמ"מ מ"ה'!#REF!</definedName>
    <definedName name="דכ">#REF!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>#REF!</definedName>
    <definedName name="דצמבר_02">#REF!</definedName>
    <definedName name="דצמבר_03">#REF!</definedName>
    <definedName name="דצמבר02" hidden="1">{#N/A,#N/A,FALSE,"מאזן בוחן";"כל_מאזן_בוחן",#N/A,FALSE,"מאזן בוחן"}</definedName>
    <definedName name="דצמברשנהקודמת">[63]index!$B$1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>#REF!</definedName>
    <definedName name="הדרכה">#REF!,#REF!,#REF!</definedName>
    <definedName name="הה">#REF!</definedName>
    <definedName name="ההה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>#REF!,#REF!</definedName>
    <definedName name="הוצ_עמלת_גביה">#REF!</definedName>
    <definedName name="הוצ_פחת">#REF!</definedName>
    <definedName name="הוצאה">'[64]הרכבה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'[65]רווח והפסד'!#REF!</definedName>
    <definedName name="הוצאות_מימון_95">#REF!</definedName>
    <definedName name="הוצאות_מימון_נטו">#REF!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hidden="1">{#N/A,#N/A,FALSE,"Aging Summary";#N/A,#N/A,FALSE,"Ratio Analysis";#N/A,#N/A,FALSE,"Test 120 Day Accts";#N/A,#N/A,FALSE,"Tickmarks"}</definedName>
    <definedName name="העמסה">#REF!</definedName>
    <definedName name="העמסת_הוצאות_כלליות">#REF!</definedName>
    <definedName name="הפסד_דולר">#REF!</definedName>
    <definedName name="הפסד_לפני_מיסים_על_הכנסה">#REF!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hidden="1">{#N/A,#N/A,FALSE,"חודשי"}</definedName>
    <definedName name="הפרשהלבונוס">#REF!</definedName>
    <definedName name="הרחבות_VOICE">[5]מחירון!#REF!</definedName>
    <definedName name="הרחבות_VOICE_EXTRA">[5]מחירון!#REF!</definedName>
    <definedName name="הרכבה">#REF!,#REF!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>#REF!,#REF!,#REF!,#REF!,#REF!,#REF!,#REF!</definedName>
    <definedName name="הרכבהסו2">#REF!,#REF!,#REF!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[65]השקעות!#REF!</definedName>
    <definedName name="השקעה_לזמן_ארוך">#REF!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[35]נוספות!#REF!</definedName>
    <definedName name="זכיינים">#REF!</definedName>
    <definedName name="ח" hidden="1">{#N/A,#N/A,FALSE,"חודשי"}</definedName>
    <definedName name="חברה">[66]כללי!#REF!</definedName>
    <definedName name="חברות_מוחזקות_ואחרות">#REF!</definedName>
    <definedName name="חו_זים_בינחברתיים">#REF!</definedName>
    <definedName name="חובה_שח">[35]נוספות!#REF!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hidden="1">{#N/A,#N/A,FALSE,"שכר מרכז"}</definedName>
    <definedName name="חחם">{"סעיף",0,"Auto","Auto",""}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>#REF!</definedName>
    <definedName name="טאיקו">#REF!</definedName>
    <definedName name="טט">#REF!</definedName>
    <definedName name="טטטט">#REF!</definedName>
    <definedName name="טלדור">'[59]קבוצת טלדור'!$N$6:$T$58,'[59]קבוצת טלדור'!$N$60:$T$108,'[59]קבוצת טלדור'!$N$113:$T$154</definedName>
    <definedName name="טלי">#REF!</definedName>
    <definedName name="טנדם">[59]טנדם!$C$6:$J$68,[59]טנדם!$C$70:$J$108,[59]טנדם!$C$113:$J$155</definedName>
    <definedName name="טתנ">'[59]קבוצת טלדור'!$C$6:$K$68,'[59]קבוצת טלדור'!$C$70:$K$108,'[59]קבוצת טלדור'!$C$113:$K$154</definedName>
    <definedName name="י">#REF!</definedName>
    <definedName name="יולי">[56]index!$B$8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'[67]דוח פיצויים'!#REF!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hidden="1">{#N/A,#N/A,FALSE,"Aging Summary";#N/A,#N/A,FALSE,"Ratio Analysis";#N/A,#N/A,FALSE,"Test 120 Day Accts";#N/A,#N/A,FALSE,"Tickmarks"}</definedName>
    <definedName name="כ" hidden="1">{#N/A,#N/A,FALSE,"TSUM";#N/A,#N/A,FALSE,"shares";#N/A,#N/A,FALSE,"earnout";#N/A,#N/A,FALSE,"Heaty";#N/A,#N/A,FALSE,"self-tend";#N/A,#N/A,FALSE,"self-sum"}</definedName>
    <definedName name="כגגגג" hidden="1">{#N/A,#N/A,FALSE,"תקציב עפ""י תמחיר"}</definedName>
    <definedName name="כגכ">{"סעיף",0,"Auto","Auto",""}</definedName>
    <definedName name="כגכ_1">{"סעיף",0,"Auto","Auto",""}</definedName>
    <definedName name="כגכג" hidden="1">{#N/A,#N/A,FALSE,"Aging Summary";#N/A,#N/A,FALSE,"Ratio Analysis";#N/A,#N/A,FALSE,"Test 120 Day Accts";#N/A,#N/A,FALSE,"Tickmarks"}</definedName>
    <definedName name="כגכגכ" hidden="1">{#N/A,#N/A,FALSE,"AD_Purchase";#N/A,#N/A,FALSE,"Credit";#N/A,#N/A,FALSE,"PF Acquisition";#N/A,#N/A,FALSE,"PF Offering"}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hidden="1">{"P&amp;L",#N/A,TRUE,"Summary";"Bal",#N/A,TRUE,"Summary";"Cash",#N/A,TRUE,"Summary"}</definedName>
    <definedName name="ככ_1" hidden="1">{#N/A,#N/A,FALSE,"מאזן בוחן";"כל_מאזן_בוחן",#N/A,FALSE,"מאזן בוחן"}</definedName>
    <definedName name="כככ" hidden="1">{#N/A,#N/A,FALSE,"חודשי"}</definedName>
    <definedName name="כככי">#REF!</definedName>
    <definedName name="ככככ" hidden="1">{#N/A,#N/A,FALSE,"חודשי"}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hidden="1">{#N/A,#N/A,FALSE,"תוכניות"}</definedName>
    <definedName name="ככעע">#N/A</definedName>
    <definedName name="כללי">'[68]שמ"מ מ"ה'!#REF!</definedName>
    <definedName name="כעעכע" hidden="1">{#N/A,#N/A,FALSE,"Aging Summary";#N/A,#N/A,FALSE,"Ratio Analysis";#N/A,#N/A,FALSE,"Test 120 Day Accts";#N/A,#N/A,FALSE,"Tickmarks"}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[69]הבראה!$A$1:$M$27</definedName>
    <definedName name="לךחלךחך">'[41]פק'' נוספות'!$A$2:$P$33,'[41]פק'' נוספות'!#REF!</definedName>
    <definedName name="לל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hidden="1">{#N/A,#N/A,FALSE,"חודשי"}</definedName>
    <definedName name="לללללללללל" hidden="1">{#N/A,#N/A,FALSE,"חודשי"}</definedName>
    <definedName name="לללן" hidden="1">{#N/A,#N/A,FALSE,"תקציב עפ""י תמחיר"}</definedName>
    <definedName name="לללעלעל" hidden="1">{#N/A,#N/A,TRUE,"רבעוני מעודכן";#N/A,#N/A,TRUE,"השוואת תקציבים";#N/A,#N/A,TRUE,"הכנסות";#N/A,#N/A,TRUE,"רגישות"}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ם">#REF!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>{"סעיף",0,"Auto","Auto",""}</definedName>
    <definedName name="מ.נדחה_1">{"סעיף",0,"Auto","Auto",""}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">'[70]מאזן בוחן'!$D$5:$L$38,'[70]מאזן בוחן'!$D$39:$L$51</definedName>
    <definedName name="מאזן_בוחן_אקטיב">#REF!</definedName>
    <definedName name="מאזן_בוחן_כללי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>#REF!</definedName>
    <definedName name="מאזן_בוחן_פאסיב">#REF!</definedName>
    <definedName name="מאזן_בוחן_רווהס">#REF!</definedName>
    <definedName name="מאזן_דולר">#REF!,#REF!,#REF!</definedName>
    <definedName name="מאזן_ורווה_דולר">#REF!,#REF!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אזן_שח">#REF!</definedName>
    <definedName name="מאזן_שיווק">#REF!</definedName>
    <definedName name="מאזןב">[17]מאזן!$H$1:$W$47</definedName>
    <definedName name="מאזנים">#REF!,#REF!</definedName>
    <definedName name="מאזןמאוחד">#REF!</definedName>
    <definedName name="מאזןמתוא">#REF!</definedName>
    <definedName name="מאזןפ">[17]מאזן!$B$1:$Y$57</definedName>
    <definedName name="מאזןפלסט">#REF!</definedName>
    <definedName name="מאזןתעשיות">#REF!</definedName>
    <definedName name="מאי">#REF!</definedName>
    <definedName name="מאי_03">#REF!</definedName>
    <definedName name="מאי_04">#REF!</definedName>
    <definedName name="מאקרו1">#REF!</definedName>
    <definedName name="מאקרו10">#REF!</definedName>
    <definedName name="מאקרו2">#REF!</definedName>
    <definedName name="מאקרו3">#REF!</definedName>
    <definedName name="מאקרו4">#REF!</definedName>
    <definedName name="מאקרו5">#REF!</definedName>
    <definedName name="מאקרו6">#REF!</definedName>
    <definedName name="מאקרו7">#REF!</definedName>
    <definedName name="מאקרו8">#REF!</definedName>
    <definedName name="מאקרו9">#REF!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[5]מחירון!$F$13:$I$19</definedName>
    <definedName name="מגעי_IP_EXTRA">[5]מחירון!$I$20</definedName>
    <definedName name="מדד">#REF!</definedName>
    <definedName name="מדד_12_97">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>#REF!</definedName>
    <definedName name="מדד_אוקטובר_98">#REF!</definedName>
    <definedName name="מדד_אוקטובר_99">#REF!</definedName>
    <definedName name="מדד_אפריל_2000">#REF!</definedName>
    <definedName name="מדד_אפריל_99">#REF!</definedName>
    <definedName name="מדד_דצ">#REF!</definedName>
    <definedName name="מדד_דצמבר_99">#REF!</definedName>
    <definedName name="מדד_ידוע_12_93">#REF!</definedName>
    <definedName name="מדד_יולי_99">#REF!</definedName>
    <definedName name="מדד_יוני">#REF!</definedName>
    <definedName name="מדד_יוני_2000">#REF!</definedName>
    <definedName name="מדד_יוני_98">#REF!</definedName>
    <definedName name="מדד_יוני_99">#REF!</definedName>
    <definedName name="מדד_ינואר_2000">#REF!</definedName>
    <definedName name="מדד_ינואר_99">#REF!</definedName>
    <definedName name="מדד_לתאום">#REF!</definedName>
    <definedName name="מדד_מאי_2000">#REF!</definedName>
    <definedName name="מדד_מאי_99">#REF!</definedName>
    <definedName name="מדד_ממוצע">#REF!</definedName>
    <definedName name="מדד_מרץ_2000">#REF!</definedName>
    <definedName name="מדד_מרץ_99">#REF!</definedName>
    <definedName name="מדד_נובמבר_99">#REF!</definedName>
    <definedName name="מדד_ספטמבר_99">#REF!</definedName>
    <definedName name="מדד_פברואר_2000">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>#REF!,#REF!,#REF!,#REF!,#REF!,#REF!,#REF!,#REF!,#REF!,#REF!,#REF!</definedName>
    <definedName name="מוניטין_וידע">#REF!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[71]פקודה!$B$12:$B$30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hidden="1">{#N/A,#N/A,FALSE,"חודשי"}</definedName>
    <definedName name="מימון">#REF!</definedName>
    <definedName name="מימוש_בטוחות">#REF!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>#REF!</definedName>
    <definedName name="מכרמאוחד">#REF!</definedName>
    <definedName name="םל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>#REF!</definedName>
    <definedName name="ממוצע">#REF!</definedName>
    <definedName name="ממוצע_1_12_97">#REF!</definedName>
    <definedName name="ממוצע_6_03">[72]מדדים!$H$31</definedName>
    <definedName name="ממוצע_7_9.97">#REF!</definedName>
    <definedName name="ממוצע_אופציות">#REF!</definedName>
    <definedName name="ממממ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>#REF!</definedName>
    <definedName name="מס_שיווק">#REF!</definedName>
    <definedName name="מס_תיאורטי">#REF!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'[73]מעגל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>#REF!</definedName>
    <definedName name="מרץ_03">#REF!</definedName>
    <definedName name="מרץ_04">#REF!</definedName>
    <definedName name="משולב">[13]משולב!$C$5:$G$59,[13]משולב!$C$61:$G$107,[13]משולב!$C$109:$G$162</definedName>
    <definedName name="משך_החזקה">#REF!</definedName>
    <definedName name="מתואם">#REF!</definedName>
    <definedName name="נבות">'[59]קבוצת טלדור'!$AF$6:$AL$56,'[59]קבוצת טלדור'!$AF$60:$AL$108,'[59]קבוצת טלדור'!$AF$113:$AL$154</definedName>
    <definedName name="נובמבר">'[57]תעודה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hidden="1">{#N/A,#N/A,FALSE,"Aging Summary";#N/A,#N/A,FALSE,"Ratio Analysis";#N/A,#N/A,FALSE,"Test 120 Day Accts";#N/A,#N/A,FALSE,"Tickmarks"}</definedName>
    <definedName name="נטישה">[38]מחירון!$AH$15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'[62]שמ"מ מ"ה'!#REF!</definedName>
    <definedName name="נספח_ניכוי_במקור">'[62]שמ"מ מ"ה'!#REF!</definedName>
    <definedName name="נספח_עודפות">'[62]שמ"מ מ"ה'!#REF!</definedName>
    <definedName name="נקה">#REF!</definedName>
    <definedName name="נת" hidden="1">{#N/A,#N/A,FALSE,"Aging Summary";#N/A,#N/A,FALSE,"Ratio Analysis";#N/A,#N/A,FALSE,"Test 120 Day Accts";#N/A,#N/A,FALSE,"Tickmarks"}</definedName>
    <definedName name="נתא">#REF!,#REF!,#REF!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'[74]שעת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>#REF!,#REF!,#REF!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[35]מ.ב!#REF!</definedName>
    <definedName name="סכום_מטח">#REF!</definedName>
    <definedName name="סכום_מתנה_מוכרת">#REF!</definedName>
    <definedName name="סכום_שח">[35]מ.ב!#REF!</definedName>
    <definedName name="סס">#REF!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'[75]הרכבה תדירגן'!$A$6:$A$262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>#REF!</definedName>
    <definedName name="עד28">#REF!</definedName>
    <definedName name="עובדים">#REF!</definedName>
    <definedName name="עודף">#REF!</definedName>
    <definedName name="עודפ.אגרז.">[76]עודפות!#REF!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hidden="1">{#N/A,#N/A,FALSE,"תקציב עפ""י תמחיר"}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[77]מדדים!$L$10</definedName>
    <definedName name="עליית_מדד97">[77]מדדים!$L$11</definedName>
    <definedName name="עליית_מדד98">[77]מדדים!$L$12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>#REF!</definedName>
    <definedName name="עע">#REF!</definedName>
    <definedName name="עעיכיעכעיכ" hidden="1">{#N/A,#N/A,TRUE,"רבעוני מעודכן";#N/A,#N/A,TRUE,"השוואת תקציבים";#N/A,#N/A,TRUE,"הכנסות";#N/A,#N/A,TRUE,"רגישות"}</definedName>
    <definedName name="עעכ" hidden="1">{#N/A,#N/A,FALSE,"חודשי"}</definedName>
    <definedName name="עעע" hidden="1">{"'Sheet1'!$A$1:$H$145"}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hidden="1">{#N/A,#N/A,FALSE,"חודשי"}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'[57]תעודה א'!#REF!</definedName>
    <definedName name="פברואר_03">#REF!</definedName>
    <definedName name="פברואר_04">#REF!</definedName>
    <definedName name="פגישה">[5]מחירון!#REF!</definedName>
    <definedName name="פגישה_EXTRA">[5]מחירון!#REF!</definedName>
    <definedName name="ףחףךחףך">#REF!</definedName>
    <definedName name="פחת" hidden="1">{"Test",#N/A,FALSE,"Index";#N/A,"RISK",FALSE,"MarketProjection"}</definedName>
    <definedName name="פחת_דולרי">#REF!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>#REF!</definedName>
    <definedName name="פחתפלסט">#REF!</definedName>
    <definedName name="פחתתע">#REF!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[78]פצויים!$A$67:$J$110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[58]טבלאות!$B$17:$B$26</definedName>
    <definedName name="פפפ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hidden="1">{#N/A,#N/A,FALSE,"תקציב עפ""י תמחיר"}</definedName>
    <definedName name="ףףףףףףף" hidden="1">{#N/A,#N/A,FALSE,"חודשי"}</definedName>
    <definedName name="פק_איחוד">[35]נוספות!#REF!</definedName>
    <definedName name="פק_איחוד_זכות">[35]נוספות!#REF!</definedName>
    <definedName name="פק_איחוד_חובה">[35]נוספות!#REF!</definedName>
    <definedName name="פק_זכ_שח">[35]נוספות!#REF!</definedName>
    <definedName name="פק_חו_שח">[35]נוספות!#REF!,[35]נוספות!#REF!</definedName>
    <definedName name="פק_נו_שח">[35]נוספות!$C$10:$D$53,[35]נוספות!#REF!</definedName>
    <definedName name="פק_נוספ_INC">[35]נוספות!#REF!</definedName>
    <definedName name="פק_נוספ_זכות_INC">[35]נוספות!#REF!</definedName>
    <definedName name="פק_נוספ_חובה_INC">[35]נוספות!#REF!</definedName>
    <definedName name="פק_נוספות_INC">[35]נוספות!#REF!</definedName>
    <definedName name="פקדונות_לז_א">#REF!</definedName>
    <definedName name="פקדונות_לזמן_קצר">#REF!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>#REF!</definedName>
    <definedName name="פקודות_איחוד">#REF!</definedName>
    <definedName name="פקודות_נוספות">#REF!</definedName>
    <definedName name="פקודות_נוספות_INC">[35]נוספות!#REF!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hidden="1">{#N/A,#N/A,FALSE,"חודשי"}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>#REF!,#REF!,#REF!</definedName>
    <definedName name="קוננס">#REF!,#REF!</definedName>
    <definedName name="קונתהל">#REF!,#REF!,#REF!</definedName>
    <definedName name="קיב" hidden="1">{#N/A,#N/A,FALSE,"חלופות לתקציב"}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[5]מחירון!#REF!</definedName>
    <definedName name="רדומים_CSR">[5]מחירון!#REF!</definedName>
    <definedName name="רדומים_CSR_EXTRA">[5]מחירון!#REF!</definedName>
    <definedName name="רדומים_EXTRA">[5]מחירון!#REF!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>#REF!</definedName>
    <definedName name="רווח_והפסד_קיימן">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>#REF!</definedName>
    <definedName name="רווח_ממכירת_רכוש">#REF!</definedName>
    <definedName name="רווח_מניירות">#REF!</definedName>
    <definedName name="רווח_מפקדונות">#REF!</definedName>
    <definedName name="רווח_מרכוש">#REF!</definedName>
    <definedName name="רווחב">[17]מאזן!$H$125:$W$155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[17]מאזן!$B$136:$Y$168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>#REF!</definedName>
    <definedName name="רכש">#REF!</definedName>
    <definedName name="רר">#REF!</definedName>
    <definedName name="רררא" hidden="1">{#N/A,#N/A,FALSE,"חודשי"}</definedName>
    <definedName name="רשתות_TECH">[5]מחירון!#REF!</definedName>
    <definedName name="רשתות_TECH_EXTRA">[5]מחירון!#REF!</definedName>
    <definedName name="רשתות_עיסקי">[39]מחירון!$S$13:$V$19</definedName>
    <definedName name="רשתות_עיסקי_EXTRA">[38]מחירון!$V$20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>#REF!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[5]מחירון!$F$3:$I$9</definedName>
    <definedName name="שדרוג_IP_EXTRA">[5]מחירון!$I$10</definedName>
    <definedName name="שווי_דילול">#REF!</definedName>
    <definedName name="שוליים">#REF!</definedName>
    <definedName name="שונה">[79]TRAVEL96!#REF!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[5]מחירון!#REF!</definedName>
    <definedName name="שימור_EXTRA">[5]מחירון!#REF!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>#REF!</definedName>
    <definedName name="שכור">#REF!</definedName>
    <definedName name="שכירויות_9_97">#REF!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hidden="1">{#N/A,#N/A,FALSE,"חודשי"}</definedName>
    <definedName name="שנתי">#REF!</definedName>
    <definedName name="שע_ח_30.9.99">'[80]הרכבה ש"ח'!#REF!</definedName>
    <definedName name="שע_ח_31.12.95">#REF!</definedName>
    <definedName name="שע_ח_31.12.96">#REF!</definedName>
    <definedName name="שע_ח_31.12.97">#REF!</definedName>
    <definedName name="שע_ח_31.12.99">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hidden="1">{#N/A,#N/A,TRUE,"רבעוני מעודכן";#N/A,#N/A,TRUE,"השוואת תקציבים";#N/A,#N/A,TRUE,"הכנסות";#N/A,#N/A,TRUE,"רגישות"}</definedName>
    <definedName name="שששש" hidden="1">{#N/A,#N/A,FALSE,"תקציב עפ""י תמחיר"}</definedName>
    <definedName name="ששששש">#REF!</definedName>
    <definedName name="שששששששש">#REF!</definedName>
    <definedName name="ת_ד_CSR">[5]מחירון!#REF!</definedName>
    <definedName name="ת_ד_CSR_BUS">[5]מחירון!#REF!</definedName>
    <definedName name="תאורטי">#REF!</definedName>
    <definedName name="תאריך_אסמכתא">#REF!</definedName>
    <definedName name="תד_CSR_BUS_EXTRA">[5]מחירון!#REF!</definedName>
    <definedName name="תד_CSR_EXTRA">[5]מחירון!#REF!</definedName>
    <definedName name="תד_TECH">[5]מחירון!#REF!</definedName>
    <definedName name="תד_TECH_EXTRA">[5]מחירון!#REF!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[35]תזרים!#REF!</definedName>
    <definedName name="תזרים_מאוחדשח">[35]תזרים!#REF!</definedName>
    <definedName name="תזרים_סולודר">[35]תזרים!#REF!</definedName>
    <definedName name="תזרים_סולושח">[35]תזרים!#REF!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[81]m!$E$5</definedName>
    <definedName name="תיאורטי">#REF!</definedName>
    <definedName name="תיבות_דואר">[5]מחירון!#REF!</definedName>
    <definedName name="תיבות_דואר_EXTRA">[5]מחירון!#REF!</definedName>
    <definedName name="תיקון_פיצויים_וחופשה">#REF!</definedName>
    <definedName name="תיקון_רכוש_קבוע">#REF!</definedName>
    <definedName name="תכנים">'[59]קבוצת טלדור'!$W$6:$AC$56,'[59]קבוצת טלדור'!$W$60:$AC$108,'[59]קבוצת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>#REF!</definedName>
    <definedName name="תקרת_מלון_נמוכה">#REF!</definedName>
    <definedName name="가" hidden="1">{#N/A,#N/A,FALSE,"ALM-ASISC"}</definedName>
    <definedName name="가격" hidden="1">{#N/A,#N/A,FALSE,"ALM-ASISC"}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설명서" hidden="1">{#N/A,#N/A,FALSE,"ALM-ASISC"}</definedName>
    <definedName name="근속계산">#REF!</definedName>
    <definedName name="기린" hidden="1">{#N/A,#N/A,FALSE,"3가";#N/A,#N/A,FALSE,"3나";#N/A,#N/A,FALSE,"3다"}</definedName>
    <definedName name="기성내역서" hidden="1">{#N/A,#N/A,FALSE,"포장단가"}</definedName>
    <definedName name="김영준" hidden="1">{#N/A,#N/A,FALSE,"ALM-ASISC"}</definedName>
    <definedName name="나" hidden="1">{#N/A,#N/A,FALSE,"ALM-ASISC"}</definedName>
    <definedName name="남지.상주" hidden="1">{#N/A,#N/A,FALSE,"3가";#N/A,#N/A,FALSE,"3나";#N/A,#N/A,FALSE,"3다"}</definedName>
    <definedName name="남지상주2" hidden="1">{#N/A,#N/A,FALSE,"3가";#N/A,#N/A,FALSE,"3나";#N/A,#N/A,FALSE,"3다"}</definedName>
    <definedName name="내역" hidden="1">{#N/A,#N/A,FALSE,"3가";#N/A,#N/A,FALSE,"3나";#N/A,#N/A,FALSE,"3다"}</definedName>
    <definedName name="내역1" hidden="1">{#N/A,#N/A,FALSE,"3가";#N/A,#N/A,FALSE,"3나";#N/A,#N/A,FALSE,"3다"}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hidden="1">{#N/A,#N/A,FALSE,"ALM-ASISC"}</definedName>
    <definedName name="맨홀집계표" hidden="1">{#N/A,#N/A,FALSE,"포장단가"}</definedName>
    <definedName name="물가">#REF!</definedName>
    <definedName name="물가상승율">#REF!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밀양시" hidden="1">{#N/A,#N/A,FALSE,"3가";#N/A,#N/A,FALSE,"3나";#N/A,#N/A,FALSE,"3다"}</definedName>
    <definedName name="ㅂ">#N/A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hidden="1">{#N/A,#N/A,FALSE,"ALM-ASISC"}</definedName>
    <definedName name="배수공집계_주요자재" hidden="1">{#N/A,#N/A,FALSE,"포장단가"}</definedName>
    <definedName name="변경" hidden="1">{#N/A,#N/A,FALSE,"ALM-ASISC"}</definedName>
    <definedName name="변경내역" hidden="1">{#N/A,#N/A,FALSE,"3가";#N/A,#N/A,FALSE,"3나";#N/A,#N/A,FALSE,"3다"}</definedName>
    <definedName name="변경내역서" hidden="1">{#N/A,#N/A,FALSE,"포장단가"}</definedName>
    <definedName name="변경내역서집계표" hidden="1">{#N/A,#N/A,FALSE,"포장단가"}</definedName>
    <definedName name="변경내역서총차분" hidden="1">{#N/A,#N/A,FALSE,"포장단가"}</definedName>
    <definedName name="비용">#N/A</definedName>
    <definedName name="사" hidden="1">{#N/A,#N/A,FALSE,"ALM-ASISC"}</definedName>
    <definedName name="서통1" hidden="1">{#N/A,#N/A,FALSE,"ALM-ASISC"}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실정보고" hidden="1">{#N/A,#N/A,FALSE,"포장단가"}</definedName>
    <definedName name="실정보고서" hidden="1">{#N/A,#N/A,FALSE,"포장단가"}</definedName>
    <definedName name="ㅇ" hidden="1">{#N/A,#N/A,FALSE,"ALM-ASISC"}</definedName>
    <definedName name="ㅇㄹㄹ" hidden="1">#REF!</definedName>
    <definedName name="ㅇㅀㅇㅁㄹ" hidden="1">{#N/A,#N/A,FALSE,"3가";#N/A,#N/A,FALSE,"3나";#N/A,#N/A,FALSE,"3다"}</definedName>
    <definedName name="ㅇㅇ">#REF!</definedName>
    <definedName name="ㅇㅇㅇ" hidden="1">{#N/A,#N/A,FALSE,"포장단가"}</definedName>
    <definedName name="ㅇㅇㅇㅇ">#REF!</definedName>
    <definedName name="아" hidden="1">{#N/A,#N/A,FALSE,"ALM-ASISC"}</definedName>
    <definedName name="어라" hidden="1">{#N/A,#N/A,FALSE,"포장단가"}</definedName>
    <definedName name="어리" hidden="1">{#N/A,#N/A,FALSE,"포장단가"}</definedName>
    <definedName name="어플비율">#REF!</definedName>
    <definedName name="우수" hidden="1">{#N/A,#N/A,FALSE,"포장단가"}</definedName>
    <definedName name="운영자금3월부터">#N/A</definedName>
    <definedName name="원가분석" hidden="1">{#N/A,#N/A,FALSE,"3가";#N/A,#N/A,FALSE,"3나";#N/A,#N/A,FALSE,"3다"}</definedName>
    <definedName name="월급상승분">#REF!</definedName>
    <definedName name="으" hidden="1">{#N/A,#N/A,FALSE,"ALM-ASISC"}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>#REF!</definedName>
    <definedName name="인원01">#REF!</definedName>
    <definedName name="인원수">#REF!</definedName>
    <definedName name="ㅈ" hidden="1">{#N/A,#N/A,FALSE,"ALM-ASISC"}</definedName>
    <definedName name="ㅈㅈ">#REF!</definedName>
    <definedName name="ㅈㅈㅈ">#REF!</definedName>
    <definedName name="자" hidden="1">{#N/A,#N/A,FALSE,"ALM-ASISC"}</definedName>
    <definedName name="잡1">#REF!</definedName>
    <definedName name="잡2">#REF!</definedName>
    <definedName name="제주추가종합수정안" hidden="1">{#N/A,#N/A,FALSE,"3가";#N/A,#N/A,FALSE,"3나";#N/A,#N/A,FALSE,"3다"}</definedName>
    <definedName name="중국식단가">#REF!</definedName>
    <definedName name="증설계획" hidden="1">{#N/A,#N/A,FALSE,"ALM-ASISC"}</definedName>
    <definedName name="지급율">#REF!</definedName>
    <definedName name="ㅊㅊㅊ">#REF!</definedName>
    <definedName name="차" hidden="1">{#N/A,#N/A,FALSE,"ALM-ASISC"}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hidden="1">{#N/A,#N/A,FALSE,"ALM-ASISC"}</definedName>
    <definedName name="ㅋㅋ">#N/A</definedName>
    <definedName name="카" hidden="1">{#N/A,#N/A,FALSE,"ALM-ASISC"}</definedName>
    <definedName name="타" hidden="1">{#N/A,#N/A,FALSE,"ALM-ASISC"}</definedName>
    <definedName name="특별상여율">#REF!</definedName>
    <definedName name="특별시방서1" hidden="1">{#N/A,#N/A,FALSE,"ALM-ASISC"}</definedName>
    <definedName name="ㅍㅇㄹ" hidden="1">{#N/A,#N/A,FALSE,"ALM-ASISC"}</definedName>
    <definedName name="ㅍㅍㅍ">#REF!</definedName>
    <definedName name="파" hidden="1">{#N/A,#N/A,FALSE,"ALM-ASISC"}</definedName>
    <definedName name="ㅎㅎㅎ">#REF!</definedName>
    <definedName name="하" hidden="1">{#N/A,#N/A,FALSE,"ALM-ASISC"}</definedName>
    <definedName name="할" hidden="1">{#N/A,#N/A,FALSE,"ALM-ASISC"}</definedName>
    <definedName name="환율01">#REF!</definedName>
    <definedName name="환율02">#REF!</definedName>
    <definedName name="환율03">#REF!</definedName>
    <definedName name="환율04">#REF!</definedName>
    <definedName name="환율05">#REF!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hidden="1">{#N/A,#N/A,FALSE,"ALM-ASISC"}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1" l="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31" i="11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44" i="6"/>
  <c r="M45" i="6"/>
  <c r="M46" i="6"/>
  <c r="M47" i="6"/>
  <c r="M48" i="6"/>
  <c r="M49" i="6"/>
  <c r="F39" i="5" s="1"/>
  <c r="M50" i="6"/>
  <c r="F40" i="5" s="1"/>
  <c r="M51" i="6"/>
  <c r="F41" i="5" s="1"/>
  <c r="M52" i="6"/>
  <c r="F42" i="5" s="1"/>
  <c r="M53" i="6"/>
  <c r="M54" i="6"/>
  <c r="M55" i="6"/>
  <c r="M56" i="6"/>
  <c r="F46" i="5" s="1"/>
  <c r="M57" i="6"/>
  <c r="F47" i="5" s="1"/>
  <c r="M58" i="6"/>
  <c r="F48" i="5" s="1"/>
  <c r="M59" i="6"/>
  <c r="F49" i="5" s="1"/>
  <c r="M60" i="6"/>
  <c r="M61" i="6"/>
  <c r="M62" i="6"/>
  <c r="M63" i="6"/>
  <c r="M44" i="6"/>
  <c r="F34" i="5"/>
  <c r="F53" i="5"/>
  <c r="F43" i="5"/>
  <c r="F44" i="5"/>
  <c r="F45" i="5"/>
  <c r="F50" i="5"/>
  <c r="F51" i="5"/>
  <c r="F52" i="5"/>
  <c r="B17" i="5"/>
  <c r="C17" i="5"/>
  <c r="D17" i="5"/>
  <c r="E17" i="5"/>
  <c r="G17" i="5"/>
  <c r="H17" i="5"/>
  <c r="I17" i="5"/>
  <c r="I15" i="11" s="1"/>
  <c r="J17" i="5"/>
  <c r="J15" i="11" s="1"/>
  <c r="L17" i="5"/>
  <c r="L15" i="11" s="1"/>
  <c r="M17" i="5"/>
  <c r="M15" i="11" s="1"/>
  <c r="N17" i="5"/>
  <c r="N15" i="11" s="1"/>
  <c r="O17" i="5"/>
  <c r="O15" i="11" s="1"/>
  <c r="A18" i="5"/>
  <c r="B18" i="5"/>
  <c r="B16" i="11" s="1"/>
  <c r="B38" i="11" s="1"/>
  <c r="C18" i="5"/>
  <c r="C16" i="11" s="1"/>
  <c r="C38" i="11" s="1"/>
  <c r="D18" i="5"/>
  <c r="E18" i="5"/>
  <c r="G18" i="5"/>
  <c r="G16" i="11" s="1"/>
  <c r="H18" i="5"/>
  <c r="I18" i="5"/>
  <c r="I16" i="11" s="1"/>
  <c r="J18" i="5"/>
  <c r="J16" i="11" s="1"/>
  <c r="L18" i="5"/>
  <c r="M18" i="5"/>
  <c r="M16" i="11" s="1"/>
  <c r="N18" i="5"/>
  <c r="N16" i="11" s="1"/>
  <c r="N38" i="11" s="1"/>
  <c r="O18" i="5"/>
  <c r="O16" i="11" s="1"/>
  <c r="A19" i="5"/>
  <c r="B19" i="5"/>
  <c r="C19" i="5"/>
  <c r="D19" i="5"/>
  <c r="E19" i="5"/>
  <c r="G19" i="5"/>
  <c r="G17" i="11" s="1"/>
  <c r="H19" i="5"/>
  <c r="I19" i="5"/>
  <c r="J19" i="5"/>
  <c r="L19" i="5"/>
  <c r="M19" i="5"/>
  <c r="M17" i="11" s="1"/>
  <c r="N19" i="5"/>
  <c r="O19" i="5"/>
  <c r="O17" i="11" s="1"/>
  <c r="A20" i="5"/>
  <c r="A18" i="11" s="1"/>
  <c r="A40" i="11" s="1"/>
  <c r="B20" i="5"/>
  <c r="C20" i="5"/>
  <c r="D20" i="5"/>
  <c r="D18" i="11" s="1"/>
  <c r="D40" i="11" s="1"/>
  <c r="E20" i="5"/>
  <c r="E18" i="11" s="1"/>
  <c r="E40" i="11" s="1"/>
  <c r="G20" i="5"/>
  <c r="H20" i="5"/>
  <c r="I20" i="5"/>
  <c r="I18" i="11" s="1"/>
  <c r="J20" i="5"/>
  <c r="J18" i="11" s="1"/>
  <c r="J40" i="11" s="1"/>
  <c r="L20" i="5"/>
  <c r="L18" i="11" s="1"/>
  <c r="L40" i="11" s="1"/>
  <c r="M20" i="5"/>
  <c r="M18" i="11" s="1"/>
  <c r="M40" i="11" s="1"/>
  <c r="N20" i="5"/>
  <c r="N18" i="11" s="1"/>
  <c r="N40" i="11" s="1"/>
  <c r="O20" i="5"/>
  <c r="O18" i="11" s="1"/>
  <c r="B21" i="5"/>
  <c r="B44" i="5" s="1"/>
  <c r="C21" i="5"/>
  <c r="D21" i="5"/>
  <c r="D19" i="11" s="1"/>
  <c r="D41" i="11" s="1"/>
  <c r="E21" i="5"/>
  <c r="G21" i="5"/>
  <c r="G19" i="11" s="1"/>
  <c r="H21" i="5"/>
  <c r="H19" i="11" s="1"/>
  <c r="H41" i="11" s="1"/>
  <c r="I21" i="5"/>
  <c r="I19" i="11" s="1"/>
  <c r="I41" i="11" s="1"/>
  <c r="J21" i="5"/>
  <c r="J19" i="11" s="1"/>
  <c r="L21" i="5"/>
  <c r="L19" i="11" s="1"/>
  <c r="M21" i="5"/>
  <c r="N21" i="5"/>
  <c r="N19" i="11" s="1"/>
  <c r="O21" i="5"/>
  <c r="O19" i="11" s="1"/>
  <c r="B22" i="5"/>
  <c r="B45" i="5" s="1"/>
  <c r="C22" i="5"/>
  <c r="C45" i="5" s="1"/>
  <c r="D22" i="5"/>
  <c r="D45" i="5" s="1"/>
  <c r="E22" i="5"/>
  <c r="G22" i="5"/>
  <c r="G20" i="11" s="1"/>
  <c r="G42" i="11" s="1"/>
  <c r="H22" i="5"/>
  <c r="I22" i="5"/>
  <c r="I20" i="11" s="1"/>
  <c r="I42" i="11" s="1"/>
  <c r="J22" i="5"/>
  <c r="L22" i="5"/>
  <c r="L20" i="11" s="1"/>
  <c r="M22" i="5"/>
  <c r="M20" i="11" s="1"/>
  <c r="N22" i="5"/>
  <c r="N20" i="11" s="1"/>
  <c r="O22" i="5"/>
  <c r="O20" i="11" s="1"/>
  <c r="O42" i="11" s="1"/>
  <c r="B23" i="5"/>
  <c r="B46" i="5" s="1"/>
  <c r="C23" i="5"/>
  <c r="C21" i="11" s="1"/>
  <c r="C43" i="11" s="1"/>
  <c r="D23" i="5"/>
  <c r="E23" i="5"/>
  <c r="E21" i="11" s="1"/>
  <c r="E43" i="11" s="1"/>
  <c r="G23" i="5"/>
  <c r="G21" i="11" s="1"/>
  <c r="H23" i="5"/>
  <c r="H21" i="11" s="1"/>
  <c r="I23" i="5"/>
  <c r="I21" i="11" s="1"/>
  <c r="J23" i="5"/>
  <c r="J21" i="11" s="1"/>
  <c r="L23" i="5"/>
  <c r="L21" i="11" s="1"/>
  <c r="M23" i="5"/>
  <c r="M21" i="11" s="1"/>
  <c r="N23" i="5"/>
  <c r="N21" i="11" s="1"/>
  <c r="N43" i="11" s="1"/>
  <c r="O23" i="5"/>
  <c r="O21" i="11" s="1"/>
  <c r="B24" i="5"/>
  <c r="B47" i="5" s="1"/>
  <c r="C24" i="5"/>
  <c r="C47" i="5" s="1"/>
  <c r="D24" i="5"/>
  <c r="D22" i="11" s="1"/>
  <c r="D44" i="11" s="1"/>
  <c r="E24" i="5"/>
  <c r="E47" i="5" s="1"/>
  <c r="G24" i="5"/>
  <c r="G22" i="11" s="1"/>
  <c r="H24" i="5"/>
  <c r="I24" i="5"/>
  <c r="I22" i="11" s="1"/>
  <c r="J24" i="5"/>
  <c r="L24" i="5"/>
  <c r="M24" i="5"/>
  <c r="M22" i="11" s="1"/>
  <c r="N24" i="5"/>
  <c r="O24" i="5"/>
  <c r="O22" i="11" s="1"/>
  <c r="B25" i="5"/>
  <c r="C25" i="5"/>
  <c r="D25" i="5"/>
  <c r="D48" i="5" s="1"/>
  <c r="E25" i="5"/>
  <c r="G25" i="5"/>
  <c r="G23" i="11" s="1"/>
  <c r="H25" i="5"/>
  <c r="H23" i="11" s="1"/>
  <c r="I25" i="5"/>
  <c r="I23" i="11" s="1"/>
  <c r="I45" i="11" s="1"/>
  <c r="J25" i="5"/>
  <c r="J23" i="11" s="1"/>
  <c r="L25" i="5"/>
  <c r="L23" i="11" s="1"/>
  <c r="M25" i="5"/>
  <c r="M23" i="11" s="1"/>
  <c r="N25" i="5"/>
  <c r="N23" i="11" s="1"/>
  <c r="O25" i="5"/>
  <c r="O23" i="11" s="1"/>
  <c r="B26" i="5"/>
  <c r="C26" i="5"/>
  <c r="C49" i="5" s="1"/>
  <c r="D26" i="5"/>
  <c r="D49" i="5" s="1"/>
  <c r="E26" i="5"/>
  <c r="G26" i="5"/>
  <c r="G24" i="11" s="1"/>
  <c r="G46" i="11" s="1"/>
  <c r="H26" i="5"/>
  <c r="I26" i="5"/>
  <c r="I24" i="11" s="1"/>
  <c r="J26" i="5"/>
  <c r="J24" i="11" s="1"/>
  <c r="L26" i="5"/>
  <c r="L24" i="11" s="1"/>
  <c r="M26" i="5"/>
  <c r="M24" i="11" s="1"/>
  <c r="N26" i="5"/>
  <c r="O26" i="5"/>
  <c r="O24" i="11" s="1"/>
  <c r="A27" i="5"/>
  <c r="A25" i="11" s="1"/>
  <c r="A47" i="11" s="1"/>
  <c r="B27" i="5"/>
  <c r="B50" i="5" s="1"/>
  <c r="C27" i="5"/>
  <c r="C50" i="5" s="1"/>
  <c r="D27" i="5"/>
  <c r="E27" i="5"/>
  <c r="E50" i="5" s="1"/>
  <c r="G27" i="5"/>
  <c r="G25" i="11" s="1"/>
  <c r="H27" i="5"/>
  <c r="I27" i="5"/>
  <c r="J27" i="5"/>
  <c r="J25" i="11" s="1"/>
  <c r="L27" i="5"/>
  <c r="M27" i="5"/>
  <c r="M25" i="11" s="1"/>
  <c r="N27" i="5"/>
  <c r="O27" i="5"/>
  <c r="O25" i="11" s="1"/>
  <c r="B28" i="5"/>
  <c r="C28" i="5"/>
  <c r="D28" i="5"/>
  <c r="D26" i="11" s="1"/>
  <c r="D48" i="11" s="1"/>
  <c r="E28" i="5"/>
  <c r="E26" i="11" s="1"/>
  <c r="E48" i="11" s="1"/>
  <c r="G28" i="5"/>
  <c r="G26" i="11" s="1"/>
  <c r="H28" i="5"/>
  <c r="H26" i="11" s="1"/>
  <c r="H48" i="11" s="1"/>
  <c r="I28" i="5"/>
  <c r="I26" i="11" s="1"/>
  <c r="I48" i="11" s="1"/>
  <c r="J28" i="5"/>
  <c r="J26" i="11" s="1"/>
  <c r="J48" i="11" s="1"/>
  <c r="L28" i="5"/>
  <c r="L26" i="11" s="1"/>
  <c r="L48" i="11" s="1"/>
  <c r="M28" i="5"/>
  <c r="M26" i="11" s="1"/>
  <c r="M48" i="11" s="1"/>
  <c r="N28" i="5"/>
  <c r="N26" i="11" s="1"/>
  <c r="N48" i="11" s="1"/>
  <c r="O28" i="5"/>
  <c r="O26" i="11" s="1"/>
  <c r="B29" i="5"/>
  <c r="B27" i="11" s="1"/>
  <c r="B49" i="11" s="1"/>
  <c r="C29" i="5"/>
  <c r="D29" i="5"/>
  <c r="E29" i="5"/>
  <c r="G29" i="5"/>
  <c r="H29" i="5"/>
  <c r="H27" i="11" s="1"/>
  <c r="H49" i="11" s="1"/>
  <c r="I29" i="5"/>
  <c r="I27" i="11" s="1"/>
  <c r="I49" i="11" s="1"/>
  <c r="J29" i="5"/>
  <c r="J27" i="11" s="1"/>
  <c r="L29" i="5"/>
  <c r="L27" i="11" s="1"/>
  <c r="M29" i="5"/>
  <c r="M27" i="11" s="1"/>
  <c r="N29" i="5"/>
  <c r="N27" i="11" s="1"/>
  <c r="N49" i="11" s="1"/>
  <c r="O29" i="5"/>
  <c r="B30" i="5"/>
  <c r="B28" i="11" s="1"/>
  <c r="B50" i="11" s="1"/>
  <c r="C30" i="5"/>
  <c r="C28" i="11" s="1"/>
  <c r="C50" i="11" s="1"/>
  <c r="D30" i="5"/>
  <c r="D28" i="11" s="1"/>
  <c r="D50" i="11" s="1"/>
  <c r="E30" i="5"/>
  <c r="E28" i="11" s="1"/>
  <c r="E50" i="11" s="1"/>
  <c r="G30" i="5"/>
  <c r="G28" i="11" s="1"/>
  <c r="G50" i="11" s="1"/>
  <c r="H30" i="5"/>
  <c r="H28" i="11" s="1"/>
  <c r="I30" i="5"/>
  <c r="I28" i="11" s="1"/>
  <c r="J30" i="5"/>
  <c r="J28" i="11" s="1"/>
  <c r="L30" i="5"/>
  <c r="L28" i="11" s="1"/>
  <c r="M30" i="5"/>
  <c r="M28" i="11" s="1"/>
  <c r="N30" i="5"/>
  <c r="N28" i="11" s="1"/>
  <c r="O30" i="5"/>
  <c r="O28" i="11" s="1"/>
  <c r="P64" i="6"/>
  <c r="Q64" i="6"/>
  <c r="R64" i="6"/>
  <c r="S64" i="6"/>
  <c r="O64" i="6"/>
  <c r="H50" i="6"/>
  <c r="A17" i="5" s="1"/>
  <c r="J50" i="6"/>
  <c r="K50" i="6"/>
  <c r="H51" i="6"/>
  <c r="J51" i="6"/>
  <c r="K51" i="6"/>
  <c r="H52" i="6"/>
  <c r="J52" i="6"/>
  <c r="K52" i="6"/>
  <c r="H53" i="6"/>
  <c r="J53" i="6"/>
  <c r="K53" i="6"/>
  <c r="H54" i="6"/>
  <c r="A21" i="5" s="1"/>
  <c r="J54" i="6"/>
  <c r="K54" i="6"/>
  <c r="H55" i="6"/>
  <c r="A22" i="5" s="1"/>
  <c r="J55" i="6"/>
  <c r="K55" i="6"/>
  <c r="H56" i="6"/>
  <c r="A23" i="5" s="1"/>
  <c r="J56" i="6"/>
  <c r="K56" i="6"/>
  <c r="H57" i="6"/>
  <c r="A24" i="5" s="1"/>
  <c r="A47" i="5" s="1"/>
  <c r="J57" i="6"/>
  <c r="K57" i="6"/>
  <c r="H58" i="6"/>
  <c r="A25" i="5" s="1"/>
  <c r="A23" i="11" s="1"/>
  <c r="A45" i="11" s="1"/>
  <c r="J58" i="6"/>
  <c r="K58" i="6"/>
  <c r="H59" i="6"/>
  <c r="A26" i="5" s="1"/>
  <c r="A49" i="5" s="1"/>
  <c r="J59" i="6"/>
  <c r="K59" i="6"/>
  <c r="H60" i="6"/>
  <c r="J60" i="6"/>
  <c r="K60" i="6"/>
  <c r="H61" i="6"/>
  <c r="A28" i="5" s="1"/>
  <c r="A51" i="5" s="1"/>
  <c r="J61" i="6"/>
  <c r="K61" i="6"/>
  <c r="H62" i="6"/>
  <c r="A29" i="5" s="1"/>
  <c r="J62" i="6"/>
  <c r="K62" i="6"/>
  <c r="H63" i="6"/>
  <c r="A30" i="5" s="1"/>
  <c r="A28" i="11" s="1"/>
  <c r="A50" i="11" s="1"/>
  <c r="J63" i="6"/>
  <c r="K63" i="6"/>
  <c r="P42" i="15"/>
  <c r="O42" i="15" a="1"/>
  <c r="O42" i="15" s="1"/>
  <c r="P41" i="15"/>
  <c r="O41" i="15" a="1"/>
  <c r="O41" i="15" s="1"/>
  <c r="P40" i="15"/>
  <c r="O40" i="15" a="1"/>
  <c r="O40" i="15" s="1"/>
  <c r="P39" i="15"/>
  <c r="O39" i="15" a="1"/>
  <c r="O39" i="15" s="1"/>
  <c r="P23" i="15"/>
  <c r="P22" i="15"/>
  <c r="P16" i="15"/>
  <c r="P14" i="15"/>
  <c r="D105" i="15" a="1"/>
  <c r="D105" i="15" s="1"/>
  <c r="D101" i="15" a="1"/>
  <c r="D101" i="15" s="1"/>
  <c r="D100" i="15" a="1"/>
  <c r="D100" i="15" s="1"/>
  <c r="D99" i="15" a="1"/>
  <c r="D99" i="15" s="1"/>
  <c r="D98" i="15" a="1"/>
  <c r="D98" i="15" s="1"/>
  <c r="D93" i="15"/>
  <c r="D77" i="15" a="1"/>
  <c r="D77" i="15" s="1"/>
  <c r="D6" i="15" a="1"/>
  <c r="D6" i="15" s="1"/>
  <c r="D5" i="15" a="1"/>
  <c r="D5" i="15" s="1"/>
  <c r="B100" i="14"/>
  <c r="B103" i="14"/>
  <c r="B104" i="14"/>
  <c r="B105" i="14"/>
  <c r="B99" i="14"/>
  <c r="A109" i="14"/>
  <c r="A108" i="14"/>
  <c r="A107" i="14"/>
  <c r="A106" i="14"/>
  <c r="A105" i="14"/>
  <c r="A104" i="14"/>
  <c r="A102" i="14"/>
  <c r="A103" i="14"/>
  <c r="A101" i="14"/>
  <c r="A100" i="14"/>
  <c r="A99" i="14"/>
  <c r="G98" i="14"/>
  <c r="C98" i="14"/>
  <c r="D98" i="14"/>
  <c r="E98" i="14"/>
  <c r="F98" i="14"/>
  <c r="B98" i="14"/>
  <c r="AZ136" i="7"/>
  <c r="AJ136" i="7"/>
  <c r="G136" i="7"/>
  <c r="F136" i="7"/>
  <c r="C136" i="7"/>
  <c r="AZ135" i="7"/>
  <c r="AJ135" i="7"/>
  <c r="G135" i="7"/>
  <c r="F135" i="7"/>
  <c r="C135" i="7"/>
  <c r="AZ134" i="7"/>
  <c r="AJ134" i="7"/>
  <c r="G134" i="7"/>
  <c r="F134" i="7"/>
  <c r="C134" i="7"/>
  <c r="AZ133" i="7"/>
  <c r="AJ133" i="7"/>
  <c r="G133" i="7"/>
  <c r="F133" i="7"/>
  <c r="C133" i="7"/>
  <c r="AZ132" i="7"/>
  <c r="AJ132" i="7"/>
  <c r="G132" i="7"/>
  <c r="F132" i="7"/>
  <c r="C132" i="7"/>
  <c r="AZ131" i="7"/>
  <c r="AJ131" i="7"/>
  <c r="G131" i="7"/>
  <c r="F131" i="7"/>
  <c r="C131" i="7"/>
  <c r="AZ130" i="7"/>
  <c r="AJ130" i="7"/>
  <c r="G130" i="7"/>
  <c r="F130" i="7"/>
  <c r="C130" i="7"/>
  <c r="AZ129" i="7"/>
  <c r="AJ129" i="7"/>
  <c r="G129" i="7"/>
  <c r="F129" i="7"/>
  <c r="C129" i="7"/>
  <c r="AZ128" i="7"/>
  <c r="AJ128" i="7"/>
  <c r="G128" i="7"/>
  <c r="F128" i="7"/>
  <c r="C128" i="7"/>
  <c r="AZ127" i="7"/>
  <c r="AJ127" i="7"/>
  <c r="G127" i="7"/>
  <c r="F127" i="7"/>
  <c r="C127" i="7"/>
  <c r="AZ126" i="7"/>
  <c r="AJ126" i="7"/>
  <c r="G126" i="7"/>
  <c r="F126" i="7"/>
  <c r="C126" i="7"/>
  <c r="AZ125" i="7"/>
  <c r="AJ125" i="7"/>
  <c r="G125" i="7"/>
  <c r="F125" i="7"/>
  <c r="C125" i="7"/>
  <c r="AZ124" i="7"/>
  <c r="AJ124" i="7"/>
  <c r="G124" i="7"/>
  <c r="F124" i="7"/>
  <c r="C124" i="7"/>
  <c r="AZ123" i="7"/>
  <c r="AJ123" i="7"/>
  <c r="G123" i="7"/>
  <c r="F123" i="7"/>
  <c r="C123" i="7"/>
  <c r="AZ122" i="7"/>
  <c r="AJ122" i="7"/>
  <c r="G122" i="7"/>
  <c r="F122" i="7"/>
  <c r="C122" i="7"/>
  <c r="AZ121" i="7"/>
  <c r="AJ121" i="7"/>
  <c r="G121" i="7"/>
  <c r="F121" i="7"/>
  <c r="C121" i="7"/>
  <c r="AZ120" i="7"/>
  <c r="AJ120" i="7"/>
  <c r="G120" i="7"/>
  <c r="F120" i="7"/>
  <c r="C120" i="7"/>
  <c r="AZ119" i="7"/>
  <c r="AJ119" i="7"/>
  <c r="G119" i="7"/>
  <c r="F119" i="7"/>
  <c r="C119" i="7"/>
  <c r="AZ118" i="7"/>
  <c r="AJ118" i="7"/>
  <c r="G118" i="7"/>
  <c r="F118" i="7"/>
  <c r="C118" i="7"/>
  <c r="AZ117" i="7"/>
  <c r="AJ117" i="7"/>
  <c r="G117" i="7"/>
  <c r="F117" i="7"/>
  <c r="C117" i="7"/>
  <c r="AZ116" i="7"/>
  <c r="AJ116" i="7"/>
  <c r="G116" i="7"/>
  <c r="F116" i="7"/>
  <c r="C116" i="7"/>
  <c r="AZ115" i="7"/>
  <c r="AJ115" i="7"/>
  <c r="G115" i="7"/>
  <c r="F115" i="7"/>
  <c r="C115" i="7"/>
  <c r="AZ114" i="7"/>
  <c r="AJ114" i="7"/>
  <c r="G114" i="7"/>
  <c r="F114" i="7"/>
  <c r="C114" i="7"/>
  <c r="AZ113" i="7"/>
  <c r="AJ113" i="7"/>
  <c r="G113" i="7"/>
  <c r="F113" i="7"/>
  <c r="C113" i="7"/>
  <c r="AZ112" i="7"/>
  <c r="AJ112" i="7"/>
  <c r="G112" i="7"/>
  <c r="F112" i="7"/>
  <c r="C112" i="7"/>
  <c r="AZ111" i="7"/>
  <c r="AJ111" i="7"/>
  <c r="G111" i="7"/>
  <c r="F111" i="7"/>
  <c r="C111" i="7"/>
  <c r="AZ110" i="7"/>
  <c r="AJ110" i="7"/>
  <c r="G110" i="7"/>
  <c r="F110" i="7"/>
  <c r="C110" i="7"/>
  <c r="AZ109" i="7"/>
  <c r="AJ109" i="7"/>
  <c r="G109" i="7"/>
  <c r="F109" i="7"/>
  <c r="C109" i="7"/>
  <c r="AZ108" i="7"/>
  <c r="AJ108" i="7"/>
  <c r="G108" i="7"/>
  <c r="F108" i="7"/>
  <c r="C108" i="7"/>
  <c r="AZ107" i="7"/>
  <c r="AJ107" i="7"/>
  <c r="G107" i="7"/>
  <c r="F107" i="7"/>
  <c r="C107" i="7"/>
  <c r="AZ106" i="7"/>
  <c r="AJ106" i="7"/>
  <c r="G106" i="7"/>
  <c r="F106" i="7"/>
  <c r="C106" i="7"/>
  <c r="AZ105" i="7"/>
  <c r="AJ105" i="7"/>
  <c r="G105" i="7"/>
  <c r="F105" i="7"/>
  <c r="C105" i="7"/>
  <c r="AZ104" i="7"/>
  <c r="AJ104" i="7"/>
  <c r="G104" i="7"/>
  <c r="F104" i="7"/>
  <c r="C104" i="7"/>
  <c r="AZ103" i="7"/>
  <c r="AJ103" i="7"/>
  <c r="G103" i="7"/>
  <c r="F103" i="7"/>
  <c r="C103" i="7"/>
  <c r="AZ102" i="7"/>
  <c r="AJ102" i="7"/>
  <c r="G102" i="7"/>
  <c r="F102" i="7"/>
  <c r="C102" i="7"/>
  <c r="AZ101" i="7"/>
  <c r="AJ101" i="7"/>
  <c r="G101" i="7"/>
  <c r="F101" i="7"/>
  <c r="C101" i="7"/>
  <c r="AZ100" i="7"/>
  <c r="AJ100" i="7"/>
  <c r="G100" i="7"/>
  <c r="F100" i="7"/>
  <c r="C100" i="7"/>
  <c r="AZ99" i="7"/>
  <c r="AJ99" i="7"/>
  <c r="G99" i="7"/>
  <c r="F99" i="7"/>
  <c r="C99" i="7"/>
  <c r="AZ98" i="7"/>
  <c r="AJ98" i="7"/>
  <c r="G98" i="7"/>
  <c r="F98" i="7"/>
  <c r="C98" i="7"/>
  <c r="AZ97" i="7"/>
  <c r="AJ97" i="7"/>
  <c r="G97" i="7"/>
  <c r="F97" i="7"/>
  <c r="C97" i="7"/>
  <c r="AZ96" i="7"/>
  <c r="AJ96" i="7"/>
  <c r="G96" i="7"/>
  <c r="F96" i="7"/>
  <c r="C96" i="7"/>
  <c r="AZ95" i="7"/>
  <c r="AJ95" i="7"/>
  <c r="G95" i="7"/>
  <c r="F95" i="7"/>
  <c r="C95" i="7"/>
  <c r="AZ94" i="7"/>
  <c r="AJ94" i="7"/>
  <c r="G94" i="7"/>
  <c r="F94" i="7"/>
  <c r="C94" i="7"/>
  <c r="AZ93" i="7"/>
  <c r="AJ93" i="7"/>
  <c r="G93" i="7"/>
  <c r="F93" i="7"/>
  <c r="C93" i="7"/>
  <c r="AZ92" i="7"/>
  <c r="AJ92" i="7"/>
  <c r="G92" i="7"/>
  <c r="F92" i="7"/>
  <c r="C92" i="7"/>
  <c r="AZ91" i="7"/>
  <c r="AJ91" i="7"/>
  <c r="G91" i="7"/>
  <c r="F91" i="7"/>
  <c r="C91" i="7"/>
  <c r="AZ90" i="7"/>
  <c r="AJ90" i="7"/>
  <c r="G90" i="7"/>
  <c r="F90" i="7"/>
  <c r="C90" i="7"/>
  <c r="AZ89" i="7"/>
  <c r="AJ89" i="7"/>
  <c r="G89" i="7"/>
  <c r="F89" i="7"/>
  <c r="C89" i="7"/>
  <c r="AZ88" i="7"/>
  <c r="AJ88" i="7"/>
  <c r="G88" i="7"/>
  <c r="F88" i="7"/>
  <c r="C88" i="7"/>
  <c r="AZ87" i="7"/>
  <c r="AJ87" i="7"/>
  <c r="G87" i="7"/>
  <c r="F87" i="7"/>
  <c r="C87" i="7"/>
  <c r="AZ86" i="7"/>
  <c r="AJ86" i="7"/>
  <c r="G86" i="7"/>
  <c r="F86" i="7"/>
  <c r="C86" i="7"/>
  <c r="AZ85" i="7"/>
  <c r="AJ85" i="7"/>
  <c r="G85" i="7"/>
  <c r="F85" i="7"/>
  <c r="C85" i="7"/>
  <c r="AZ84" i="7"/>
  <c r="AJ84" i="7"/>
  <c r="G84" i="7"/>
  <c r="F84" i="7"/>
  <c r="C84" i="7"/>
  <c r="AZ83" i="7"/>
  <c r="AJ83" i="7"/>
  <c r="G83" i="7"/>
  <c r="F83" i="7"/>
  <c r="C83" i="7"/>
  <c r="AZ82" i="7"/>
  <c r="AJ82" i="7"/>
  <c r="G82" i="7"/>
  <c r="F82" i="7"/>
  <c r="C82" i="7"/>
  <c r="AZ81" i="7"/>
  <c r="AJ81" i="7"/>
  <c r="G81" i="7"/>
  <c r="F81" i="7"/>
  <c r="C81" i="7"/>
  <c r="AZ80" i="7"/>
  <c r="AJ80" i="7"/>
  <c r="G80" i="7"/>
  <c r="F80" i="7"/>
  <c r="C80" i="7"/>
  <c r="AZ79" i="7"/>
  <c r="AJ79" i="7"/>
  <c r="G79" i="7"/>
  <c r="F79" i="7"/>
  <c r="C79" i="7"/>
  <c r="AZ78" i="7"/>
  <c r="AJ78" i="7"/>
  <c r="G78" i="7"/>
  <c r="F78" i="7"/>
  <c r="C78" i="7"/>
  <c r="AZ77" i="7"/>
  <c r="AJ77" i="7"/>
  <c r="G77" i="7"/>
  <c r="F77" i="7"/>
  <c r="C77" i="7"/>
  <c r="AZ76" i="7"/>
  <c r="AJ76" i="7"/>
  <c r="G76" i="7"/>
  <c r="F76" i="7"/>
  <c r="C76" i="7"/>
  <c r="AZ75" i="7"/>
  <c r="AJ75" i="7"/>
  <c r="G75" i="7"/>
  <c r="F75" i="7"/>
  <c r="C75" i="7"/>
  <c r="AZ74" i="7"/>
  <c r="AJ74" i="7"/>
  <c r="G74" i="7"/>
  <c r="F74" i="7"/>
  <c r="C74" i="7"/>
  <c r="AZ73" i="7"/>
  <c r="AJ73" i="7"/>
  <c r="G73" i="7"/>
  <c r="F73" i="7"/>
  <c r="C73" i="7"/>
  <c r="AZ72" i="7"/>
  <c r="AJ72" i="7"/>
  <c r="G72" i="7"/>
  <c r="F72" i="7"/>
  <c r="C72" i="7"/>
  <c r="AZ71" i="7"/>
  <c r="AJ71" i="7"/>
  <c r="G71" i="7"/>
  <c r="F71" i="7"/>
  <c r="C71" i="7"/>
  <c r="AZ70" i="7"/>
  <c r="AJ70" i="7"/>
  <c r="G70" i="7"/>
  <c r="F70" i="7"/>
  <c r="C70" i="7"/>
  <c r="AZ69" i="7"/>
  <c r="AJ69" i="7"/>
  <c r="G69" i="7"/>
  <c r="F69" i="7"/>
  <c r="C69" i="7"/>
  <c r="AZ68" i="7"/>
  <c r="AJ68" i="7"/>
  <c r="G68" i="7"/>
  <c r="F68" i="7"/>
  <c r="C68" i="7"/>
  <c r="AZ67" i="7"/>
  <c r="AJ67" i="7"/>
  <c r="G67" i="7"/>
  <c r="F67" i="7"/>
  <c r="C67" i="7"/>
  <c r="AZ66" i="7"/>
  <c r="AJ66" i="7"/>
  <c r="G66" i="7"/>
  <c r="F66" i="7"/>
  <c r="C66" i="7"/>
  <c r="AZ65" i="7"/>
  <c r="AJ65" i="7"/>
  <c r="G65" i="7"/>
  <c r="F65" i="7"/>
  <c r="C65" i="7"/>
  <c r="AZ64" i="7"/>
  <c r="AJ64" i="7"/>
  <c r="G64" i="7"/>
  <c r="F64" i="7"/>
  <c r="C64" i="7"/>
  <c r="AZ63" i="7"/>
  <c r="AJ63" i="7"/>
  <c r="G63" i="7"/>
  <c r="F63" i="7"/>
  <c r="C63" i="7"/>
  <c r="AZ62" i="7"/>
  <c r="AJ62" i="7"/>
  <c r="G62" i="7"/>
  <c r="F62" i="7"/>
  <c r="C62" i="7"/>
  <c r="AZ61" i="7"/>
  <c r="AJ61" i="7"/>
  <c r="G61" i="7"/>
  <c r="F61" i="7"/>
  <c r="C61" i="7"/>
  <c r="AZ60" i="7"/>
  <c r="AJ60" i="7"/>
  <c r="G60" i="7"/>
  <c r="F60" i="7"/>
  <c r="C60" i="7"/>
  <c r="AZ59" i="7"/>
  <c r="AJ59" i="7"/>
  <c r="G59" i="7"/>
  <c r="F59" i="7"/>
  <c r="C59" i="7"/>
  <c r="AZ58" i="7"/>
  <c r="AJ58" i="7"/>
  <c r="G58" i="7"/>
  <c r="F58" i="7"/>
  <c r="C58" i="7"/>
  <c r="AZ57" i="7"/>
  <c r="AJ57" i="7"/>
  <c r="G57" i="7"/>
  <c r="F57" i="7"/>
  <c r="C57" i="7"/>
  <c r="AZ56" i="7"/>
  <c r="AJ56" i="7"/>
  <c r="G56" i="7"/>
  <c r="F56" i="7"/>
  <c r="C56" i="7"/>
  <c r="AZ55" i="7"/>
  <c r="AJ55" i="7"/>
  <c r="G55" i="7"/>
  <c r="F55" i="7"/>
  <c r="C55" i="7"/>
  <c r="AJ54" i="7"/>
  <c r="G54" i="7"/>
  <c r="F54" i="7"/>
  <c r="C54" i="7"/>
  <c r="AJ53" i="7"/>
  <c r="G53" i="7"/>
  <c r="F53" i="7"/>
  <c r="C53" i="7"/>
  <c r="AZ52" i="7"/>
  <c r="AJ52" i="7"/>
  <c r="G52" i="7"/>
  <c r="F52" i="7"/>
  <c r="C52" i="7"/>
  <c r="AZ51" i="7"/>
  <c r="AJ51" i="7"/>
  <c r="G51" i="7"/>
  <c r="F51" i="7"/>
  <c r="C51" i="7"/>
  <c r="AZ50" i="7"/>
  <c r="AJ50" i="7"/>
  <c r="G50" i="7"/>
  <c r="F50" i="7"/>
  <c r="C50" i="7"/>
  <c r="AZ49" i="7"/>
  <c r="AJ49" i="7"/>
  <c r="G49" i="7"/>
  <c r="F49" i="7"/>
  <c r="C49" i="7"/>
  <c r="AZ48" i="7"/>
  <c r="AJ48" i="7"/>
  <c r="G48" i="7"/>
  <c r="F48" i="7"/>
  <c r="C48" i="7"/>
  <c r="AZ47" i="7"/>
  <c r="AJ47" i="7"/>
  <c r="G47" i="7"/>
  <c r="F47" i="7"/>
  <c r="C47" i="7"/>
  <c r="AZ46" i="7"/>
  <c r="AJ46" i="7"/>
  <c r="G46" i="7"/>
  <c r="F46" i="7"/>
  <c r="C46" i="7"/>
  <c r="AZ45" i="7"/>
  <c r="AJ45" i="7"/>
  <c r="G45" i="7"/>
  <c r="F45" i="7"/>
  <c r="C45" i="7"/>
  <c r="AZ44" i="7"/>
  <c r="AJ44" i="7"/>
  <c r="G44" i="7"/>
  <c r="F44" i="7"/>
  <c r="C44" i="7"/>
  <c r="AZ43" i="7"/>
  <c r="AJ43" i="7"/>
  <c r="G43" i="7"/>
  <c r="F43" i="7"/>
  <c r="C43" i="7"/>
  <c r="AZ42" i="7"/>
  <c r="AJ42" i="7"/>
  <c r="G42" i="7"/>
  <c r="F42" i="7"/>
  <c r="C42" i="7"/>
  <c r="AZ41" i="7"/>
  <c r="AJ41" i="7"/>
  <c r="G41" i="7"/>
  <c r="F41" i="7"/>
  <c r="C41" i="7"/>
  <c r="AZ40" i="7"/>
  <c r="AJ40" i="7"/>
  <c r="G40" i="7"/>
  <c r="F40" i="7"/>
  <c r="C40" i="7"/>
  <c r="AZ39" i="7"/>
  <c r="AJ39" i="7"/>
  <c r="G39" i="7"/>
  <c r="F39" i="7"/>
  <c r="C39" i="7"/>
  <c r="AZ38" i="7"/>
  <c r="AJ38" i="7"/>
  <c r="G38" i="7"/>
  <c r="F38" i="7"/>
  <c r="C38" i="7"/>
  <c r="AZ37" i="7"/>
  <c r="AJ37" i="7"/>
  <c r="G37" i="7"/>
  <c r="F37" i="7"/>
  <c r="C37" i="7"/>
  <c r="AZ36" i="7"/>
  <c r="AJ36" i="7"/>
  <c r="G36" i="7"/>
  <c r="F36" i="7"/>
  <c r="C36" i="7"/>
  <c r="AZ35" i="7"/>
  <c r="AJ35" i="7"/>
  <c r="G35" i="7"/>
  <c r="F35" i="7"/>
  <c r="C35" i="7"/>
  <c r="AZ34" i="7"/>
  <c r="AJ34" i="7"/>
  <c r="G34" i="7"/>
  <c r="F34" i="7"/>
  <c r="C34" i="7"/>
  <c r="AZ33" i="7"/>
  <c r="AJ33" i="7"/>
  <c r="G33" i="7"/>
  <c r="F33" i="7"/>
  <c r="C33" i="7"/>
  <c r="AZ32" i="7"/>
  <c r="AJ32" i="7"/>
  <c r="G32" i="7"/>
  <c r="F32" i="7"/>
  <c r="C32" i="7"/>
  <c r="AZ31" i="7"/>
  <c r="AJ31" i="7"/>
  <c r="G31" i="7"/>
  <c r="F31" i="7"/>
  <c r="C31" i="7"/>
  <c r="AZ30" i="7"/>
  <c r="AJ30" i="7"/>
  <c r="G30" i="7"/>
  <c r="F30" i="7"/>
  <c r="C30" i="7"/>
  <c r="AZ29" i="7"/>
  <c r="AJ29" i="7"/>
  <c r="G29" i="7"/>
  <c r="F29" i="7"/>
  <c r="C29" i="7"/>
  <c r="AZ28" i="7"/>
  <c r="AJ28" i="7"/>
  <c r="G28" i="7"/>
  <c r="F28" i="7"/>
  <c r="C28" i="7"/>
  <c r="AZ27" i="7"/>
  <c r="AJ27" i="7"/>
  <c r="G27" i="7"/>
  <c r="F27" i="7"/>
  <c r="C27" i="7"/>
  <c r="AZ26" i="7"/>
  <c r="AJ26" i="7"/>
  <c r="G26" i="7"/>
  <c r="F26" i="7"/>
  <c r="C26" i="7"/>
  <c r="AZ25" i="7"/>
  <c r="AJ25" i="7"/>
  <c r="G25" i="7"/>
  <c r="F25" i="7"/>
  <c r="C25" i="7"/>
  <c r="AZ24" i="7"/>
  <c r="AJ24" i="7"/>
  <c r="G24" i="7"/>
  <c r="F24" i="7"/>
  <c r="C24" i="7"/>
  <c r="AZ23" i="7"/>
  <c r="AJ23" i="7"/>
  <c r="G23" i="7"/>
  <c r="F23" i="7"/>
  <c r="C23" i="7"/>
  <c r="AZ22" i="7"/>
  <c r="AJ22" i="7"/>
  <c r="G22" i="7"/>
  <c r="F22" i="7"/>
  <c r="C22" i="7"/>
  <c r="AZ21" i="7"/>
  <c r="AJ21" i="7"/>
  <c r="G21" i="7"/>
  <c r="F21" i="7"/>
  <c r="C21" i="7"/>
  <c r="AZ20" i="7"/>
  <c r="AJ20" i="7"/>
  <c r="G20" i="7"/>
  <c r="F20" i="7"/>
  <c r="C20" i="7"/>
  <c r="AZ19" i="7"/>
  <c r="AJ19" i="7"/>
  <c r="G19" i="7"/>
  <c r="F19" i="7"/>
  <c r="C19" i="7"/>
  <c r="AZ18" i="7"/>
  <c r="AJ18" i="7"/>
  <c r="G18" i="7"/>
  <c r="F18" i="7"/>
  <c r="C18" i="7"/>
  <c r="AZ17" i="7"/>
  <c r="AJ17" i="7"/>
  <c r="G17" i="7"/>
  <c r="F17" i="7"/>
  <c r="C17" i="7"/>
  <c r="AZ16" i="7"/>
  <c r="AJ16" i="7"/>
  <c r="G16" i="7"/>
  <c r="F16" i="7"/>
  <c r="C16" i="7"/>
  <c r="AZ15" i="7"/>
  <c r="AJ15" i="7"/>
  <c r="G15" i="7"/>
  <c r="F15" i="7"/>
  <c r="C15" i="7"/>
  <c r="AZ14" i="7"/>
  <c r="AJ14" i="7"/>
  <c r="G14" i="7"/>
  <c r="F14" i="7"/>
  <c r="C14" i="7"/>
  <c r="AZ13" i="7"/>
  <c r="AJ13" i="7"/>
  <c r="G13" i="7"/>
  <c r="F13" i="7"/>
  <c r="C13" i="7"/>
  <c r="AZ12" i="7"/>
  <c r="AJ12" i="7"/>
  <c r="G12" i="7"/>
  <c r="F12" i="7"/>
  <c r="C12" i="7"/>
  <c r="AZ11" i="7"/>
  <c r="AJ11" i="7"/>
  <c r="G11" i="7"/>
  <c r="F11" i="7"/>
  <c r="C11" i="7"/>
  <c r="AZ10" i="7"/>
  <c r="AJ10" i="7"/>
  <c r="G10" i="7"/>
  <c r="F10" i="7"/>
  <c r="C10" i="7"/>
  <c r="AZ9" i="7"/>
  <c r="AJ9" i="7"/>
  <c r="G9" i="7"/>
  <c r="F9" i="7"/>
  <c r="C9" i="7"/>
  <c r="AZ8" i="7"/>
  <c r="AJ8" i="7"/>
  <c r="G8" i="7"/>
  <c r="F8" i="7"/>
  <c r="C8" i="7"/>
  <c r="AZ7" i="7"/>
  <c r="AJ7" i="7"/>
  <c r="G7" i="7"/>
  <c r="F7" i="7"/>
  <c r="C7" i="7"/>
  <c r="AZ6" i="7"/>
  <c r="AJ6" i="7"/>
  <c r="G6" i="7"/>
  <c r="F6" i="7"/>
  <c r="C6" i="7"/>
  <c r="AZ5" i="7"/>
  <c r="AJ5" i="7"/>
  <c r="G5" i="7"/>
  <c r="F5" i="7"/>
  <c r="C5" i="7"/>
  <c r="AZ4" i="7"/>
  <c r="AJ4" i="7"/>
  <c r="G4" i="7"/>
  <c r="F4" i="7"/>
  <c r="C4" i="7"/>
  <c r="AZ3" i="7"/>
  <c r="AJ3" i="7"/>
  <c r="G3" i="7"/>
  <c r="F3" i="7"/>
  <c r="C3" i="7"/>
  <c r="AJ2" i="7"/>
  <c r="G2" i="7"/>
  <c r="F2" i="7"/>
  <c r="C2" i="7"/>
  <c r="G1" i="7"/>
  <c r="F1" i="7"/>
  <c r="C1" i="7"/>
  <c r="BN47" i="12"/>
  <c r="BI47" i="12"/>
  <c r="BD47" i="12"/>
  <c r="AY47" i="12"/>
  <c r="AT47" i="12"/>
  <c r="AO47" i="12"/>
  <c r="AJ47" i="12"/>
  <c r="AE47" i="12"/>
  <c r="Z47" i="12"/>
  <c r="U47" i="12"/>
  <c r="P47" i="12"/>
  <c r="K47" i="12"/>
  <c r="BN46" i="12"/>
  <c r="BI46" i="12"/>
  <c r="BD46" i="12"/>
  <c r="AY46" i="12"/>
  <c r="AT46" i="12"/>
  <c r="AO46" i="12"/>
  <c r="AJ46" i="12"/>
  <c r="AE46" i="12"/>
  <c r="Z46" i="12"/>
  <c r="U46" i="12"/>
  <c r="P46" i="12"/>
  <c r="K46" i="12"/>
  <c r="P44" i="12"/>
  <c r="O44" i="12" s="1"/>
  <c r="O45" i="12" s="1"/>
  <c r="O48" i="12" s="1"/>
  <c r="K44" i="12"/>
  <c r="G44" i="12" s="1"/>
  <c r="G45" i="12" s="1"/>
  <c r="G48" i="12" s="1"/>
  <c r="F39" i="12"/>
  <c r="F38" i="12"/>
  <c r="F37" i="12"/>
  <c r="BN32" i="12"/>
  <c r="BI32" i="12"/>
  <c r="BD32" i="12"/>
  <c r="AY32" i="12"/>
  <c r="AT32" i="12"/>
  <c r="AO32" i="12"/>
  <c r="AJ32" i="12"/>
  <c r="AE32" i="12"/>
  <c r="Z32" i="12"/>
  <c r="U32" i="12"/>
  <c r="P32" i="12"/>
  <c r="K32" i="12"/>
  <c r="BN31" i="12"/>
  <c r="BI31" i="12"/>
  <c r="BD31" i="12"/>
  <c r="AY31" i="12"/>
  <c r="AT31" i="12"/>
  <c r="AO31" i="12"/>
  <c r="AJ31" i="12"/>
  <c r="AE31" i="12"/>
  <c r="Z31" i="12"/>
  <c r="U31" i="12"/>
  <c r="P31" i="12"/>
  <c r="K31" i="12"/>
  <c r="P29" i="12"/>
  <c r="M29" i="12" s="1"/>
  <c r="M30" i="12" s="1"/>
  <c r="M33" i="12" s="1"/>
  <c r="K29" i="12"/>
  <c r="I29" i="12" s="1"/>
  <c r="I30" i="12" s="1"/>
  <c r="I33" i="12" s="1"/>
  <c r="F24" i="12"/>
  <c r="F23" i="12"/>
  <c r="F22" i="12"/>
  <c r="BN17" i="12"/>
  <c r="BI17" i="12"/>
  <c r="BD17" i="12"/>
  <c r="AY17" i="12"/>
  <c r="AT17" i="12"/>
  <c r="AO17" i="12"/>
  <c r="AJ17" i="12"/>
  <c r="AE17" i="12"/>
  <c r="Z17" i="12"/>
  <c r="U17" i="12"/>
  <c r="P17" i="12"/>
  <c r="K17" i="12"/>
  <c r="BN16" i="12"/>
  <c r="BI16" i="12"/>
  <c r="BD16" i="12"/>
  <c r="AY16" i="12"/>
  <c r="AT16" i="12"/>
  <c r="AO16" i="12"/>
  <c r="AJ16" i="12"/>
  <c r="AE16" i="12"/>
  <c r="Z16" i="12"/>
  <c r="U16" i="12"/>
  <c r="P16" i="12"/>
  <c r="K16" i="12"/>
  <c r="P14" i="12"/>
  <c r="O14" i="12" s="1"/>
  <c r="O15" i="12" s="1"/>
  <c r="O18" i="12" s="1"/>
  <c r="K14" i="12"/>
  <c r="J14" i="12" s="1"/>
  <c r="J15" i="12" s="1"/>
  <c r="J18" i="12" s="1"/>
  <c r="G9" i="12"/>
  <c r="F9" i="12"/>
  <c r="G8" i="12"/>
  <c r="F8" i="12"/>
  <c r="G7" i="12"/>
  <c r="G22" i="12" s="1"/>
  <c r="F7" i="12"/>
  <c r="C129" i="14"/>
  <c r="F38" i="5"/>
  <c r="F37" i="5"/>
  <c r="F36" i="5"/>
  <c r="F35" i="5"/>
  <c r="E33" i="5"/>
  <c r="D33" i="5"/>
  <c r="C33" i="5"/>
  <c r="B33" i="5"/>
  <c r="A33" i="5"/>
  <c r="O16" i="5"/>
  <c r="N16" i="5"/>
  <c r="M16" i="5"/>
  <c r="L16" i="5"/>
  <c r="L14" i="11" s="1"/>
  <c r="J16" i="5"/>
  <c r="I16" i="5"/>
  <c r="H16" i="5"/>
  <c r="H14" i="11" s="1"/>
  <c r="G16" i="5"/>
  <c r="E16" i="5"/>
  <c r="B16" i="5"/>
  <c r="B39" i="5" s="1"/>
  <c r="B121" i="14" s="1"/>
  <c r="O15" i="5"/>
  <c r="O13" i="11" s="1"/>
  <c r="N15" i="5"/>
  <c r="N13" i="11" s="1"/>
  <c r="M15" i="5"/>
  <c r="M13" i="11" s="1"/>
  <c r="L15" i="5"/>
  <c r="L13" i="11" s="1"/>
  <c r="J15" i="5"/>
  <c r="J13" i="11" s="1"/>
  <c r="I15" i="5"/>
  <c r="H15" i="5"/>
  <c r="G15" i="5"/>
  <c r="E15" i="5"/>
  <c r="B15" i="5"/>
  <c r="B13" i="11" s="1"/>
  <c r="B35" i="11" s="1"/>
  <c r="O14" i="5"/>
  <c r="N14" i="5"/>
  <c r="N12" i="11" s="1"/>
  <c r="M14" i="5"/>
  <c r="M12" i="11" s="1"/>
  <c r="L14" i="5"/>
  <c r="J14" i="5"/>
  <c r="J12" i="11" s="1"/>
  <c r="I14" i="5"/>
  <c r="H14" i="5"/>
  <c r="G14" i="5"/>
  <c r="E14" i="5"/>
  <c r="E37" i="5" s="1"/>
  <c r="C119" i="14" s="1"/>
  <c r="B14" i="5"/>
  <c r="O13" i="5"/>
  <c r="O11" i="11" s="1"/>
  <c r="N13" i="5"/>
  <c r="N11" i="11" s="1"/>
  <c r="M13" i="5"/>
  <c r="M11" i="11" s="1"/>
  <c r="L13" i="5"/>
  <c r="J13" i="5"/>
  <c r="J11" i="11" s="1"/>
  <c r="I13" i="5"/>
  <c r="H13" i="5"/>
  <c r="G13" i="5"/>
  <c r="G11" i="11" s="1"/>
  <c r="E13" i="5"/>
  <c r="E11" i="11" s="1"/>
  <c r="E33" i="11" s="1"/>
  <c r="B13" i="5"/>
  <c r="O12" i="5"/>
  <c r="O10" i="11" s="1"/>
  <c r="N12" i="5"/>
  <c r="N10" i="11" s="1"/>
  <c r="M12" i="5"/>
  <c r="M10" i="11" s="1"/>
  <c r="L12" i="5"/>
  <c r="J12" i="5"/>
  <c r="I12" i="5"/>
  <c r="H12" i="5"/>
  <c r="H10" i="11" s="1"/>
  <c r="G12" i="5"/>
  <c r="G10" i="11" s="1"/>
  <c r="E12" i="5"/>
  <c r="E10" i="11" s="1"/>
  <c r="E32" i="11" s="1"/>
  <c r="B12" i="5"/>
  <c r="O11" i="5"/>
  <c r="O9" i="11" s="1"/>
  <c r="N11" i="5"/>
  <c r="M11" i="5"/>
  <c r="L11" i="5"/>
  <c r="J11" i="5"/>
  <c r="J9" i="11" s="1"/>
  <c r="I11" i="5"/>
  <c r="I9" i="11" s="1"/>
  <c r="H11" i="5"/>
  <c r="G11" i="5"/>
  <c r="E11" i="5"/>
  <c r="B11" i="5"/>
  <c r="B9" i="11" s="1"/>
  <c r="B31" i="11" s="1"/>
  <c r="K10" i="5"/>
  <c r="L10" i="5" s="1"/>
  <c r="J10" i="5"/>
  <c r="J5" i="12" s="1"/>
  <c r="I10" i="5"/>
  <c r="I5" i="12" s="1"/>
  <c r="H10" i="5"/>
  <c r="H5" i="12" s="1"/>
  <c r="G10" i="5"/>
  <c r="B6" i="5"/>
  <c r="G6" i="5" s="1"/>
  <c r="L6" i="5" s="1"/>
  <c r="Q6" i="5" s="1"/>
  <c r="A6" i="5"/>
  <c r="B5" i="5"/>
  <c r="G5" i="5" s="1"/>
  <c r="A5" i="5"/>
  <c r="B4" i="5"/>
  <c r="A4" i="5"/>
  <c r="C27" i="4"/>
  <c r="C23" i="4"/>
  <c r="B108" i="14" s="1"/>
  <c r="C21" i="4"/>
  <c r="B107" i="14" s="1"/>
  <c r="C20" i="4"/>
  <c r="B106" i="14" s="1"/>
  <c r="C18" i="4"/>
  <c r="C16" i="4"/>
  <c r="C14" i="4"/>
  <c r="C10" i="4"/>
  <c r="C11" i="4" s="1"/>
  <c r="B102" i="14" s="1"/>
  <c r="I40" i="3"/>
  <c r="J40" i="3" s="1"/>
  <c r="K40" i="3" s="1"/>
  <c r="L40" i="3" s="1"/>
  <c r="I39" i="3"/>
  <c r="J39" i="3" s="1"/>
  <c r="K39" i="3" s="1"/>
  <c r="L39" i="3" s="1"/>
  <c r="I38" i="3"/>
  <c r="J38" i="3" s="1"/>
  <c r="K38" i="3" s="1"/>
  <c r="L38" i="3" s="1"/>
  <c r="I33" i="3"/>
  <c r="J33" i="3" s="1"/>
  <c r="K33" i="3" s="1"/>
  <c r="L33" i="3" s="1"/>
  <c r="I32" i="3"/>
  <c r="J32" i="3" s="1"/>
  <c r="K32" i="3" s="1"/>
  <c r="L32" i="3" s="1"/>
  <c r="I31" i="3"/>
  <c r="J31" i="3" s="1"/>
  <c r="K31" i="3" s="1"/>
  <c r="L31" i="3" s="1"/>
  <c r="I30" i="3"/>
  <c r="J30" i="3" s="1"/>
  <c r="K30" i="3" s="1"/>
  <c r="L30" i="3" s="1"/>
  <c r="I29" i="3"/>
  <c r="J29" i="3" s="1"/>
  <c r="K29" i="3" s="1"/>
  <c r="L29" i="3" s="1"/>
  <c r="I28" i="3"/>
  <c r="J28" i="3" s="1"/>
  <c r="K28" i="3" s="1"/>
  <c r="L28" i="3" s="1"/>
  <c r="I27" i="3"/>
  <c r="J27" i="3" s="1"/>
  <c r="K27" i="3" s="1"/>
  <c r="L27" i="3" s="1"/>
  <c r="I26" i="3"/>
  <c r="J26" i="3" s="1"/>
  <c r="K26" i="3" s="1"/>
  <c r="L26" i="3" s="1"/>
  <c r="I25" i="3"/>
  <c r="J25" i="3" s="1"/>
  <c r="K25" i="3" s="1"/>
  <c r="L25" i="3" s="1"/>
  <c r="I80" i="6"/>
  <c r="J80" i="6" s="1"/>
  <c r="K49" i="6"/>
  <c r="D16" i="5" s="1"/>
  <c r="J49" i="6"/>
  <c r="C16" i="5" s="1"/>
  <c r="H49" i="6"/>
  <c r="A16" i="5" s="1"/>
  <c r="K48" i="6"/>
  <c r="D15" i="5" s="1"/>
  <c r="J48" i="6"/>
  <c r="C15" i="5" s="1"/>
  <c r="H48" i="6"/>
  <c r="A15" i="5" s="1"/>
  <c r="K47" i="6"/>
  <c r="D14" i="5" s="1"/>
  <c r="D12" i="11" s="1"/>
  <c r="D34" i="11" s="1"/>
  <c r="J47" i="6"/>
  <c r="C14" i="5" s="1"/>
  <c r="H47" i="6"/>
  <c r="A14" i="5" s="1"/>
  <c r="K46" i="6"/>
  <c r="D13" i="5" s="1"/>
  <c r="D11" i="11" s="1"/>
  <c r="D33" i="11" s="1"/>
  <c r="J46" i="6"/>
  <c r="C13" i="5" s="1"/>
  <c r="H46" i="6"/>
  <c r="A13" i="5" s="1"/>
  <c r="K45" i="6"/>
  <c r="D12" i="5" s="1"/>
  <c r="J45" i="6"/>
  <c r="C12" i="5" s="1"/>
  <c r="H45" i="6"/>
  <c r="A12" i="5" s="1"/>
  <c r="K44" i="6"/>
  <c r="D11" i="5" s="1"/>
  <c r="J44" i="6"/>
  <c r="C11" i="5" s="1"/>
  <c r="H44" i="6"/>
  <c r="A11" i="5" s="1"/>
  <c r="S43" i="6"/>
  <c r="R43" i="6"/>
  <c r="Q43" i="6"/>
  <c r="P43" i="6"/>
  <c r="O43" i="6"/>
  <c r="D23" i="11" l="1"/>
  <c r="D45" i="11" s="1"/>
  <c r="D44" i="5"/>
  <c r="E22" i="11"/>
  <c r="E44" i="11" s="1"/>
  <c r="I37" i="11"/>
  <c r="B52" i="5"/>
  <c r="E43" i="5"/>
  <c r="B41" i="5"/>
  <c r="E25" i="11"/>
  <c r="E47" i="11" s="1"/>
  <c r="B21" i="11"/>
  <c r="B43" i="11" s="1"/>
  <c r="O53" i="5"/>
  <c r="E53" i="5"/>
  <c r="D20" i="11"/>
  <c r="D42" i="11" s="1"/>
  <c r="B53" i="5"/>
  <c r="A27" i="11"/>
  <c r="A49" i="11" s="1"/>
  <c r="A52" i="5"/>
  <c r="A50" i="5"/>
  <c r="O47" i="11"/>
  <c r="M47" i="11"/>
  <c r="M39" i="11"/>
  <c r="J47" i="11"/>
  <c r="G47" i="11"/>
  <c r="H45" i="11"/>
  <c r="M44" i="11"/>
  <c r="I44" i="11"/>
  <c r="N45" i="11"/>
  <c r="G43" i="11"/>
  <c r="O43" i="11"/>
  <c r="G39" i="11"/>
  <c r="G38" i="11"/>
  <c r="N44" i="5"/>
  <c r="H48" i="5"/>
  <c r="M44" i="5"/>
  <c r="J49" i="5"/>
  <c r="H41" i="5"/>
  <c r="I42" i="5"/>
  <c r="I17" i="11"/>
  <c r="A53" i="5"/>
  <c r="J50" i="5"/>
  <c r="E49" i="5"/>
  <c r="E24" i="11"/>
  <c r="E46" i="11" s="1"/>
  <c r="H47" i="5"/>
  <c r="H22" i="11"/>
  <c r="H44" i="11" s="1"/>
  <c r="B51" i="5"/>
  <c r="B26" i="11"/>
  <c r="B48" i="11" s="1"/>
  <c r="N49" i="5"/>
  <c r="N24" i="11"/>
  <c r="N46" i="11" s="1"/>
  <c r="E19" i="11"/>
  <c r="E41" i="11" s="1"/>
  <c r="E44" i="5"/>
  <c r="D41" i="5"/>
  <c r="D16" i="11"/>
  <c r="D38" i="11" s="1"/>
  <c r="A40" i="5"/>
  <c r="A15" i="11"/>
  <c r="A37" i="11" s="1"/>
  <c r="D24" i="11"/>
  <c r="D46" i="11" s="1"/>
  <c r="C26" i="11"/>
  <c r="C48" i="11" s="1"/>
  <c r="C51" i="5"/>
  <c r="I50" i="5"/>
  <c r="I25" i="11"/>
  <c r="I47" i="11" s="1"/>
  <c r="B48" i="5"/>
  <c r="B23" i="11"/>
  <c r="B45" i="11" s="1"/>
  <c r="B40" i="5"/>
  <c r="B15" i="11"/>
  <c r="B37" i="11" s="1"/>
  <c r="O52" i="5"/>
  <c r="O27" i="11"/>
  <c r="E52" i="5"/>
  <c r="E27" i="11"/>
  <c r="E49" i="11" s="1"/>
  <c r="H50" i="5"/>
  <c r="H25" i="11"/>
  <c r="B18" i="11"/>
  <c r="B40" i="11" s="1"/>
  <c r="B43" i="5"/>
  <c r="H42" i="5"/>
  <c r="H17" i="11"/>
  <c r="A48" i="5"/>
  <c r="J45" i="5"/>
  <c r="J20" i="11"/>
  <c r="J42" i="11" s="1"/>
  <c r="E41" i="5"/>
  <c r="E16" i="11"/>
  <c r="E38" i="11" s="1"/>
  <c r="D46" i="5"/>
  <c r="D21" i="11"/>
  <c r="D43" i="11" s="1"/>
  <c r="A45" i="5"/>
  <c r="A20" i="11"/>
  <c r="A42" i="11" s="1"/>
  <c r="G27" i="11"/>
  <c r="G49" i="11" s="1"/>
  <c r="G52" i="5"/>
  <c r="C18" i="11"/>
  <c r="C40" i="11" s="1"/>
  <c r="C43" i="5"/>
  <c r="C46" i="5"/>
  <c r="N41" i="5"/>
  <c r="G48" i="11"/>
  <c r="D52" i="5"/>
  <c r="D27" i="11"/>
  <c r="D49" i="11" s="1"/>
  <c r="H45" i="5"/>
  <c r="H20" i="11"/>
  <c r="J52" i="5"/>
  <c r="E51" i="5"/>
  <c r="M49" i="5"/>
  <c r="M41" i="5"/>
  <c r="H53" i="5"/>
  <c r="C24" i="11"/>
  <c r="C46" i="11" s="1"/>
  <c r="C22" i="11"/>
  <c r="C44" i="11" s="1"/>
  <c r="C20" i="11"/>
  <c r="C42" i="11" s="1"/>
  <c r="M19" i="11"/>
  <c r="C52" i="5"/>
  <c r="C27" i="11"/>
  <c r="C49" i="11" s="1"/>
  <c r="B49" i="5"/>
  <c r="B24" i="11"/>
  <c r="B46" i="11" s="1"/>
  <c r="N47" i="5"/>
  <c r="A46" i="5"/>
  <c r="A21" i="11"/>
  <c r="A43" i="11" s="1"/>
  <c r="C44" i="5"/>
  <c r="C19" i="11"/>
  <c r="C41" i="11" s="1"/>
  <c r="E42" i="5"/>
  <c r="E17" i="11"/>
  <c r="E39" i="11" s="1"/>
  <c r="L41" i="5"/>
  <c r="L16" i="11"/>
  <c r="L38" i="11" s="1"/>
  <c r="H40" i="5"/>
  <c r="H15" i="11"/>
  <c r="H37" i="11" s="1"/>
  <c r="I52" i="5"/>
  <c r="D51" i="5"/>
  <c r="L49" i="5"/>
  <c r="D47" i="5"/>
  <c r="D43" i="5"/>
  <c r="G53" i="5"/>
  <c r="A24" i="11"/>
  <c r="A46" i="11" s="1"/>
  <c r="B22" i="11"/>
  <c r="B44" i="11" s="1"/>
  <c r="B20" i="11"/>
  <c r="B42" i="11" s="1"/>
  <c r="N50" i="5"/>
  <c r="D50" i="5"/>
  <c r="D25" i="11"/>
  <c r="D47" i="11" s="1"/>
  <c r="E45" i="5"/>
  <c r="E20" i="11"/>
  <c r="E42" i="11" s="1"/>
  <c r="H43" i="5"/>
  <c r="H18" i="11"/>
  <c r="H40" i="11" s="1"/>
  <c r="N42" i="5"/>
  <c r="D42" i="5"/>
  <c r="D17" i="11"/>
  <c r="D39" i="11" s="1"/>
  <c r="A41" i="5"/>
  <c r="A16" i="11"/>
  <c r="A38" i="11" s="1"/>
  <c r="G40" i="5"/>
  <c r="G15" i="11"/>
  <c r="H52" i="5"/>
  <c r="J44" i="5"/>
  <c r="C41" i="5"/>
  <c r="I53" i="5"/>
  <c r="N22" i="11"/>
  <c r="N44" i="11" s="1"/>
  <c r="A22" i="11"/>
  <c r="A44" i="11" s="1"/>
  <c r="H16" i="11"/>
  <c r="H38" i="11" s="1"/>
  <c r="G51" i="5"/>
  <c r="E48" i="5"/>
  <c r="E23" i="11"/>
  <c r="E45" i="11" s="1"/>
  <c r="L47" i="5"/>
  <c r="A44" i="5"/>
  <c r="A19" i="11"/>
  <c r="A41" i="11" s="1"/>
  <c r="G43" i="5"/>
  <c r="G18" i="11"/>
  <c r="G40" i="11" s="1"/>
  <c r="C42" i="5"/>
  <c r="C17" i="11"/>
  <c r="C39" i="11" s="1"/>
  <c r="E40" i="5"/>
  <c r="E15" i="11"/>
  <c r="E37" i="11" s="1"/>
  <c r="H44" i="5"/>
  <c r="L22" i="11"/>
  <c r="L44" i="11" s="1"/>
  <c r="N17" i="11"/>
  <c r="N39" i="11" s="1"/>
  <c r="L50" i="5"/>
  <c r="H49" i="5"/>
  <c r="J47" i="5"/>
  <c r="L42" i="5"/>
  <c r="L17" i="11"/>
  <c r="L39" i="11" s="1"/>
  <c r="B42" i="5"/>
  <c r="B17" i="11"/>
  <c r="B39" i="11" s="1"/>
  <c r="D40" i="5"/>
  <c r="D15" i="11"/>
  <c r="D37" i="11" s="1"/>
  <c r="E46" i="5"/>
  <c r="G44" i="5"/>
  <c r="A43" i="5"/>
  <c r="D53" i="5"/>
  <c r="N25" i="11"/>
  <c r="N47" i="11" s="1"/>
  <c r="P47" i="11" s="1"/>
  <c r="C25" i="11"/>
  <c r="C47" i="11" s="1"/>
  <c r="B19" i="11"/>
  <c r="B41" i="11" s="1"/>
  <c r="C48" i="5"/>
  <c r="C23" i="11"/>
  <c r="C45" i="11" s="1"/>
  <c r="I47" i="5"/>
  <c r="J42" i="5"/>
  <c r="J17" i="11"/>
  <c r="J39" i="11" s="1"/>
  <c r="A42" i="5"/>
  <c r="A17" i="11"/>
  <c r="A39" i="11" s="1"/>
  <c r="C40" i="5"/>
  <c r="C15" i="11"/>
  <c r="C37" i="11" s="1"/>
  <c r="C53" i="5"/>
  <c r="A26" i="11"/>
  <c r="A48" i="11" s="1"/>
  <c r="L25" i="11"/>
  <c r="L47" i="11" s="1"/>
  <c r="B25" i="11"/>
  <c r="B47" i="11" s="1"/>
  <c r="H24" i="11"/>
  <c r="H46" i="11" s="1"/>
  <c r="J22" i="11"/>
  <c r="J44" i="11" s="1"/>
  <c r="I38" i="11"/>
  <c r="L43" i="11"/>
  <c r="H39" i="11"/>
  <c r="H47" i="11"/>
  <c r="G44" i="11"/>
  <c r="M43" i="11"/>
  <c r="N42" i="11"/>
  <c r="O39" i="11"/>
  <c r="I50" i="11"/>
  <c r="L42" i="11"/>
  <c r="H43" i="11"/>
  <c r="O38" i="11"/>
  <c r="J43" i="11"/>
  <c r="J46" i="11"/>
  <c r="M46" i="11"/>
  <c r="I46" i="11"/>
  <c r="L46" i="11"/>
  <c r="O46" i="11"/>
  <c r="H50" i="11"/>
  <c r="J50" i="11"/>
  <c r="M50" i="11"/>
  <c r="L50" i="11"/>
  <c r="N50" i="11"/>
  <c r="O50" i="11"/>
  <c r="J41" i="11"/>
  <c r="L41" i="11"/>
  <c r="M41" i="11"/>
  <c r="G41" i="11"/>
  <c r="K41" i="11" s="1"/>
  <c r="O41" i="11"/>
  <c r="N41" i="11"/>
  <c r="K48" i="11"/>
  <c r="J37" i="11"/>
  <c r="L37" i="11"/>
  <c r="M37" i="11"/>
  <c r="G37" i="11"/>
  <c r="K37" i="11" s="1"/>
  <c r="O37" i="11"/>
  <c r="N37" i="11"/>
  <c r="J45" i="11"/>
  <c r="L45" i="11"/>
  <c r="M45" i="11"/>
  <c r="G45" i="11"/>
  <c r="O45" i="11"/>
  <c r="J49" i="11"/>
  <c r="L49" i="11"/>
  <c r="M49" i="11"/>
  <c r="O49" i="11"/>
  <c r="H42" i="11"/>
  <c r="M42" i="11"/>
  <c r="J38" i="11"/>
  <c r="M38" i="11"/>
  <c r="P43" i="11"/>
  <c r="I40" i="11"/>
  <c r="O48" i="11"/>
  <c r="P48" i="11" s="1"/>
  <c r="O44" i="11"/>
  <c r="P44" i="11" s="1"/>
  <c r="I43" i="11"/>
  <c r="O40" i="11"/>
  <c r="P40" i="11" s="1"/>
  <c r="I39" i="11"/>
  <c r="M53" i="5"/>
  <c r="J53" i="5"/>
  <c r="N53" i="5"/>
  <c r="L53" i="5"/>
  <c r="H51" i="5"/>
  <c r="L44" i="5"/>
  <c r="H46" i="5"/>
  <c r="G48" i="5"/>
  <c r="J41" i="5"/>
  <c r="H31" i="5"/>
  <c r="G47" i="5"/>
  <c r="M51" i="5"/>
  <c r="I51" i="5"/>
  <c r="N51" i="5"/>
  <c r="O51" i="5"/>
  <c r="J51" i="5"/>
  <c r="L51" i="5"/>
  <c r="I48" i="5"/>
  <c r="J48" i="5"/>
  <c r="L48" i="5"/>
  <c r="N48" i="5"/>
  <c r="O48" i="5"/>
  <c r="M48" i="5"/>
  <c r="M46" i="5"/>
  <c r="G46" i="5"/>
  <c r="O46" i="5"/>
  <c r="I46" i="5"/>
  <c r="J46" i="5"/>
  <c r="L46" i="5"/>
  <c r="N46" i="5"/>
  <c r="M43" i="5"/>
  <c r="I40" i="5"/>
  <c r="G45" i="5"/>
  <c r="O45" i="5"/>
  <c r="I45" i="5"/>
  <c r="N52" i="5"/>
  <c r="M52" i="5"/>
  <c r="M50" i="5"/>
  <c r="G50" i="5"/>
  <c r="O50" i="5"/>
  <c r="N45" i="5"/>
  <c r="L43" i="5"/>
  <c r="M42" i="5"/>
  <c r="G42" i="5"/>
  <c r="O42" i="5"/>
  <c r="M40" i="5"/>
  <c r="O43" i="5"/>
  <c r="L52" i="5"/>
  <c r="M47" i="5"/>
  <c r="M45" i="5"/>
  <c r="I44" i="5"/>
  <c r="J43" i="5"/>
  <c r="L40" i="5"/>
  <c r="O40" i="5"/>
  <c r="N43" i="5"/>
  <c r="N40" i="5"/>
  <c r="G49" i="5"/>
  <c r="O49" i="5"/>
  <c r="I49" i="5"/>
  <c r="O47" i="5"/>
  <c r="L45" i="5"/>
  <c r="O44" i="5"/>
  <c r="I43" i="5"/>
  <c r="G41" i="5"/>
  <c r="O41" i="5"/>
  <c r="I41" i="5"/>
  <c r="J40" i="5"/>
  <c r="M31" i="5"/>
  <c r="O31" i="5"/>
  <c r="N31" i="5"/>
  <c r="L31" i="5"/>
  <c r="G31" i="5"/>
  <c r="J31" i="5"/>
  <c r="I31" i="5"/>
  <c r="P17" i="5"/>
  <c r="P15" i="11" s="1"/>
  <c r="P26" i="5"/>
  <c r="P24" i="11" s="1"/>
  <c r="P23" i="5"/>
  <c r="P21" i="11" s="1"/>
  <c r="K20" i="5"/>
  <c r="K18" i="11" s="1"/>
  <c r="P22" i="5"/>
  <c r="P20" i="11" s="1"/>
  <c r="K27" i="5"/>
  <c r="K25" i="11" s="1"/>
  <c r="K23" i="5"/>
  <c r="K21" i="11" s="1"/>
  <c r="K21" i="5"/>
  <c r="K19" i="11" s="1"/>
  <c r="P20" i="5"/>
  <c r="P18" i="11" s="1"/>
  <c r="K28" i="5"/>
  <c r="K26" i="11" s="1"/>
  <c r="K19" i="5"/>
  <c r="K17" i="11" s="1"/>
  <c r="K29" i="5"/>
  <c r="K27" i="11" s="1"/>
  <c r="P24" i="5"/>
  <c r="P22" i="11" s="1"/>
  <c r="K30" i="5"/>
  <c r="K28" i="11" s="1"/>
  <c r="K26" i="5"/>
  <c r="K24" i="11" s="1"/>
  <c r="P18" i="5"/>
  <c r="P16" i="11" s="1"/>
  <c r="K17" i="5"/>
  <c r="K15" i="11" s="1"/>
  <c r="K22" i="5"/>
  <c r="K20" i="11" s="1"/>
  <c r="P27" i="5"/>
  <c r="P25" i="11" s="1"/>
  <c r="P25" i="5"/>
  <c r="P23" i="11" s="1"/>
  <c r="K24" i="5"/>
  <c r="K22" i="11" s="1"/>
  <c r="P30" i="5"/>
  <c r="P28" i="11" s="1"/>
  <c r="P29" i="5"/>
  <c r="P27" i="11" s="1"/>
  <c r="P21" i="5"/>
  <c r="P19" i="11" s="1"/>
  <c r="P19" i="5"/>
  <c r="P17" i="11" s="1"/>
  <c r="K25" i="5"/>
  <c r="K23" i="11" s="1"/>
  <c r="K18" i="5"/>
  <c r="K16" i="11" s="1"/>
  <c r="P28" i="5"/>
  <c r="P26" i="11" s="1"/>
  <c r="M39" i="5"/>
  <c r="N32" i="11"/>
  <c r="M32" i="11"/>
  <c r="L29" i="12"/>
  <c r="L30" i="12" s="1"/>
  <c r="L33" i="12" s="1"/>
  <c r="J33" i="11"/>
  <c r="G37" i="12"/>
  <c r="J34" i="11"/>
  <c r="H34" i="5"/>
  <c r="L36" i="11"/>
  <c r="H44" i="12"/>
  <c r="H45" i="12" s="1"/>
  <c r="H48" i="12" s="1"/>
  <c r="O32" i="11"/>
  <c r="G32" i="11"/>
  <c r="M33" i="11"/>
  <c r="N38" i="5"/>
  <c r="N33" i="11"/>
  <c r="J34" i="5"/>
  <c r="M34" i="11"/>
  <c r="G39" i="5"/>
  <c r="E35" i="5"/>
  <c r="C117" i="14" s="1"/>
  <c r="G33" i="11"/>
  <c r="N34" i="11"/>
  <c r="H36" i="11"/>
  <c r="G35" i="5"/>
  <c r="L44" i="12"/>
  <c r="L45" i="12" s="1"/>
  <c r="L48" i="12" s="1"/>
  <c r="P15" i="5"/>
  <c r="P13" i="11" s="1"/>
  <c r="B38" i="5"/>
  <c r="B120" i="14" s="1"/>
  <c r="I31" i="11"/>
  <c r="I34" i="5"/>
  <c r="H32" i="11"/>
  <c r="L37" i="5"/>
  <c r="O33" i="11"/>
  <c r="M35" i="11"/>
  <c r="E36" i="5"/>
  <c r="C118" i="14" s="1"/>
  <c r="C125" i="14"/>
  <c r="B14" i="11"/>
  <c r="B36" i="11" s="1"/>
  <c r="J11" i="6"/>
  <c r="C124" i="14"/>
  <c r="A9" i="11"/>
  <c r="A31" i="11" s="1"/>
  <c r="A34" i="5"/>
  <c r="A13" i="11"/>
  <c r="A35" i="11" s="1"/>
  <c r="A38" i="5"/>
  <c r="D127" i="14"/>
  <c r="D125" i="14"/>
  <c r="N37" i="5"/>
  <c r="M35" i="5"/>
  <c r="M37" i="5"/>
  <c r="H39" i="5"/>
  <c r="G9" i="11"/>
  <c r="E12" i="11"/>
  <c r="E34" i="11" s="1"/>
  <c r="J35" i="11"/>
  <c r="N35" i="11"/>
  <c r="G34" i="5"/>
  <c r="N35" i="5"/>
  <c r="L39" i="5"/>
  <c r="D123" i="14"/>
  <c r="B129" i="14"/>
  <c r="H9" i="11"/>
  <c r="L12" i="11"/>
  <c r="L34" i="11" s="1"/>
  <c r="N29" i="12"/>
  <c r="N30" i="12" s="1"/>
  <c r="N33" i="12" s="1"/>
  <c r="K11" i="5"/>
  <c r="O35" i="11"/>
  <c r="D36" i="5"/>
  <c r="D118" i="14" s="1"/>
  <c r="B132" i="14"/>
  <c r="L14" i="12"/>
  <c r="L15" i="12" s="1"/>
  <c r="L18" i="12" s="1"/>
  <c r="I44" i="12"/>
  <c r="I45" i="12" s="1"/>
  <c r="I48" i="12" s="1"/>
  <c r="O34" i="5"/>
  <c r="O38" i="5"/>
  <c r="B126" i="14"/>
  <c r="M14" i="12"/>
  <c r="M15" i="12" s="1"/>
  <c r="M18" i="12" s="1"/>
  <c r="H29" i="12"/>
  <c r="H30" i="12" s="1"/>
  <c r="H33" i="12" s="1"/>
  <c r="J44" i="12"/>
  <c r="J45" i="12" s="1"/>
  <c r="J48" i="12" s="1"/>
  <c r="N14" i="12"/>
  <c r="N15" i="12" s="1"/>
  <c r="N18" i="12" s="1"/>
  <c r="B101" i="14"/>
  <c r="L35" i="11"/>
  <c r="B34" i="5"/>
  <c r="B116" i="14" s="1"/>
  <c r="C128" i="14"/>
  <c r="J10" i="6"/>
  <c r="F40" i="12" s="1"/>
  <c r="H33" i="5"/>
  <c r="J33" i="5"/>
  <c r="H5" i="11"/>
  <c r="I5" i="11"/>
  <c r="J5" i="11"/>
  <c r="I33" i="5"/>
  <c r="L5" i="12"/>
  <c r="L5" i="11"/>
  <c r="L33" i="5"/>
  <c r="L5" i="5"/>
  <c r="Q5" i="5" s="1"/>
  <c r="D9" i="11"/>
  <c r="D31" i="11" s="1"/>
  <c r="D34" i="5"/>
  <c r="D116" i="14" s="1"/>
  <c r="A10" i="11"/>
  <c r="A32" i="11" s="1"/>
  <c r="A35" i="5"/>
  <c r="O31" i="11"/>
  <c r="G13" i="11"/>
  <c r="G35" i="11" s="1"/>
  <c r="K15" i="5"/>
  <c r="K13" i="11" s="1"/>
  <c r="G38" i="5"/>
  <c r="H13" i="11"/>
  <c r="H35" i="11" s="1"/>
  <c r="H38" i="5"/>
  <c r="C12" i="11"/>
  <c r="C34" i="11" s="1"/>
  <c r="C37" i="5"/>
  <c r="O37" i="5"/>
  <c r="O12" i="11"/>
  <c r="P14" i="5"/>
  <c r="K5" i="12"/>
  <c r="K5" i="11"/>
  <c r="P10" i="5"/>
  <c r="K33" i="5"/>
  <c r="N10" i="5"/>
  <c r="O10" i="5"/>
  <c r="M10" i="5"/>
  <c r="A11" i="11"/>
  <c r="A33" i="11" s="1"/>
  <c r="A36" i="5"/>
  <c r="I13" i="11"/>
  <c r="I35" i="11" s="1"/>
  <c r="I38" i="5"/>
  <c r="D130" i="14"/>
  <c r="B124" i="14"/>
  <c r="C11" i="11"/>
  <c r="C33" i="11" s="1"/>
  <c r="C36" i="5"/>
  <c r="C39" i="5"/>
  <c r="C14" i="11"/>
  <c r="C36" i="11" s="1"/>
  <c r="I35" i="5"/>
  <c r="I10" i="11"/>
  <c r="K12" i="5"/>
  <c r="K10" i="11" s="1"/>
  <c r="A12" i="11"/>
  <c r="A34" i="11" s="1"/>
  <c r="A37" i="5"/>
  <c r="B12" i="11"/>
  <c r="B34" i="11" s="1"/>
  <c r="B37" i="5"/>
  <c r="B119" i="14" s="1"/>
  <c r="C24" i="4"/>
  <c r="B109" i="14" s="1"/>
  <c r="C31" i="4"/>
  <c r="M14" i="11"/>
  <c r="M36" i="11" s="1"/>
  <c r="P16" i="5"/>
  <c r="C10" i="11"/>
  <c r="C32" i="11" s="1"/>
  <c r="C35" i="5"/>
  <c r="D126" i="14"/>
  <c r="D128" i="14"/>
  <c r="V6" i="5"/>
  <c r="H12" i="11"/>
  <c r="H34" i="11" s="1"/>
  <c r="H37" i="5"/>
  <c r="D14" i="11"/>
  <c r="D36" i="11" s="1"/>
  <c r="D39" i="5"/>
  <c r="D121" i="14" s="1"/>
  <c r="N14" i="11"/>
  <c r="N36" i="11" s="1"/>
  <c r="N39" i="5"/>
  <c r="J38" i="5"/>
  <c r="C122" i="14"/>
  <c r="B125" i="14"/>
  <c r="B130" i="14"/>
  <c r="D10" i="11"/>
  <c r="D32" i="11" s="1"/>
  <c r="D35" i="5"/>
  <c r="D117" i="14" s="1"/>
  <c r="G5" i="12"/>
  <c r="G5" i="11"/>
  <c r="G33" i="5"/>
  <c r="L9" i="11"/>
  <c r="L34" i="5"/>
  <c r="P11" i="5"/>
  <c r="E14" i="11"/>
  <c r="E36" i="11" s="1"/>
  <c r="E39" i="5"/>
  <c r="C121" i="14" s="1"/>
  <c r="D124" i="14"/>
  <c r="C9" i="11"/>
  <c r="C31" i="11" s="1"/>
  <c r="C34" i="5"/>
  <c r="B10" i="11"/>
  <c r="B32" i="11" s="1"/>
  <c r="B35" i="5"/>
  <c r="B117" i="14" s="1"/>
  <c r="C131" i="14"/>
  <c r="C38" i="5"/>
  <c r="C13" i="11"/>
  <c r="C35" i="11" s="1"/>
  <c r="D131" i="14"/>
  <c r="L10" i="11"/>
  <c r="L32" i="11" s="1"/>
  <c r="P12" i="5"/>
  <c r="I11" i="11"/>
  <c r="I33" i="11" s="1"/>
  <c r="I36" i="5"/>
  <c r="I12" i="11"/>
  <c r="I34" i="11" s="1"/>
  <c r="I37" i="5"/>
  <c r="O14" i="11"/>
  <c r="O36" i="11" s="1"/>
  <c r="O39" i="5"/>
  <c r="O35" i="5"/>
  <c r="H35" i="5"/>
  <c r="D38" i="5"/>
  <c r="D120" i="14" s="1"/>
  <c r="D13" i="11"/>
  <c r="D35" i="11" s="1"/>
  <c r="J36" i="5"/>
  <c r="A39" i="5"/>
  <c r="A14" i="11"/>
  <c r="A36" i="11" s="1"/>
  <c r="D129" i="14"/>
  <c r="E9" i="11"/>
  <c r="E31" i="11" s="1"/>
  <c r="E34" i="5"/>
  <c r="C116" i="14" s="1"/>
  <c r="N9" i="11"/>
  <c r="L11" i="11"/>
  <c r="L33" i="11" s="1"/>
  <c r="L36" i="5"/>
  <c r="P13" i="5"/>
  <c r="N34" i="5"/>
  <c r="L35" i="5"/>
  <c r="D37" i="5"/>
  <c r="D119" i="14" s="1"/>
  <c r="J10" i="11"/>
  <c r="J32" i="11" s="1"/>
  <c r="J35" i="5"/>
  <c r="H36" i="5"/>
  <c r="H11" i="11"/>
  <c r="G12" i="11"/>
  <c r="G34" i="11" s="1"/>
  <c r="G37" i="5"/>
  <c r="K14" i="5"/>
  <c r="K12" i="11" s="1"/>
  <c r="G14" i="11"/>
  <c r="G36" i="11" s="1"/>
  <c r="K16" i="5"/>
  <c r="K14" i="11" s="1"/>
  <c r="G36" i="5"/>
  <c r="O36" i="5"/>
  <c r="N36" i="5"/>
  <c r="M36" i="5"/>
  <c r="C126" i="14"/>
  <c r="M9" i="11"/>
  <c r="M34" i="5"/>
  <c r="B11" i="11"/>
  <c r="B33" i="11" s="1"/>
  <c r="B36" i="5"/>
  <c r="B118" i="14" s="1"/>
  <c r="K13" i="5"/>
  <c r="K11" i="11" s="1"/>
  <c r="B123" i="14"/>
  <c r="B127" i="14"/>
  <c r="B128" i="14"/>
  <c r="J31" i="11"/>
  <c r="I39" i="5"/>
  <c r="I14" i="11"/>
  <c r="I36" i="11" s="1"/>
  <c r="B122" i="14"/>
  <c r="D132" i="14"/>
  <c r="E38" i="5"/>
  <c r="C120" i="14" s="1"/>
  <c r="E13" i="11"/>
  <c r="E35" i="11" s="1"/>
  <c r="J39" i="5"/>
  <c r="J37" i="5"/>
  <c r="C132" i="14"/>
  <c r="D122" i="14"/>
  <c r="B131" i="14"/>
  <c r="C123" i="14"/>
  <c r="J14" i="11"/>
  <c r="J36" i="11" s="1"/>
  <c r="L38" i="5"/>
  <c r="M38" i="5"/>
  <c r="C127" i="14"/>
  <c r="C130" i="14"/>
  <c r="G38" i="12"/>
  <c r="G23" i="12"/>
  <c r="L8" i="12"/>
  <c r="I14" i="12"/>
  <c r="I15" i="12" s="1"/>
  <c r="I18" i="12" s="1"/>
  <c r="G14" i="12"/>
  <c r="G15" i="12" s="1"/>
  <c r="H14" i="12"/>
  <c r="H15" i="12" s="1"/>
  <c r="H18" i="12" s="1"/>
  <c r="G24" i="12"/>
  <c r="G39" i="12"/>
  <c r="L9" i="12"/>
  <c r="L7" i="12" s="1"/>
  <c r="J29" i="12"/>
  <c r="J30" i="12" s="1"/>
  <c r="J33" i="12" s="1"/>
  <c r="G29" i="12"/>
  <c r="G30" i="12" s="1"/>
  <c r="O29" i="12"/>
  <c r="O30" i="12" s="1"/>
  <c r="O33" i="12" s="1"/>
  <c r="O51" i="12" s="1"/>
  <c r="N44" i="12"/>
  <c r="N45" i="12" s="1"/>
  <c r="N48" i="12" s="1"/>
  <c r="M44" i="12"/>
  <c r="M45" i="12" s="1"/>
  <c r="M48" i="12" s="1"/>
  <c r="P39" i="11" l="1"/>
  <c r="J51" i="11"/>
  <c r="I51" i="11"/>
  <c r="P41" i="5"/>
  <c r="K49" i="5"/>
  <c r="P38" i="11"/>
  <c r="K46" i="11"/>
  <c r="K39" i="11"/>
  <c r="K38" i="11"/>
  <c r="K49" i="11"/>
  <c r="K47" i="11"/>
  <c r="P52" i="5"/>
  <c r="P44" i="5"/>
  <c r="P49" i="5"/>
  <c r="K42" i="5"/>
  <c r="P53" i="5"/>
  <c r="K52" i="5"/>
  <c r="K44" i="5"/>
  <c r="K47" i="5"/>
  <c r="K40" i="11"/>
  <c r="K45" i="5"/>
  <c r="K50" i="5"/>
  <c r="K45" i="11"/>
  <c r="P42" i="11"/>
  <c r="K44" i="11"/>
  <c r="K50" i="11"/>
  <c r="K43" i="11"/>
  <c r="P42" i="5"/>
  <c r="K53" i="5"/>
  <c r="P41" i="11"/>
  <c r="P46" i="11"/>
  <c r="K42" i="11"/>
  <c r="P45" i="11"/>
  <c r="P37" i="11"/>
  <c r="P50" i="11"/>
  <c r="P49" i="11"/>
  <c r="I29" i="11"/>
  <c r="N29" i="11"/>
  <c r="G31" i="11"/>
  <c r="G51" i="11" s="1"/>
  <c r="G29" i="11"/>
  <c r="O34" i="11"/>
  <c r="O51" i="11" s="1"/>
  <c r="O29" i="11"/>
  <c r="H31" i="11"/>
  <c r="H51" i="11" s="1"/>
  <c r="H29" i="11"/>
  <c r="J29" i="11"/>
  <c r="L29" i="11"/>
  <c r="M29" i="11"/>
  <c r="K41" i="5"/>
  <c r="K43" i="5"/>
  <c r="K40" i="5"/>
  <c r="P50" i="5"/>
  <c r="P40" i="5"/>
  <c r="P47" i="5"/>
  <c r="K48" i="5"/>
  <c r="K51" i="5"/>
  <c r="P51" i="5"/>
  <c r="P48" i="5"/>
  <c r="P43" i="5"/>
  <c r="K46" i="5"/>
  <c r="P46" i="5"/>
  <c r="P45" i="5"/>
  <c r="K31" i="5"/>
  <c r="K9" i="11"/>
  <c r="K29" i="11" s="1"/>
  <c r="P31" i="5"/>
  <c r="P32" i="11"/>
  <c r="L51" i="12"/>
  <c r="M51" i="12"/>
  <c r="J51" i="12"/>
  <c r="P39" i="5"/>
  <c r="F121" i="14" s="1"/>
  <c r="N51" i="12"/>
  <c r="P45" i="12"/>
  <c r="P48" i="12" s="1"/>
  <c r="E15" i="4" s="1"/>
  <c r="D104" i="14" s="1"/>
  <c r="P37" i="5"/>
  <c r="F119" i="14" s="1"/>
  <c r="I51" i="12"/>
  <c r="K34" i="5"/>
  <c r="E116" i="14" s="1"/>
  <c r="K34" i="11"/>
  <c r="H51" i="12"/>
  <c r="K39" i="5"/>
  <c r="E121" i="14" s="1"/>
  <c r="K36" i="5"/>
  <c r="E118" i="14" s="1"/>
  <c r="P34" i="5"/>
  <c r="F122" i="14"/>
  <c r="P33" i="11"/>
  <c r="F126" i="14"/>
  <c r="E125" i="14"/>
  <c r="E124" i="14"/>
  <c r="E131" i="14"/>
  <c r="P36" i="11"/>
  <c r="E126" i="14"/>
  <c r="E132" i="14"/>
  <c r="E123" i="14"/>
  <c r="E130" i="14"/>
  <c r="P30" i="12"/>
  <c r="P33" i="12" s="1"/>
  <c r="E13" i="4" s="1"/>
  <c r="D103" i="14" s="1"/>
  <c r="K45" i="12"/>
  <c r="K48" i="12" s="1"/>
  <c r="D15" i="4" s="1"/>
  <c r="C104" i="14" s="1"/>
  <c r="K37" i="5"/>
  <c r="E119" i="14" s="1"/>
  <c r="K35" i="5"/>
  <c r="E117" i="14" s="1"/>
  <c r="P35" i="11"/>
  <c r="F129" i="14"/>
  <c r="F125" i="14"/>
  <c r="E127" i="14"/>
  <c r="F132" i="14"/>
  <c r="F131" i="14"/>
  <c r="P35" i="5"/>
  <c r="F117" i="14" s="1"/>
  <c r="B7" i="5"/>
  <c r="G7" i="5" s="1"/>
  <c r="E129" i="14"/>
  <c r="P38" i="5"/>
  <c r="F120" i="14" s="1"/>
  <c r="P36" i="5"/>
  <c r="F118" i="14" s="1"/>
  <c r="F124" i="14"/>
  <c r="B8" i="5"/>
  <c r="G8" i="5" s="1"/>
  <c r="F127" i="14"/>
  <c r="K36" i="11"/>
  <c r="Q8" i="5"/>
  <c r="F10" i="12"/>
  <c r="P15" i="12"/>
  <c r="P18" i="12" s="1"/>
  <c r="E17" i="4" s="1"/>
  <c r="D105" i="14" s="1"/>
  <c r="K38" i="5"/>
  <c r="E120" i="14" s="1"/>
  <c r="G10" i="12"/>
  <c r="G40" i="12" s="1"/>
  <c r="J41" i="12" s="1"/>
  <c r="F25" i="12"/>
  <c r="K35" i="11"/>
  <c r="F123" i="14"/>
  <c r="F130" i="14"/>
  <c r="G33" i="12"/>
  <c r="K30" i="12"/>
  <c r="K33" i="12" s="1"/>
  <c r="D13" i="4" s="1"/>
  <c r="C103" i="14" s="1"/>
  <c r="L39" i="12"/>
  <c r="L24" i="12"/>
  <c r="Q9" i="12"/>
  <c r="Q7" i="12" s="1"/>
  <c r="Q22" i="12" s="1"/>
  <c r="L22" i="12"/>
  <c r="L37" i="12"/>
  <c r="G18" i="12"/>
  <c r="K15" i="12"/>
  <c r="K18" i="12" s="1"/>
  <c r="L38" i="12"/>
  <c r="L23" i="12"/>
  <c r="Q8" i="12"/>
  <c r="M31" i="11"/>
  <c r="M51" i="11" s="1"/>
  <c r="H33" i="11"/>
  <c r="P11" i="11"/>
  <c r="N31" i="11"/>
  <c r="N51" i="11" s="1"/>
  <c r="P10" i="11"/>
  <c r="P9" i="11"/>
  <c r="L31" i="11"/>
  <c r="L51" i="11" s="1"/>
  <c r="AA6" i="5"/>
  <c r="V5" i="5"/>
  <c r="P14" i="11"/>
  <c r="I32" i="11"/>
  <c r="M5" i="12"/>
  <c r="M5" i="11"/>
  <c r="M33" i="5"/>
  <c r="O5" i="12"/>
  <c r="O33" i="5"/>
  <c r="O5" i="11"/>
  <c r="N5" i="12"/>
  <c r="N5" i="11"/>
  <c r="N33" i="5"/>
  <c r="P5" i="12"/>
  <c r="R10" i="5"/>
  <c r="Q10" i="5"/>
  <c r="T10" i="5"/>
  <c r="U10" i="5"/>
  <c r="P33" i="5"/>
  <c r="S10" i="5"/>
  <c r="P5" i="11"/>
  <c r="P12" i="11"/>
  <c r="C136" i="14" l="1"/>
  <c r="P34" i="11"/>
  <c r="F116" i="14"/>
  <c r="P54" i="5"/>
  <c r="H54" i="5"/>
  <c r="I54" i="5"/>
  <c r="J54" i="5"/>
  <c r="C74" i="14" s="1"/>
  <c r="G54" i="5"/>
  <c r="O54" i="5"/>
  <c r="D74" i="14" s="1"/>
  <c r="L54" i="5"/>
  <c r="M54" i="5"/>
  <c r="N54" i="5"/>
  <c r="K31" i="11"/>
  <c r="P29" i="11"/>
  <c r="L8" i="5"/>
  <c r="P51" i="12"/>
  <c r="K54" i="5"/>
  <c r="E122" i="14"/>
  <c r="G25" i="12"/>
  <c r="H26" i="12" s="1"/>
  <c r="L10" i="12"/>
  <c r="L25" i="12" s="1"/>
  <c r="N26" i="12" s="1"/>
  <c r="L7" i="5"/>
  <c r="Q7" i="5" s="1"/>
  <c r="K11" i="12"/>
  <c r="I11" i="12"/>
  <c r="J11" i="12"/>
  <c r="H11" i="12"/>
  <c r="G11" i="12"/>
  <c r="H41" i="12"/>
  <c r="K41" i="12"/>
  <c r="K32" i="11"/>
  <c r="B136" i="14" s="1"/>
  <c r="K33" i="11"/>
  <c r="G41" i="12"/>
  <c r="V8" i="5"/>
  <c r="I41" i="12"/>
  <c r="P11" i="12"/>
  <c r="G51" i="12"/>
  <c r="Q37" i="12"/>
  <c r="S5" i="12"/>
  <c r="S33" i="5"/>
  <c r="S5" i="11"/>
  <c r="U5" i="12"/>
  <c r="U5" i="11"/>
  <c r="Z10" i="5"/>
  <c r="Y10" i="5"/>
  <c r="X10" i="5"/>
  <c r="U33" i="5"/>
  <c r="V10" i="5"/>
  <c r="W10" i="5"/>
  <c r="T5" i="12"/>
  <c r="T5" i="11"/>
  <c r="T33" i="5"/>
  <c r="Q5" i="12"/>
  <c r="Q5" i="11"/>
  <c r="Q33" i="5"/>
  <c r="R5" i="11"/>
  <c r="R5" i="12"/>
  <c r="R33" i="5"/>
  <c r="AF6" i="5"/>
  <c r="AA5" i="5"/>
  <c r="P31" i="11"/>
  <c r="F128" i="14"/>
  <c r="E128" i="14"/>
  <c r="E20" i="4"/>
  <c r="Q38" i="12"/>
  <c r="Q23" i="12"/>
  <c r="V8" i="12"/>
  <c r="K51" i="12"/>
  <c r="D17" i="4"/>
  <c r="Q24" i="12"/>
  <c r="Q39" i="12"/>
  <c r="V9" i="12"/>
  <c r="P51" i="11" l="1"/>
  <c r="E8" i="4" s="1"/>
  <c r="C137" i="14"/>
  <c r="K51" i="11"/>
  <c r="D8" i="4" s="1"/>
  <c r="E5" i="4"/>
  <c r="C145" i="14"/>
  <c r="C141" i="14"/>
  <c r="C138" i="14"/>
  <c r="C144" i="14"/>
  <c r="C146" i="14"/>
  <c r="C142" i="14"/>
  <c r="C140" i="14"/>
  <c r="C143" i="14"/>
  <c r="C139" i="14"/>
  <c r="D5" i="4"/>
  <c r="B138" i="14"/>
  <c r="B142" i="14"/>
  <c r="B144" i="14"/>
  <c r="B145" i="14"/>
  <c r="B140" i="14"/>
  <c r="B146" i="14"/>
  <c r="B141" i="14"/>
  <c r="B143" i="14"/>
  <c r="B139" i="14"/>
  <c r="B137" i="14"/>
  <c r="L40" i="12"/>
  <c r="Q10" i="12"/>
  <c r="O11" i="12"/>
  <c r="M11" i="12"/>
  <c r="K26" i="12"/>
  <c r="G26" i="12"/>
  <c r="J26" i="12"/>
  <c r="Q17" i="5"/>
  <c r="S23" i="5"/>
  <c r="Q22" i="5"/>
  <c r="T23" i="5"/>
  <c r="S26" i="5"/>
  <c r="Q23" i="5"/>
  <c r="R17" i="5"/>
  <c r="T17" i="5"/>
  <c r="R20" i="5"/>
  <c r="S20" i="5"/>
  <c r="T22" i="5"/>
  <c r="Q26" i="5"/>
  <c r="S22" i="5"/>
  <c r="Q18" i="5"/>
  <c r="T26" i="5"/>
  <c r="R23" i="5"/>
  <c r="S17" i="5"/>
  <c r="T18" i="5"/>
  <c r="R22" i="5"/>
  <c r="T20" i="5"/>
  <c r="R26" i="5"/>
  <c r="T24" i="5"/>
  <c r="S29" i="5"/>
  <c r="S27" i="5"/>
  <c r="Q19" i="5"/>
  <c r="R30" i="5"/>
  <c r="R18" i="5"/>
  <c r="T29" i="5"/>
  <c r="R27" i="5"/>
  <c r="T19" i="5"/>
  <c r="T30" i="5"/>
  <c r="Q20" i="5"/>
  <c r="Q29" i="5"/>
  <c r="T27" i="5"/>
  <c r="R19" i="5"/>
  <c r="Q30" i="5"/>
  <c r="R24" i="5"/>
  <c r="Q21" i="5"/>
  <c r="S28" i="5"/>
  <c r="S19" i="5"/>
  <c r="S30" i="5"/>
  <c r="S24" i="5"/>
  <c r="S21" i="5"/>
  <c r="T28" i="5"/>
  <c r="R25" i="5"/>
  <c r="Q24" i="5"/>
  <c r="T21" i="5"/>
  <c r="R28" i="5"/>
  <c r="S25" i="5"/>
  <c r="S18" i="5"/>
  <c r="R21" i="5"/>
  <c r="Q28" i="5"/>
  <c r="Q25" i="5"/>
  <c r="R29" i="5"/>
  <c r="Q27" i="5"/>
  <c r="T25" i="5"/>
  <c r="I26" i="12"/>
  <c r="P26" i="12"/>
  <c r="N11" i="12"/>
  <c r="S12" i="5"/>
  <c r="T15" i="5"/>
  <c r="T13" i="11" s="1"/>
  <c r="T35" i="11" s="1"/>
  <c r="R14" i="5"/>
  <c r="R37" i="5" s="1"/>
  <c r="S16" i="5"/>
  <c r="S14" i="11" s="1"/>
  <c r="S36" i="11" s="1"/>
  <c r="R12" i="5"/>
  <c r="R10" i="11" s="1"/>
  <c r="R32" i="11" s="1"/>
  <c r="T14" i="5"/>
  <c r="T12" i="11" s="1"/>
  <c r="T34" i="11" s="1"/>
  <c r="L11" i="12"/>
  <c r="S11" i="12" s="1"/>
  <c r="L26" i="12"/>
  <c r="Q14" i="5"/>
  <c r="T13" i="5"/>
  <c r="Q15" i="5"/>
  <c r="Q13" i="11" s="1"/>
  <c r="Q35" i="11" s="1"/>
  <c r="V7" i="5"/>
  <c r="T16" i="5"/>
  <c r="Q16" i="5"/>
  <c r="Q14" i="11" s="1"/>
  <c r="Q36" i="11" s="1"/>
  <c r="T11" i="5"/>
  <c r="R11" i="5"/>
  <c r="Q12" i="5"/>
  <c r="S14" i="5"/>
  <c r="S11" i="5"/>
  <c r="Q11" i="5"/>
  <c r="Q13" i="5"/>
  <c r="S15" i="5"/>
  <c r="S38" i="5" s="1"/>
  <c r="R13" i="5"/>
  <c r="R36" i="5" s="1"/>
  <c r="T12" i="5"/>
  <c r="T10" i="11" s="1"/>
  <c r="T32" i="11" s="1"/>
  <c r="R15" i="5"/>
  <c r="R13" i="11" s="1"/>
  <c r="R35" i="11" s="1"/>
  <c r="R16" i="5"/>
  <c r="S13" i="5"/>
  <c r="C105" i="14"/>
  <c r="D6" i="4"/>
  <c r="M26" i="12"/>
  <c r="D106" i="14"/>
  <c r="D60" i="15"/>
  <c r="Q32" i="15" s="1"/>
  <c r="O26" i="12"/>
  <c r="E21" i="4"/>
  <c r="D107" i="14" s="1"/>
  <c r="N41" i="12"/>
  <c r="Q5" i="15"/>
  <c r="Q10" i="15" s="1"/>
  <c r="D22" i="15"/>
  <c r="C75" i="14"/>
  <c r="D21" i="15"/>
  <c r="P5" i="15"/>
  <c r="P10" i="15" s="1"/>
  <c r="AK6" i="5"/>
  <c r="AF5" i="5"/>
  <c r="O41" i="12"/>
  <c r="M41" i="12"/>
  <c r="P41" i="12"/>
  <c r="L41" i="12"/>
  <c r="AA8" i="5"/>
  <c r="AA7" i="5"/>
  <c r="V24" i="12"/>
  <c r="V39" i="12"/>
  <c r="AA9" i="12"/>
  <c r="V7" i="12"/>
  <c r="D20" i="4"/>
  <c r="V23" i="12"/>
  <c r="V38" i="12"/>
  <c r="AA8" i="12"/>
  <c r="W5" i="12"/>
  <c r="W33" i="5"/>
  <c r="W5" i="11"/>
  <c r="V5" i="12"/>
  <c r="V5" i="11"/>
  <c r="V33" i="5"/>
  <c r="X5" i="12"/>
  <c r="X5" i="11"/>
  <c r="X33" i="5"/>
  <c r="Y5" i="12"/>
  <c r="Y5" i="11"/>
  <c r="Y33" i="5"/>
  <c r="Z5" i="11"/>
  <c r="Z5" i="12"/>
  <c r="AE10" i="5"/>
  <c r="AB10" i="5"/>
  <c r="AD10" i="5"/>
  <c r="Z33" i="5"/>
  <c r="AC10" i="5"/>
  <c r="AA10" i="5"/>
  <c r="Q40" i="12"/>
  <c r="Q25" i="12"/>
  <c r="S26" i="12" s="1"/>
  <c r="V10" i="12"/>
  <c r="Q50" i="5" l="1"/>
  <c r="Q25" i="11"/>
  <c r="Q47" i="11" s="1"/>
  <c r="T44" i="5"/>
  <c r="T19" i="11"/>
  <c r="T41" i="11" s="1"/>
  <c r="S51" i="5"/>
  <c r="S26" i="11"/>
  <c r="S48" i="11" s="1"/>
  <c r="T28" i="11"/>
  <c r="T50" i="11" s="1"/>
  <c r="T53" i="5"/>
  <c r="S52" i="5"/>
  <c r="S27" i="11"/>
  <c r="S49" i="11" s="1"/>
  <c r="T49" i="5"/>
  <c r="T24" i="11"/>
  <c r="T46" i="11" s="1"/>
  <c r="R40" i="5"/>
  <c r="R15" i="11"/>
  <c r="R37" i="11" s="1"/>
  <c r="Q48" i="5"/>
  <c r="Q23" i="11"/>
  <c r="Q45" i="11" s="1"/>
  <c r="R48" i="5"/>
  <c r="R23" i="11"/>
  <c r="R45" i="11" s="1"/>
  <c r="R47" i="5"/>
  <c r="R22" i="11"/>
  <c r="R44" i="11" s="1"/>
  <c r="R50" i="5"/>
  <c r="R25" i="11"/>
  <c r="R47" i="11" s="1"/>
  <c r="R49" i="5"/>
  <c r="R24" i="11"/>
  <c r="R46" i="11" s="1"/>
  <c r="S45" i="5"/>
  <c r="S20" i="11"/>
  <c r="S42" i="11" s="1"/>
  <c r="S49" i="5"/>
  <c r="S24" i="11"/>
  <c r="S46" i="11" s="1"/>
  <c r="Q28" i="11"/>
  <c r="Q50" i="11" s="1"/>
  <c r="Q53" i="5"/>
  <c r="R44" i="5"/>
  <c r="R19" i="11"/>
  <c r="R41" i="11" s="1"/>
  <c r="S44" i="5"/>
  <c r="S19" i="11"/>
  <c r="S41" i="11" s="1"/>
  <c r="R42" i="5"/>
  <c r="R17" i="11"/>
  <c r="R39" i="11" s="1"/>
  <c r="R41" i="5"/>
  <c r="R16" i="11"/>
  <c r="R38" i="11" s="1"/>
  <c r="R45" i="5"/>
  <c r="R20" i="11"/>
  <c r="R42" i="11" s="1"/>
  <c r="T45" i="5"/>
  <c r="T20" i="11"/>
  <c r="T42" i="11" s="1"/>
  <c r="Q45" i="5"/>
  <c r="Q20" i="11"/>
  <c r="Q42" i="11" s="1"/>
  <c r="R52" i="5"/>
  <c r="R27" i="11"/>
  <c r="R49" i="11" s="1"/>
  <c r="Q47" i="5"/>
  <c r="Q22" i="11"/>
  <c r="Q44" i="11" s="1"/>
  <c r="Q44" i="5"/>
  <c r="Q19" i="11"/>
  <c r="Q41" i="11" s="1"/>
  <c r="T42" i="5"/>
  <c r="T17" i="11"/>
  <c r="T39" i="11" s="1"/>
  <c r="T47" i="5"/>
  <c r="T22" i="11"/>
  <c r="T44" i="11" s="1"/>
  <c r="Q41" i="5"/>
  <c r="Q16" i="11"/>
  <c r="Q38" i="11" s="1"/>
  <c r="Q46" i="5"/>
  <c r="Q21" i="11"/>
  <c r="Q43" i="11" s="1"/>
  <c r="S41" i="5"/>
  <c r="S16" i="11"/>
  <c r="S38" i="11" s="1"/>
  <c r="S47" i="5"/>
  <c r="S22" i="11"/>
  <c r="S44" i="11" s="1"/>
  <c r="T50" i="5"/>
  <c r="T25" i="11"/>
  <c r="T47" i="11" s="1"/>
  <c r="R28" i="11"/>
  <c r="R50" i="11" s="1"/>
  <c r="R53" i="5"/>
  <c r="T41" i="5"/>
  <c r="T16" i="11"/>
  <c r="T38" i="11" s="1"/>
  <c r="S43" i="5"/>
  <c r="S18" i="11"/>
  <c r="S40" i="11" s="1"/>
  <c r="S46" i="5"/>
  <c r="S21" i="11"/>
  <c r="S43" i="11" s="1"/>
  <c r="S39" i="5"/>
  <c r="S48" i="5"/>
  <c r="S23" i="11"/>
  <c r="S45" i="11" s="1"/>
  <c r="S28" i="11"/>
  <c r="S50" i="11" s="1"/>
  <c r="S53" i="5"/>
  <c r="Q52" i="5"/>
  <c r="Q27" i="11"/>
  <c r="Q49" i="11" s="1"/>
  <c r="Q42" i="5"/>
  <c r="Q17" i="11"/>
  <c r="Q39" i="11" s="1"/>
  <c r="S40" i="5"/>
  <c r="S15" i="11"/>
  <c r="S37" i="11" s="1"/>
  <c r="R43" i="5"/>
  <c r="R18" i="11"/>
  <c r="R40" i="11" s="1"/>
  <c r="Q40" i="5"/>
  <c r="Q15" i="11"/>
  <c r="Q37" i="11" s="1"/>
  <c r="Q51" i="5"/>
  <c r="Q26" i="11"/>
  <c r="Q48" i="11" s="1"/>
  <c r="T51" i="5"/>
  <c r="T26" i="11"/>
  <c r="T48" i="11" s="1"/>
  <c r="T52" i="5"/>
  <c r="T27" i="11"/>
  <c r="T49" i="11" s="1"/>
  <c r="T43" i="5"/>
  <c r="T18" i="11"/>
  <c r="T40" i="11" s="1"/>
  <c r="Q49" i="5"/>
  <c r="Q24" i="11"/>
  <c r="Q46" i="11" s="1"/>
  <c r="T46" i="5"/>
  <c r="T21" i="11"/>
  <c r="T43" i="11" s="1"/>
  <c r="T48" i="5"/>
  <c r="T23" i="11"/>
  <c r="T45" i="11" s="1"/>
  <c r="R51" i="5"/>
  <c r="R26" i="11"/>
  <c r="R48" i="11" s="1"/>
  <c r="S42" i="5"/>
  <c r="S17" i="11"/>
  <c r="S39" i="11" s="1"/>
  <c r="Q43" i="5"/>
  <c r="Q18" i="11"/>
  <c r="Q40" i="11" s="1"/>
  <c r="S50" i="5"/>
  <c r="S25" i="11"/>
  <c r="S47" i="11" s="1"/>
  <c r="R46" i="5"/>
  <c r="R21" i="11"/>
  <c r="R43" i="11" s="1"/>
  <c r="T40" i="5"/>
  <c r="T15" i="11"/>
  <c r="T37" i="11" s="1"/>
  <c r="U18" i="5"/>
  <c r="U24" i="5"/>
  <c r="T34" i="5"/>
  <c r="T31" i="5"/>
  <c r="S31" i="5"/>
  <c r="Q31" i="5"/>
  <c r="R31" i="5"/>
  <c r="U27" i="5"/>
  <c r="U17" i="5"/>
  <c r="U23" i="5"/>
  <c r="U25" i="5"/>
  <c r="U28" i="5"/>
  <c r="U26" i="11" s="1"/>
  <c r="U30" i="5"/>
  <c r="U28" i="11" s="1"/>
  <c r="U26" i="5"/>
  <c r="U24" i="11" s="1"/>
  <c r="U22" i="5"/>
  <c r="U20" i="11" s="1"/>
  <c r="U29" i="5"/>
  <c r="U27" i="11" s="1"/>
  <c r="U19" i="5"/>
  <c r="U17" i="11" s="1"/>
  <c r="U21" i="5"/>
  <c r="U19" i="11" s="1"/>
  <c r="U20" i="5"/>
  <c r="U18" i="11" s="1"/>
  <c r="R38" i="5"/>
  <c r="V11" i="12"/>
  <c r="R11" i="11"/>
  <c r="R33" i="11" s="1"/>
  <c r="U11" i="12"/>
  <c r="T11" i="12"/>
  <c r="T9" i="11"/>
  <c r="Q11" i="12"/>
  <c r="U14" i="12" s="1"/>
  <c r="R14" i="12" s="1"/>
  <c r="R15" i="12" s="1"/>
  <c r="R18" i="12" s="1"/>
  <c r="Q39" i="5"/>
  <c r="R35" i="5"/>
  <c r="U12" i="5"/>
  <c r="U10" i="11" s="1"/>
  <c r="T35" i="5"/>
  <c r="T38" i="5"/>
  <c r="Q38" i="5"/>
  <c r="R12" i="11"/>
  <c r="R34" i="11" s="1"/>
  <c r="S41" i="12"/>
  <c r="U13" i="5"/>
  <c r="X13" i="5" s="1"/>
  <c r="S10" i="11"/>
  <c r="S32" i="11" s="1"/>
  <c r="S35" i="5"/>
  <c r="U15" i="5"/>
  <c r="U13" i="11" s="1"/>
  <c r="S13" i="11"/>
  <c r="S35" i="11" s="1"/>
  <c r="U35" i="11" s="1"/>
  <c r="T26" i="12"/>
  <c r="Q10" i="11"/>
  <c r="Q32" i="11" s="1"/>
  <c r="Q35" i="5"/>
  <c r="R9" i="11"/>
  <c r="R34" i="5"/>
  <c r="T14" i="11"/>
  <c r="T36" i="11" s="1"/>
  <c r="T39" i="5"/>
  <c r="T11" i="11"/>
  <c r="T33" i="11" s="1"/>
  <c r="T36" i="5"/>
  <c r="Q26" i="12"/>
  <c r="U29" i="12" s="1"/>
  <c r="S29" i="12" s="1"/>
  <c r="S30" i="12" s="1"/>
  <c r="S33" i="12" s="1"/>
  <c r="S11" i="11"/>
  <c r="S33" i="11" s="1"/>
  <c r="S36" i="5"/>
  <c r="Q11" i="11"/>
  <c r="Q33" i="11" s="1"/>
  <c r="Q36" i="5"/>
  <c r="U26" i="12"/>
  <c r="R41" i="12"/>
  <c r="R11" i="12"/>
  <c r="U14" i="5"/>
  <c r="V14" i="5" s="1"/>
  <c r="V12" i="11" s="1"/>
  <c r="V34" i="11" s="1"/>
  <c r="T37" i="5"/>
  <c r="U16" i="5"/>
  <c r="R39" i="5"/>
  <c r="R14" i="11"/>
  <c r="R36" i="11" s="1"/>
  <c r="Q9" i="11"/>
  <c r="Q34" i="5"/>
  <c r="U11" i="5"/>
  <c r="G132" i="14"/>
  <c r="Q37" i="5"/>
  <c r="Q12" i="11"/>
  <c r="Q34" i="11" s="1"/>
  <c r="S9" i="11"/>
  <c r="S34" i="5"/>
  <c r="S37" i="5"/>
  <c r="S12" i="11"/>
  <c r="S34" i="11" s="1"/>
  <c r="E16" i="4"/>
  <c r="C67" i="14"/>
  <c r="C68" i="14" s="1"/>
  <c r="D67" i="14"/>
  <c r="E14" i="4"/>
  <c r="D10" i="4"/>
  <c r="D47" i="15" s="1"/>
  <c r="P30" i="15" s="1"/>
  <c r="E10" i="4"/>
  <c r="D48" i="15" s="1"/>
  <c r="Q30" i="15" s="1"/>
  <c r="Z11" i="12"/>
  <c r="T41" i="12"/>
  <c r="Q41" i="12"/>
  <c r="U44" i="12" s="1"/>
  <c r="R44" i="12" s="1"/>
  <c r="R45" i="12" s="1"/>
  <c r="R48" i="12" s="1"/>
  <c r="R26" i="12"/>
  <c r="X11" i="12"/>
  <c r="Q4" i="15"/>
  <c r="D37" i="15"/>
  <c r="Q28" i="15" s="1"/>
  <c r="D99" i="14"/>
  <c r="E18" i="4"/>
  <c r="W11" i="12"/>
  <c r="U41" i="12"/>
  <c r="D59" i="15"/>
  <c r="P32" i="15" s="1"/>
  <c r="C106" i="14"/>
  <c r="E6" i="4"/>
  <c r="Y11" i="12"/>
  <c r="D42" i="15"/>
  <c r="P29" i="15" s="1"/>
  <c r="C100" i="14"/>
  <c r="D16" i="4"/>
  <c r="D36" i="15"/>
  <c r="P28" i="15" s="1"/>
  <c r="C99" i="14"/>
  <c r="P4" i="15"/>
  <c r="D14" i="4"/>
  <c r="D18" i="4"/>
  <c r="D43" i="15"/>
  <c r="Q29" i="15" s="1"/>
  <c r="D100" i="14"/>
  <c r="D27" i="15" a="1"/>
  <c r="D27" i="15" s="1"/>
  <c r="D70" i="15" a="1"/>
  <c r="D70" i="15" s="1"/>
  <c r="P38" i="15" s="1"/>
  <c r="P43" i="15" s="1"/>
  <c r="P21" i="15"/>
  <c r="D28" i="15" a="1"/>
  <c r="D28" i="15" s="1"/>
  <c r="D21" i="4"/>
  <c r="C107" i="14" s="1"/>
  <c r="AF7" i="5"/>
  <c r="AF8" i="5"/>
  <c r="AP6" i="5"/>
  <c r="AK5" i="5"/>
  <c r="V25" i="12"/>
  <c r="V40" i="12"/>
  <c r="AA10" i="12"/>
  <c r="AA5" i="11"/>
  <c r="AA5" i="12"/>
  <c r="AA33" i="5"/>
  <c r="AC5" i="12"/>
  <c r="AC5" i="11"/>
  <c r="AC33" i="5"/>
  <c r="AD5" i="11"/>
  <c r="AD5" i="12"/>
  <c r="AD33" i="5"/>
  <c r="AB5" i="11"/>
  <c r="AB5" i="12"/>
  <c r="AB33" i="5"/>
  <c r="AE5" i="12"/>
  <c r="AE5" i="11"/>
  <c r="AE33" i="5"/>
  <c r="AH10" i="5"/>
  <c r="AG10" i="5"/>
  <c r="AF10" i="5"/>
  <c r="AJ10" i="5"/>
  <c r="AI10" i="5"/>
  <c r="AA38" i="12"/>
  <c r="AA23" i="12"/>
  <c r="AF8" i="12"/>
  <c r="V37" i="12"/>
  <c r="V22" i="12"/>
  <c r="AA39" i="12"/>
  <c r="AA24" i="12"/>
  <c r="AF9" i="12"/>
  <c r="AA7" i="12"/>
  <c r="U49" i="5" l="1"/>
  <c r="U44" i="11"/>
  <c r="U45" i="11"/>
  <c r="U37" i="11"/>
  <c r="U41" i="5"/>
  <c r="U47" i="5"/>
  <c r="U44" i="5"/>
  <c r="U48" i="5"/>
  <c r="U43" i="5"/>
  <c r="U40" i="5"/>
  <c r="U52" i="5"/>
  <c r="U42" i="5"/>
  <c r="U45" i="5"/>
  <c r="U46" i="5"/>
  <c r="Y23" i="5"/>
  <c r="U21" i="11"/>
  <c r="U42" i="11"/>
  <c r="U46" i="11"/>
  <c r="U38" i="11"/>
  <c r="U50" i="11"/>
  <c r="V24" i="5"/>
  <c r="U22" i="11"/>
  <c r="U40" i="11"/>
  <c r="U51" i="5"/>
  <c r="X17" i="5"/>
  <c r="U15" i="11"/>
  <c r="X18" i="5"/>
  <c r="U16" i="11"/>
  <c r="U43" i="11"/>
  <c r="U41" i="11"/>
  <c r="U47" i="11"/>
  <c r="U49" i="11"/>
  <c r="U53" i="5"/>
  <c r="Y25" i="5"/>
  <c r="U23" i="11"/>
  <c r="X27" i="5"/>
  <c r="U25" i="11"/>
  <c r="U48" i="11"/>
  <c r="U39" i="11"/>
  <c r="U50" i="5"/>
  <c r="S29" i="11"/>
  <c r="R29" i="11"/>
  <c r="Q29" i="11"/>
  <c r="T31" i="11"/>
  <c r="T51" i="11" s="1"/>
  <c r="T29" i="11"/>
  <c r="W18" i="5"/>
  <c r="V18" i="5"/>
  <c r="Y18" i="5"/>
  <c r="Y16" i="11" s="1"/>
  <c r="Y38" i="11" s="1"/>
  <c r="Y24" i="5"/>
  <c r="X24" i="5"/>
  <c r="W24" i="5"/>
  <c r="V17" i="5"/>
  <c r="Y27" i="5"/>
  <c r="Y17" i="5"/>
  <c r="U31" i="5"/>
  <c r="V27" i="5"/>
  <c r="W17" i="5"/>
  <c r="W27" i="5"/>
  <c r="W23" i="5"/>
  <c r="X23" i="5"/>
  <c r="W25" i="5"/>
  <c r="V23" i="5"/>
  <c r="X25" i="5"/>
  <c r="V25" i="5"/>
  <c r="V22" i="5"/>
  <c r="W22" i="5"/>
  <c r="X22" i="5"/>
  <c r="Y22" i="5"/>
  <c r="Y20" i="5"/>
  <c r="W20" i="5"/>
  <c r="V20" i="5"/>
  <c r="X20" i="5"/>
  <c r="X26" i="5"/>
  <c r="Y26" i="5"/>
  <c r="V26" i="5"/>
  <c r="W26" i="5"/>
  <c r="V30" i="5"/>
  <c r="X30" i="5"/>
  <c r="W30" i="5"/>
  <c r="Y30" i="5"/>
  <c r="Y19" i="5"/>
  <c r="X19" i="5"/>
  <c r="V19" i="5"/>
  <c r="W19" i="5"/>
  <c r="Y28" i="5"/>
  <c r="V28" i="5"/>
  <c r="W28" i="5"/>
  <c r="X28" i="5"/>
  <c r="X29" i="5"/>
  <c r="V29" i="5"/>
  <c r="W29" i="5"/>
  <c r="Y29" i="5"/>
  <c r="W21" i="5"/>
  <c r="Y21" i="5"/>
  <c r="X21" i="5"/>
  <c r="V21" i="5"/>
  <c r="V26" i="12"/>
  <c r="Z29" i="12" s="1"/>
  <c r="W29" i="12" s="1"/>
  <c r="W30" i="12" s="1"/>
  <c r="W33" i="12" s="1"/>
  <c r="U11" i="11"/>
  <c r="G125" i="14"/>
  <c r="V15" i="5"/>
  <c r="V13" i="11" s="1"/>
  <c r="V35" i="11" s="1"/>
  <c r="C101" i="14"/>
  <c r="Y13" i="5"/>
  <c r="Y11" i="11" s="1"/>
  <c r="Y33" i="11" s="1"/>
  <c r="V13" i="5"/>
  <c r="T14" i="12"/>
  <c r="T15" i="12" s="1"/>
  <c r="T18" i="12" s="1"/>
  <c r="G127" i="14"/>
  <c r="U38" i="5"/>
  <c r="G120" i="14" s="1"/>
  <c r="D23" i="4"/>
  <c r="C108" i="14" s="1"/>
  <c r="S14" i="12"/>
  <c r="S15" i="12" s="1"/>
  <c r="S18" i="12" s="1"/>
  <c r="G124" i="14"/>
  <c r="Q44" i="12"/>
  <c r="Q45" i="12" s="1"/>
  <c r="Q48" i="12" s="1"/>
  <c r="S44" i="12"/>
  <c r="S45" i="12" s="1"/>
  <c r="S48" i="12" s="1"/>
  <c r="Q14" i="12"/>
  <c r="Q15" i="12" s="1"/>
  <c r="Q18" i="12" s="1"/>
  <c r="Z14" i="12"/>
  <c r="X15" i="5"/>
  <c r="X13" i="11" s="1"/>
  <c r="X35" i="11" s="1"/>
  <c r="W15" i="5"/>
  <c r="W38" i="5" s="1"/>
  <c r="D101" i="14"/>
  <c r="U39" i="5"/>
  <c r="G121" i="14" s="1"/>
  <c r="X12" i="5"/>
  <c r="V12" i="5"/>
  <c r="V35" i="5" s="1"/>
  <c r="T44" i="12"/>
  <c r="T45" i="12" s="1"/>
  <c r="T48" i="12" s="1"/>
  <c r="Y12" i="5"/>
  <c r="W12" i="5"/>
  <c r="V41" i="12"/>
  <c r="Z44" i="12" s="1"/>
  <c r="Y44" i="12" s="1"/>
  <c r="Y45" i="12" s="1"/>
  <c r="Y48" i="12" s="1"/>
  <c r="Y15" i="5"/>
  <c r="Y38" i="5" s="1"/>
  <c r="B147" i="14"/>
  <c r="U32" i="11"/>
  <c r="T29" i="12"/>
  <c r="T30" i="12" s="1"/>
  <c r="T33" i="12" s="1"/>
  <c r="Q29" i="12"/>
  <c r="Q30" i="12" s="1"/>
  <c r="Q33" i="12" s="1"/>
  <c r="C147" i="14"/>
  <c r="R29" i="12"/>
  <c r="R30" i="12" s="1"/>
  <c r="R33" i="12" s="1"/>
  <c r="R51" i="12" s="1"/>
  <c r="U36" i="11"/>
  <c r="X36" i="5"/>
  <c r="X11" i="11"/>
  <c r="X33" i="11" s="1"/>
  <c r="G129" i="14"/>
  <c r="U36" i="5"/>
  <c r="G118" i="14" s="1"/>
  <c r="U35" i="5"/>
  <c r="W13" i="5"/>
  <c r="U37" i="5"/>
  <c r="G119" i="14" s="1"/>
  <c r="AA11" i="12"/>
  <c r="G128" i="14"/>
  <c r="G126" i="14"/>
  <c r="G131" i="14"/>
  <c r="G130" i="14"/>
  <c r="G123" i="14"/>
  <c r="G122" i="14"/>
  <c r="V37" i="5"/>
  <c r="Z26" i="12"/>
  <c r="R31" i="11"/>
  <c r="R51" i="11" s="1"/>
  <c r="X11" i="5"/>
  <c r="V11" i="5"/>
  <c r="W11" i="5"/>
  <c r="U9" i="11"/>
  <c r="Y11" i="5"/>
  <c r="X14" i="5"/>
  <c r="U12" i="11"/>
  <c r="Y14" i="5"/>
  <c r="W26" i="12"/>
  <c r="U34" i="5"/>
  <c r="Q31" i="11"/>
  <c r="Q51" i="11" s="1"/>
  <c r="U34" i="11"/>
  <c r="S31" i="11"/>
  <c r="S51" i="11" s="1"/>
  <c r="W14" i="5"/>
  <c r="Y16" i="5"/>
  <c r="U14" i="11"/>
  <c r="V16" i="5"/>
  <c r="W16" i="5"/>
  <c r="X16" i="5"/>
  <c r="U33" i="11"/>
  <c r="D11" i="4"/>
  <c r="C102" i="14" s="1"/>
  <c r="E23" i="4"/>
  <c r="E31" i="4" s="1"/>
  <c r="E11" i="4"/>
  <c r="D54" i="15" s="1"/>
  <c r="Q31" i="15" s="1"/>
  <c r="X26" i="12"/>
  <c r="X41" i="12"/>
  <c r="AC11" i="12"/>
  <c r="Y26" i="12"/>
  <c r="AE11" i="12"/>
  <c r="W41" i="12"/>
  <c r="Z41" i="12"/>
  <c r="AB11" i="12"/>
  <c r="AD11" i="12"/>
  <c r="Y41" i="12"/>
  <c r="AK7" i="5"/>
  <c r="AK8" i="5"/>
  <c r="AU6" i="5"/>
  <c r="AP5" i="5"/>
  <c r="AA37" i="12"/>
  <c r="AA22" i="12"/>
  <c r="AF24" i="12"/>
  <c r="AF39" i="12"/>
  <c r="AK9" i="12"/>
  <c r="AF7" i="12"/>
  <c r="AF11" i="12" s="1"/>
  <c r="AF23" i="12"/>
  <c r="AK8" i="12"/>
  <c r="AF38" i="12"/>
  <c r="AI5" i="12"/>
  <c r="AI5" i="11"/>
  <c r="AI33" i="5"/>
  <c r="AJ5" i="12"/>
  <c r="AJ5" i="11"/>
  <c r="AN10" i="5"/>
  <c r="AO10" i="5"/>
  <c r="AM10" i="5"/>
  <c r="AL10" i="5"/>
  <c r="AK10" i="5"/>
  <c r="AJ33" i="5"/>
  <c r="AF5" i="12"/>
  <c r="AF5" i="11"/>
  <c r="AF33" i="5"/>
  <c r="AG5" i="12"/>
  <c r="AG33" i="5"/>
  <c r="AG5" i="11"/>
  <c r="AH5" i="12"/>
  <c r="AH33" i="5"/>
  <c r="AH5" i="11"/>
  <c r="AA40" i="12"/>
  <c r="AA25" i="12"/>
  <c r="AF10" i="12"/>
  <c r="G117" i="14" l="1"/>
  <c r="D136" i="14"/>
  <c r="W41" i="5"/>
  <c r="W16" i="11"/>
  <c r="W38" i="11" s="1"/>
  <c r="V47" i="5"/>
  <c r="V22" i="11"/>
  <c r="V44" i="11" s="1"/>
  <c r="W48" i="5"/>
  <c r="W23" i="11"/>
  <c r="W45" i="11" s="1"/>
  <c r="W52" i="5"/>
  <c r="W27" i="11"/>
  <c r="W49" i="11" s="1"/>
  <c r="Z49" i="11" s="1"/>
  <c r="V42" i="5"/>
  <c r="V17" i="11"/>
  <c r="V39" i="11" s="1"/>
  <c r="V49" i="5"/>
  <c r="V24" i="11"/>
  <c r="V46" i="11" s="1"/>
  <c r="X45" i="5"/>
  <c r="Z45" i="5" s="1"/>
  <c r="X20" i="11"/>
  <c r="X42" i="11" s="1"/>
  <c r="W46" i="5"/>
  <c r="W21" i="11"/>
  <c r="W43" i="11" s="1"/>
  <c r="X50" i="5"/>
  <c r="X25" i="11"/>
  <c r="X47" i="11" s="1"/>
  <c r="V52" i="5"/>
  <c r="V27" i="11"/>
  <c r="V49" i="11" s="1"/>
  <c r="X42" i="5"/>
  <c r="X17" i="11"/>
  <c r="X39" i="11" s="1"/>
  <c r="Y49" i="5"/>
  <c r="Y24" i="11"/>
  <c r="Y46" i="11" s="1"/>
  <c r="W45" i="5"/>
  <c r="W20" i="11"/>
  <c r="W42" i="11" s="1"/>
  <c r="W50" i="5"/>
  <c r="W25" i="11"/>
  <c r="W47" i="11" s="1"/>
  <c r="W47" i="5"/>
  <c r="W22" i="11"/>
  <c r="W44" i="11" s="1"/>
  <c r="X41" i="5"/>
  <c r="X16" i="11"/>
  <c r="X38" i="11" s="1"/>
  <c r="Z38" i="11" s="1"/>
  <c r="V40" i="5"/>
  <c r="V15" i="11"/>
  <c r="V37" i="11" s="1"/>
  <c r="G116" i="14"/>
  <c r="U54" i="5"/>
  <c r="X52" i="5"/>
  <c r="X27" i="11"/>
  <c r="X49" i="11" s="1"/>
  <c r="Y42" i="5"/>
  <c r="Y17" i="11"/>
  <c r="Y39" i="11" s="1"/>
  <c r="X49" i="5"/>
  <c r="X24" i="11"/>
  <c r="X46" i="11" s="1"/>
  <c r="V45" i="5"/>
  <c r="V20" i="11"/>
  <c r="V42" i="11" s="1"/>
  <c r="W40" i="5"/>
  <c r="W15" i="11"/>
  <c r="W37" i="11" s="1"/>
  <c r="X47" i="5"/>
  <c r="X22" i="11"/>
  <c r="X44" i="11" s="1"/>
  <c r="Y48" i="5"/>
  <c r="Y23" i="11"/>
  <c r="Y45" i="11" s="1"/>
  <c r="V44" i="5"/>
  <c r="Z44" i="5" s="1"/>
  <c r="V19" i="11"/>
  <c r="V41" i="11" s="1"/>
  <c r="X51" i="5"/>
  <c r="X26" i="11"/>
  <c r="X48" i="11" s="1"/>
  <c r="Y28" i="11"/>
  <c r="Y50" i="11" s="1"/>
  <c r="Y53" i="5"/>
  <c r="X43" i="5"/>
  <c r="X18" i="11"/>
  <c r="X40" i="11" s="1"/>
  <c r="V48" i="5"/>
  <c r="V23" i="11"/>
  <c r="V45" i="11" s="1"/>
  <c r="V50" i="5"/>
  <c r="V25" i="11"/>
  <c r="V47" i="11" s="1"/>
  <c r="Y47" i="5"/>
  <c r="Y22" i="11"/>
  <c r="Y44" i="11" s="1"/>
  <c r="X40" i="5"/>
  <c r="X15" i="11"/>
  <c r="X37" i="11" s="1"/>
  <c r="X44" i="5"/>
  <c r="X19" i="11"/>
  <c r="X41" i="11" s="1"/>
  <c r="W51" i="5"/>
  <c r="W26" i="11"/>
  <c r="W48" i="11" s="1"/>
  <c r="W28" i="11"/>
  <c r="W50" i="11" s="1"/>
  <c r="W53" i="5"/>
  <c r="V43" i="5"/>
  <c r="V18" i="11"/>
  <c r="V40" i="11" s="1"/>
  <c r="X48" i="5"/>
  <c r="X23" i="11"/>
  <c r="X45" i="11" s="1"/>
  <c r="S54" i="5"/>
  <c r="T54" i="5"/>
  <c r="E74" i="14" s="1"/>
  <c r="Q54" i="5"/>
  <c r="R54" i="5"/>
  <c r="W44" i="5"/>
  <c r="W19" i="11"/>
  <c r="W41" i="11" s="1"/>
  <c r="Y51" i="5"/>
  <c r="Y26" i="11"/>
  <c r="Y48" i="11" s="1"/>
  <c r="V28" i="11"/>
  <c r="V50" i="11" s="1"/>
  <c r="V53" i="5"/>
  <c r="Y43" i="5"/>
  <c r="Y18" i="11"/>
  <c r="Y40" i="11" s="1"/>
  <c r="Y50" i="5"/>
  <c r="Y25" i="11"/>
  <c r="Y47" i="11" s="1"/>
  <c r="Y52" i="5"/>
  <c r="Y27" i="11"/>
  <c r="Y49" i="11" s="1"/>
  <c r="W42" i="5"/>
  <c r="W17" i="11"/>
  <c r="W39" i="11" s="1"/>
  <c r="W49" i="5"/>
  <c r="Z49" i="5" s="1"/>
  <c r="W24" i="11"/>
  <c r="W46" i="11" s="1"/>
  <c r="Y45" i="5"/>
  <c r="Y20" i="11"/>
  <c r="Y42" i="11" s="1"/>
  <c r="X46" i="5"/>
  <c r="X21" i="11"/>
  <c r="X43" i="11" s="1"/>
  <c r="Y44" i="5"/>
  <c r="Y19" i="11"/>
  <c r="Y41" i="11" s="1"/>
  <c r="V51" i="5"/>
  <c r="V26" i="11"/>
  <c r="V48" i="11" s="1"/>
  <c r="Z48" i="11" s="1"/>
  <c r="X28" i="11"/>
  <c r="X50" i="11" s="1"/>
  <c r="X53" i="5"/>
  <c r="W43" i="5"/>
  <c r="W18" i="11"/>
  <c r="W40" i="11" s="1"/>
  <c r="V46" i="5"/>
  <c r="V21" i="11"/>
  <c r="V43" i="11" s="1"/>
  <c r="Y40" i="5"/>
  <c r="Y15" i="11"/>
  <c r="Y37" i="11" s="1"/>
  <c r="V41" i="5"/>
  <c r="V16" i="11"/>
  <c r="V38" i="11" s="1"/>
  <c r="Y46" i="5"/>
  <c r="Y21" i="11"/>
  <c r="Y43" i="11" s="1"/>
  <c r="U29" i="11"/>
  <c r="Z43" i="5"/>
  <c r="Z18" i="5"/>
  <c r="Y41" i="5"/>
  <c r="Z24" i="5"/>
  <c r="Z27" i="5"/>
  <c r="AA27" i="5" s="1"/>
  <c r="Z17" i="5"/>
  <c r="AB17" i="5" s="1"/>
  <c r="Y31" i="5"/>
  <c r="W31" i="5"/>
  <c r="V31" i="5"/>
  <c r="X31" i="5"/>
  <c r="Z23" i="5"/>
  <c r="Z21" i="5"/>
  <c r="Z25" i="5"/>
  <c r="Z26" i="5"/>
  <c r="Z30" i="5"/>
  <c r="Z20" i="5"/>
  <c r="Z29" i="5"/>
  <c r="Z27" i="11" s="1"/>
  <c r="Z19" i="5"/>
  <c r="Z17" i="11" s="1"/>
  <c r="Z28" i="5"/>
  <c r="Z26" i="11" s="1"/>
  <c r="Z22" i="5"/>
  <c r="Z20" i="11" s="1"/>
  <c r="Y13" i="11"/>
  <c r="Y35" i="11" s="1"/>
  <c r="D24" i="4"/>
  <c r="C109" i="14" s="1"/>
  <c r="D9" i="15" s="1"/>
  <c r="D31" i="4"/>
  <c r="D64" i="15"/>
  <c r="P33" i="15" s="1"/>
  <c r="AE14" i="12"/>
  <c r="AB14" i="12" s="1"/>
  <c r="AB15" i="12" s="1"/>
  <c r="AB18" i="12" s="1"/>
  <c r="V38" i="5"/>
  <c r="W13" i="11"/>
  <c r="W35" i="11" s="1"/>
  <c r="E24" i="4"/>
  <c r="D109" i="14" s="1"/>
  <c r="Z13" i="5"/>
  <c r="AC13" i="5" s="1"/>
  <c r="X44" i="12"/>
  <c r="X45" i="12" s="1"/>
  <c r="X48" i="12" s="1"/>
  <c r="S51" i="12"/>
  <c r="T51" i="12"/>
  <c r="V10" i="11"/>
  <c r="V32" i="11" s="1"/>
  <c r="D65" i="15"/>
  <c r="Q33" i="15" s="1"/>
  <c r="Z12" i="5"/>
  <c r="Z10" i="11" s="1"/>
  <c r="V11" i="11"/>
  <c r="V33" i="11" s="1"/>
  <c r="V36" i="5"/>
  <c r="W44" i="12"/>
  <c r="W45" i="12" s="1"/>
  <c r="W48" i="12" s="1"/>
  <c r="V44" i="12"/>
  <c r="V45" i="12" s="1"/>
  <c r="Y36" i="5"/>
  <c r="X29" i="12"/>
  <c r="X30" i="12" s="1"/>
  <c r="X33" i="12" s="1"/>
  <c r="U30" i="12"/>
  <c r="U33" i="12" s="1"/>
  <c r="F13" i="4" s="1"/>
  <c r="E103" i="14" s="1"/>
  <c r="D102" i="14"/>
  <c r="Y29" i="12"/>
  <c r="Y30" i="12" s="1"/>
  <c r="Y33" i="12" s="1"/>
  <c r="V29" i="12"/>
  <c r="V30" i="12" s="1"/>
  <c r="U15" i="12"/>
  <c r="U18" i="12" s="1"/>
  <c r="F17" i="4" s="1"/>
  <c r="E105" i="14" s="1"/>
  <c r="V14" i="12"/>
  <c r="V15" i="12" s="1"/>
  <c r="X14" i="12"/>
  <c r="X15" i="12" s="1"/>
  <c r="X18" i="12" s="1"/>
  <c r="Y14" i="12"/>
  <c r="Y15" i="12" s="1"/>
  <c r="Y18" i="12" s="1"/>
  <c r="Y51" i="12" s="1"/>
  <c r="W14" i="12"/>
  <c r="W15" i="12" s="1"/>
  <c r="W18" i="12" s="1"/>
  <c r="AA14" i="12"/>
  <c r="AA15" i="12" s="1"/>
  <c r="D53" i="15"/>
  <c r="P31" i="15" s="1"/>
  <c r="X38" i="5"/>
  <c r="Z15" i="5"/>
  <c r="AD15" i="5" s="1"/>
  <c r="Q51" i="12"/>
  <c r="H124" i="14"/>
  <c r="X35" i="5"/>
  <c r="X10" i="11"/>
  <c r="X32" i="11" s="1"/>
  <c r="U45" i="12"/>
  <c r="U48" i="12" s="1"/>
  <c r="F15" i="4" s="1"/>
  <c r="E104" i="14" s="1"/>
  <c r="AD14" i="12"/>
  <c r="AD15" i="12" s="1"/>
  <c r="AD18" i="12" s="1"/>
  <c r="W10" i="11"/>
  <c r="W32" i="11" s="1"/>
  <c r="W35" i="5"/>
  <c r="Y35" i="5"/>
  <c r="Y10" i="11"/>
  <c r="Y32" i="11" s="1"/>
  <c r="AC26" i="12"/>
  <c r="D108" i="14"/>
  <c r="R5" i="15"/>
  <c r="R10" i="15" s="1"/>
  <c r="AC41" i="12"/>
  <c r="W36" i="5"/>
  <c r="W11" i="11"/>
  <c r="W33" i="11" s="1"/>
  <c r="W14" i="11"/>
  <c r="W36" i="11" s="1"/>
  <c r="W39" i="5"/>
  <c r="U31" i="11"/>
  <c r="U51" i="11" s="1"/>
  <c r="F8" i="4" s="1"/>
  <c r="V34" i="5"/>
  <c r="Z11" i="5"/>
  <c r="V9" i="11"/>
  <c r="X14" i="11"/>
  <c r="X36" i="11" s="1"/>
  <c r="X39" i="5"/>
  <c r="W34" i="5"/>
  <c r="W9" i="11"/>
  <c r="AA41" i="12"/>
  <c r="AE44" i="12" s="1"/>
  <c r="AD44" i="12" s="1"/>
  <c r="AD45" i="12" s="1"/>
  <c r="AD48" i="12" s="1"/>
  <c r="V14" i="11"/>
  <c r="V36" i="11" s="1"/>
  <c r="Z16" i="5"/>
  <c r="V39" i="5"/>
  <c r="X34" i="5"/>
  <c r="X9" i="11"/>
  <c r="Y12" i="11"/>
  <c r="Y34" i="11" s="1"/>
  <c r="Y37" i="5"/>
  <c r="Y39" i="5"/>
  <c r="Y14" i="11"/>
  <c r="Y36" i="11" s="1"/>
  <c r="W37" i="5"/>
  <c r="W12" i="11"/>
  <c r="W34" i="11" s="1"/>
  <c r="Z14" i="5"/>
  <c r="X37" i="5"/>
  <c r="X12" i="11"/>
  <c r="X34" i="11" s="1"/>
  <c r="AK7" i="12"/>
  <c r="AO11" i="12" s="1"/>
  <c r="Y9" i="11"/>
  <c r="Y34" i="5"/>
  <c r="AB41" i="12"/>
  <c r="AD26" i="12"/>
  <c r="AB26" i="12"/>
  <c r="AD41" i="12"/>
  <c r="AE41" i="12"/>
  <c r="AH11" i="12"/>
  <c r="AE26" i="12"/>
  <c r="AJ11" i="12"/>
  <c r="AA26" i="12"/>
  <c r="AE29" i="12" s="1"/>
  <c r="AB29" i="12" s="1"/>
  <c r="AB30" i="12" s="1"/>
  <c r="AB33" i="12" s="1"/>
  <c r="AI11" i="12"/>
  <c r="AZ6" i="5"/>
  <c r="AU5" i="5"/>
  <c r="AG11" i="12"/>
  <c r="AP7" i="5"/>
  <c r="AP8" i="5"/>
  <c r="AF40" i="12"/>
  <c r="AF25" i="12"/>
  <c r="AK10" i="12"/>
  <c r="AK5" i="12"/>
  <c r="AK5" i="11"/>
  <c r="AK33" i="5"/>
  <c r="AL5" i="12"/>
  <c r="AL5" i="11"/>
  <c r="AL33" i="5"/>
  <c r="AM5" i="12"/>
  <c r="AM33" i="5"/>
  <c r="AM5" i="11"/>
  <c r="AO5" i="12"/>
  <c r="AP10" i="5"/>
  <c r="AO5" i="11"/>
  <c r="AS10" i="5"/>
  <c r="AO33" i="5"/>
  <c r="AQ10" i="5"/>
  <c r="AR10" i="5"/>
  <c r="AT10" i="5"/>
  <c r="AN5" i="12"/>
  <c r="AN5" i="11"/>
  <c r="AN33" i="5"/>
  <c r="V33" i="12"/>
  <c r="AA18" i="12"/>
  <c r="AK23" i="12"/>
  <c r="AP8" i="12"/>
  <c r="AK38" i="12"/>
  <c r="AF37" i="12"/>
  <c r="AF22" i="12"/>
  <c r="AP9" i="12"/>
  <c r="AK24" i="12"/>
  <c r="AK39" i="12"/>
  <c r="F5" i="4" l="1"/>
  <c r="D145" i="14"/>
  <c r="D139" i="14"/>
  <c r="D141" i="14"/>
  <c r="D143" i="14"/>
  <c r="D144" i="14"/>
  <c r="D138" i="14"/>
  <c r="D140" i="14"/>
  <c r="D142" i="14"/>
  <c r="D146" i="14"/>
  <c r="Z35" i="11"/>
  <c r="D137" i="14"/>
  <c r="Z51" i="5"/>
  <c r="Z46" i="5"/>
  <c r="Z52" i="5"/>
  <c r="Z42" i="11"/>
  <c r="Z45" i="11"/>
  <c r="Z40" i="5"/>
  <c r="Z41" i="5"/>
  <c r="AB30" i="5"/>
  <c r="Z28" i="11"/>
  <c r="Z43" i="11"/>
  <c r="Z41" i="11"/>
  <c r="Z46" i="11"/>
  <c r="AC23" i="5"/>
  <c r="Z21" i="11"/>
  <c r="Z45" i="12"/>
  <c r="Z48" i="12" s="1"/>
  <c r="G15" i="4" s="1"/>
  <c r="F104" i="14" s="1"/>
  <c r="AD26" i="5"/>
  <c r="Z24" i="11"/>
  <c r="Z48" i="5"/>
  <c r="Z50" i="5"/>
  <c r="AA50" i="5"/>
  <c r="AA25" i="11"/>
  <c r="AA47" i="11" s="1"/>
  <c r="AC17" i="5"/>
  <c r="Z15" i="11"/>
  <c r="Z40" i="11"/>
  <c r="Z37" i="11"/>
  <c r="Z47" i="11"/>
  <c r="Z39" i="11"/>
  <c r="AB40" i="5"/>
  <c r="AB15" i="11"/>
  <c r="AB37" i="11" s="1"/>
  <c r="AC21" i="5"/>
  <c r="Z19" i="11"/>
  <c r="AC24" i="5"/>
  <c r="Z22" i="11"/>
  <c r="AB18" i="5"/>
  <c r="Z16" i="11"/>
  <c r="Z53" i="5"/>
  <c r="Z44" i="11"/>
  <c r="AB20" i="5"/>
  <c r="Z18" i="11"/>
  <c r="Z50" i="11"/>
  <c r="Z47" i="5"/>
  <c r="AD18" i="5"/>
  <c r="AA25" i="5"/>
  <c r="Z23" i="11"/>
  <c r="AC27" i="5"/>
  <c r="Z25" i="11"/>
  <c r="Z42" i="5"/>
  <c r="X29" i="11"/>
  <c r="V31" i="11"/>
  <c r="V51" i="11" s="1"/>
  <c r="V29" i="11"/>
  <c r="Y31" i="11"/>
  <c r="Y51" i="11" s="1"/>
  <c r="Y29" i="11"/>
  <c r="W29" i="11"/>
  <c r="AA18" i="5"/>
  <c r="AC18" i="5"/>
  <c r="AA17" i="5"/>
  <c r="AB27" i="5"/>
  <c r="AD17" i="5"/>
  <c r="AA24" i="5"/>
  <c r="AD24" i="5"/>
  <c r="AB24" i="5"/>
  <c r="AB22" i="11" s="1"/>
  <c r="AB44" i="11" s="1"/>
  <c r="AD27" i="5"/>
  <c r="AD23" i="5"/>
  <c r="AB23" i="5"/>
  <c r="Z31" i="5"/>
  <c r="AD21" i="5"/>
  <c r="AA21" i="5"/>
  <c r="AA23" i="5"/>
  <c r="AB21" i="5"/>
  <c r="AD20" i="5"/>
  <c r="AD25" i="5"/>
  <c r="AC20" i="5"/>
  <c r="AC25" i="5"/>
  <c r="AC26" i="5"/>
  <c r="AB25" i="5"/>
  <c r="AB26" i="5"/>
  <c r="AA26" i="5"/>
  <c r="AA20" i="5"/>
  <c r="AA30" i="5"/>
  <c r="AD30" i="5"/>
  <c r="AC30" i="5"/>
  <c r="AE18" i="5"/>
  <c r="AE16" i="11" s="1"/>
  <c r="AC19" i="5"/>
  <c r="AD19" i="5"/>
  <c r="AB19" i="5"/>
  <c r="AA19" i="5"/>
  <c r="AB22" i="5"/>
  <c r="AD22" i="5"/>
  <c r="AA22" i="5"/>
  <c r="AC22" i="5"/>
  <c r="AD29" i="5"/>
  <c r="AB29" i="5"/>
  <c r="AC29" i="5"/>
  <c r="AA29" i="5"/>
  <c r="AA28" i="5"/>
  <c r="AB28" i="5"/>
  <c r="AD28" i="5"/>
  <c r="AC28" i="5"/>
  <c r="Z38" i="5"/>
  <c r="H120" i="14" s="1"/>
  <c r="Z13" i="11"/>
  <c r="AJ14" i="12"/>
  <c r="V48" i="12"/>
  <c r="X51" i="12"/>
  <c r="H125" i="14"/>
  <c r="AC14" i="12"/>
  <c r="AC15" i="12" s="1"/>
  <c r="AC18" i="12" s="1"/>
  <c r="AA12" i="5"/>
  <c r="AA10" i="11" s="1"/>
  <c r="AA32" i="11" s="1"/>
  <c r="Z33" i="11"/>
  <c r="Z11" i="11"/>
  <c r="H132" i="14"/>
  <c r="Z35" i="5"/>
  <c r="AB13" i="5"/>
  <c r="Z30" i="12"/>
  <c r="Z33" i="12" s="1"/>
  <c r="G13" i="4" s="1"/>
  <c r="F103" i="14" s="1"/>
  <c r="AA13" i="5"/>
  <c r="AD13" i="5"/>
  <c r="AC11" i="11"/>
  <c r="AC33" i="11" s="1"/>
  <c r="AC36" i="5"/>
  <c r="H130" i="14"/>
  <c r="W51" i="12"/>
  <c r="AC12" i="5"/>
  <c r="AD12" i="5"/>
  <c r="F20" i="4"/>
  <c r="E106" i="14" s="1"/>
  <c r="AB12" i="5"/>
  <c r="U51" i="12"/>
  <c r="Z36" i="5"/>
  <c r="H118" i="14" s="1"/>
  <c r="AB15" i="5"/>
  <c r="AB13" i="11" s="1"/>
  <c r="AB35" i="11" s="1"/>
  <c r="AC15" i="5"/>
  <c r="AC13" i="11" s="1"/>
  <c r="AC35" i="11" s="1"/>
  <c r="V18" i="12"/>
  <c r="V51" i="12" s="1"/>
  <c r="Z15" i="12"/>
  <c r="Z18" i="12" s="1"/>
  <c r="G17" i="4" s="1"/>
  <c r="F105" i="14" s="1"/>
  <c r="AA15" i="5"/>
  <c r="AA13" i="11" s="1"/>
  <c r="AA35" i="11" s="1"/>
  <c r="Z32" i="11"/>
  <c r="Z37" i="5"/>
  <c r="H119" i="14" s="1"/>
  <c r="F16" i="4"/>
  <c r="AA44" i="12"/>
  <c r="AA45" i="12" s="1"/>
  <c r="AA48" i="12" s="1"/>
  <c r="AJ26" i="12"/>
  <c r="AB44" i="12"/>
  <c r="AB45" i="12" s="1"/>
  <c r="AB48" i="12" s="1"/>
  <c r="AB51" i="12" s="1"/>
  <c r="AC44" i="12"/>
  <c r="AC45" i="12" s="1"/>
  <c r="AC48" i="12" s="1"/>
  <c r="Z36" i="11"/>
  <c r="H131" i="14"/>
  <c r="H123" i="14"/>
  <c r="AP7" i="12"/>
  <c r="AP37" i="12" s="1"/>
  <c r="AK11" i="12"/>
  <c r="AO14" i="12" s="1"/>
  <c r="AL14" i="12" s="1"/>
  <c r="AL15" i="12" s="1"/>
  <c r="AL18" i="12" s="1"/>
  <c r="Z34" i="11"/>
  <c r="W31" i="11"/>
  <c r="W51" i="11" s="1"/>
  <c r="AA11" i="5"/>
  <c r="AD11" i="5"/>
  <c r="Z9" i="11"/>
  <c r="AC11" i="5"/>
  <c r="AB11" i="5"/>
  <c r="Z12" i="11"/>
  <c r="AD14" i="5"/>
  <c r="AC14" i="5"/>
  <c r="AB14" i="5"/>
  <c r="AA14" i="5"/>
  <c r="H129" i="14"/>
  <c r="AK37" i="12"/>
  <c r="AM11" i="12"/>
  <c r="H127" i="14"/>
  <c r="Z34" i="5"/>
  <c r="AH41" i="12"/>
  <c r="AK22" i="12"/>
  <c r="AN11" i="12"/>
  <c r="AL11" i="12"/>
  <c r="Z39" i="5"/>
  <c r="H121" i="14" s="1"/>
  <c r="H126" i="14"/>
  <c r="X31" i="11"/>
  <c r="X51" i="11" s="1"/>
  <c r="AB16" i="5"/>
  <c r="AA16" i="5"/>
  <c r="AD16" i="5"/>
  <c r="AC16" i="5"/>
  <c r="Z14" i="11"/>
  <c r="AI26" i="12"/>
  <c r="AJ41" i="12"/>
  <c r="D19" i="15" a="1"/>
  <c r="D19" i="15" s="1"/>
  <c r="D17" i="15" a="1"/>
  <c r="D17" i="15" s="1"/>
  <c r="AD38" i="5"/>
  <c r="AD13" i="11"/>
  <c r="AD35" i="11" s="1"/>
  <c r="AF41" i="12"/>
  <c r="AJ44" i="12" s="1"/>
  <c r="AF44" i="12" s="1"/>
  <c r="AF45" i="12" s="1"/>
  <c r="AU8" i="5"/>
  <c r="AU7" i="5"/>
  <c r="AG41" i="12"/>
  <c r="AI41" i="12"/>
  <c r="AC29" i="12"/>
  <c r="AC30" i="12" s="1"/>
  <c r="AC33" i="12" s="1"/>
  <c r="BE6" i="5"/>
  <c r="AZ5" i="5"/>
  <c r="AD29" i="12"/>
  <c r="AD30" i="12" s="1"/>
  <c r="AD33" i="12" s="1"/>
  <c r="AD51" i="12" s="1"/>
  <c r="AF26" i="12"/>
  <c r="AJ29" i="12" s="1"/>
  <c r="AG26" i="12"/>
  <c r="AH26" i="12"/>
  <c r="AA29" i="12"/>
  <c r="AA30" i="12" s="1"/>
  <c r="AA33" i="12" s="1"/>
  <c r="AP39" i="12"/>
  <c r="AU9" i="12"/>
  <c r="AP24" i="12"/>
  <c r="AP38" i="12"/>
  <c r="AP23" i="12"/>
  <c r="AU8" i="12"/>
  <c r="AT5" i="11"/>
  <c r="AT5" i="12"/>
  <c r="AX10" i="5"/>
  <c r="AT33" i="5"/>
  <c r="AW10" i="5"/>
  <c r="AV10" i="5"/>
  <c r="AY10" i="5"/>
  <c r="AU10" i="5"/>
  <c r="AR5" i="12"/>
  <c r="AR5" i="11"/>
  <c r="AR33" i="5"/>
  <c r="AQ5" i="12"/>
  <c r="AQ5" i="11"/>
  <c r="AQ33" i="5"/>
  <c r="AS5" i="12"/>
  <c r="AS5" i="11"/>
  <c r="AS33" i="5"/>
  <c r="AP5" i="12"/>
  <c r="AP5" i="11"/>
  <c r="AP33" i="5"/>
  <c r="AK40" i="12"/>
  <c r="AP10" i="12"/>
  <c r="AK25" i="12"/>
  <c r="H117" i="14" l="1"/>
  <c r="AB51" i="5"/>
  <c r="AB26" i="11"/>
  <c r="AB48" i="11" s="1"/>
  <c r="AD45" i="5"/>
  <c r="AD20" i="11"/>
  <c r="AD42" i="11" s="1"/>
  <c r="AD28" i="11"/>
  <c r="AD50" i="11" s="1"/>
  <c r="AD53" i="5"/>
  <c r="AC43" i="5"/>
  <c r="AC18" i="11"/>
  <c r="AC40" i="11" s="1"/>
  <c r="W54" i="5"/>
  <c r="X54" i="5"/>
  <c r="Y54" i="5"/>
  <c r="F74" i="14" s="1"/>
  <c r="V54" i="5"/>
  <c r="AB50" i="5"/>
  <c r="AB25" i="11"/>
  <c r="AB47" i="11" s="1"/>
  <c r="AC46" i="5"/>
  <c r="AC21" i="11"/>
  <c r="AC43" i="11" s="1"/>
  <c r="H116" i="14"/>
  <c r="Z54" i="5"/>
  <c r="AD44" i="5"/>
  <c r="AD19" i="11"/>
  <c r="AD41" i="11" s="1"/>
  <c r="AA51" i="5"/>
  <c r="AA26" i="11"/>
  <c r="AA48" i="11" s="1"/>
  <c r="AE48" i="11" s="1"/>
  <c r="AB45" i="5"/>
  <c r="AB20" i="11"/>
  <c r="AB42" i="11" s="1"/>
  <c r="AA28" i="11"/>
  <c r="AA50" i="11" s="1"/>
  <c r="AA53" i="5"/>
  <c r="AD48" i="5"/>
  <c r="AD23" i="11"/>
  <c r="AD45" i="11" s="1"/>
  <c r="AB46" i="5"/>
  <c r="AB21" i="11"/>
  <c r="AB43" i="11" s="1"/>
  <c r="AA40" i="5"/>
  <c r="AA15" i="11"/>
  <c r="AA37" i="11" s="1"/>
  <c r="AA48" i="5"/>
  <c r="AA23" i="11"/>
  <c r="AA45" i="11" s="1"/>
  <c r="AA52" i="5"/>
  <c r="AA27" i="11"/>
  <c r="AA49" i="11" s="1"/>
  <c r="AA42" i="5"/>
  <c r="AA17" i="11"/>
  <c r="AA39" i="11" s="1"/>
  <c r="AA43" i="5"/>
  <c r="AA18" i="11"/>
  <c r="AA40" i="11" s="1"/>
  <c r="AE27" i="5"/>
  <c r="AD46" i="5"/>
  <c r="AD21" i="11"/>
  <c r="AD43" i="11" s="1"/>
  <c r="AD41" i="5"/>
  <c r="AD16" i="11"/>
  <c r="AD38" i="11" s="1"/>
  <c r="AB41" i="5"/>
  <c r="AB16" i="11"/>
  <c r="AB38" i="11" s="1"/>
  <c r="AC52" i="5"/>
  <c r="AC27" i="11"/>
  <c r="AC49" i="11" s="1"/>
  <c r="AB42" i="5"/>
  <c r="AB17" i="11"/>
  <c r="AB39" i="11" s="1"/>
  <c r="AA49" i="5"/>
  <c r="AA24" i="11"/>
  <c r="AA46" i="11" s="1"/>
  <c r="AD43" i="5"/>
  <c r="AD18" i="11"/>
  <c r="AD40" i="11" s="1"/>
  <c r="AD50" i="5"/>
  <c r="AD25" i="11"/>
  <c r="AD47" i="11" s="1"/>
  <c r="AC45" i="5"/>
  <c r="AC20" i="11"/>
  <c r="AC42" i="11" s="1"/>
  <c r="AA44" i="5"/>
  <c r="AA19" i="11"/>
  <c r="AA41" i="11" s="1"/>
  <c r="AA47" i="5"/>
  <c r="AA22" i="11"/>
  <c r="AA44" i="11" s="1"/>
  <c r="AA41" i="5"/>
  <c r="AA16" i="11"/>
  <c r="AA38" i="11" s="1"/>
  <c r="AB43" i="5"/>
  <c r="AB18" i="11"/>
  <c r="AB40" i="11" s="1"/>
  <c r="AC44" i="5"/>
  <c r="AC19" i="11"/>
  <c r="AC41" i="11" s="1"/>
  <c r="AC40" i="5"/>
  <c r="AC15" i="11"/>
  <c r="AC37" i="11" s="1"/>
  <c r="AD51" i="5"/>
  <c r="AD26" i="11"/>
  <c r="AD48" i="11" s="1"/>
  <c r="AA45" i="5"/>
  <c r="AA20" i="11"/>
  <c r="AA42" i="11" s="1"/>
  <c r="AC28" i="11"/>
  <c r="AC50" i="11" s="1"/>
  <c r="AC53" i="5"/>
  <c r="AC48" i="5"/>
  <c r="AC23" i="11"/>
  <c r="AC45" i="11" s="1"/>
  <c r="AD40" i="5"/>
  <c r="AD15" i="11"/>
  <c r="AD37" i="11" s="1"/>
  <c r="AC50" i="5"/>
  <c r="AC25" i="11"/>
  <c r="AC47" i="11" s="1"/>
  <c r="D61" i="15"/>
  <c r="R32" i="15" s="1"/>
  <c r="AB52" i="5"/>
  <c r="AB27" i="11"/>
  <c r="AB49" i="11" s="1"/>
  <c r="AD42" i="5"/>
  <c r="AD17" i="11"/>
  <c r="AD39" i="11" s="1"/>
  <c r="AB49" i="5"/>
  <c r="AB24" i="11"/>
  <c r="AB46" i="11" s="1"/>
  <c r="AB44" i="5"/>
  <c r="AB19" i="11"/>
  <c r="AB41" i="11" s="1"/>
  <c r="AC41" i="5"/>
  <c r="AC16" i="11"/>
  <c r="AC38" i="11" s="1"/>
  <c r="AC47" i="5"/>
  <c r="AC22" i="11"/>
  <c r="AC44" i="11" s="1"/>
  <c r="AD49" i="5"/>
  <c r="AD24" i="11"/>
  <c r="AD46" i="11" s="1"/>
  <c r="AC51" i="5"/>
  <c r="AC26" i="11"/>
  <c r="AC48" i="11" s="1"/>
  <c r="AC49" i="5"/>
  <c r="AC24" i="11"/>
  <c r="AC46" i="11" s="1"/>
  <c r="AE17" i="5"/>
  <c r="AE15" i="11" s="1"/>
  <c r="AD52" i="5"/>
  <c r="AD27" i="11"/>
  <c r="AD49" i="11" s="1"/>
  <c r="AC42" i="5"/>
  <c r="AC17" i="11"/>
  <c r="AC39" i="11" s="1"/>
  <c r="AB48" i="5"/>
  <c r="AB23" i="11"/>
  <c r="AB45" i="11" s="1"/>
  <c r="AA46" i="5"/>
  <c r="AA21" i="11"/>
  <c r="AA43" i="11" s="1"/>
  <c r="AD47" i="5"/>
  <c r="AD22" i="11"/>
  <c r="AD44" i="11" s="1"/>
  <c r="AB28" i="11"/>
  <c r="AB50" i="11" s="1"/>
  <c r="AB53" i="5"/>
  <c r="Z29" i="11"/>
  <c r="AE24" i="5"/>
  <c r="AH24" i="5" s="1"/>
  <c r="AB47" i="5"/>
  <c r="AH27" i="5"/>
  <c r="AE21" i="5"/>
  <c r="AE23" i="5"/>
  <c r="AC31" i="5"/>
  <c r="AD31" i="5"/>
  <c r="AB31" i="5"/>
  <c r="AA31" i="5"/>
  <c r="AI27" i="5"/>
  <c r="AE26" i="5"/>
  <c r="AE25" i="5"/>
  <c r="AE20" i="5"/>
  <c r="AG27" i="5"/>
  <c r="AE29" i="5"/>
  <c r="AE30" i="5"/>
  <c r="AE28" i="11" s="1"/>
  <c r="AE28" i="5"/>
  <c r="AE26" i="11" s="1"/>
  <c r="AE22" i="5"/>
  <c r="AE20" i="11" s="1"/>
  <c r="AE19" i="5"/>
  <c r="AE17" i="11" s="1"/>
  <c r="AI17" i="5"/>
  <c r="AG17" i="5"/>
  <c r="AF17" i="5"/>
  <c r="AG18" i="5"/>
  <c r="AI18" i="5"/>
  <c r="AF18" i="5"/>
  <c r="AH18" i="5"/>
  <c r="AA38" i="5"/>
  <c r="I125" i="14"/>
  <c r="E67" i="14"/>
  <c r="AE15" i="5"/>
  <c r="AH15" i="5" s="1"/>
  <c r="AA35" i="5"/>
  <c r="AE15" i="12"/>
  <c r="AE18" i="12" s="1"/>
  <c r="H17" i="4" s="1"/>
  <c r="G105" i="14" s="1"/>
  <c r="AI14" i="12"/>
  <c r="AI15" i="12" s="1"/>
  <c r="AI18" i="12" s="1"/>
  <c r="AG14" i="12"/>
  <c r="AG15" i="12" s="1"/>
  <c r="AG18" i="12" s="1"/>
  <c r="AH14" i="12"/>
  <c r="AH15" i="12" s="1"/>
  <c r="AH18" i="12" s="1"/>
  <c r="AF14" i="12"/>
  <c r="AF15" i="12" s="1"/>
  <c r="AB11" i="11"/>
  <c r="AB33" i="11" s="1"/>
  <c r="AB36" i="5"/>
  <c r="AB38" i="5"/>
  <c r="AA11" i="11"/>
  <c r="AA33" i="11" s="1"/>
  <c r="AA36" i="5"/>
  <c r="AE13" i="5"/>
  <c r="AD11" i="11"/>
  <c r="AD33" i="11" s="1"/>
  <c r="AD36" i="5"/>
  <c r="AB10" i="11"/>
  <c r="AB32" i="11" s="1"/>
  <c r="AB35" i="5"/>
  <c r="AE12" i="5"/>
  <c r="G20" i="4"/>
  <c r="D62" i="15" s="1"/>
  <c r="S32" i="15" s="1"/>
  <c r="Z51" i="12"/>
  <c r="AD35" i="5"/>
  <c r="AD10" i="11"/>
  <c r="AD32" i="11" s="1"/>
  <c r="AC10" i="11"/>
  <c r="AC32" i="11" s="1"/>
  <c r="AC35" i="5"/>
  <c r="AC38" i="5"/>
  <c r="R4" i="15"/>
  <c r="F6" i="4"/>
  <c r="D38" i="15"/>
  <c r="R28" i="15" s="1"/>
  <c r="E99" i="14"/>
  <c r="F21" i="4"/>
  <c r="E107" i="14" s="1"/>
  <c r="F14" i="4"/>
  <c r="F18" i="4"/>
  <c r="AL41" i="12"/>
  <c r="AM14" i="12"/>
  <c r="AM15" i="12" s="1"/>
  <c r="AM18" i="12" s="1"/>
  <c r="AK14" i="12"/>
  <c r="AK15" i="12" s="1"/>
  <c r="AK18" i="12" s="1"/>
  <c r="AN14" i="12"/>
  <c r="AN15" i="12" s="1"/>
  <c r="AN18" i="12" s="1"/>
  <c r="AC51" i="12"/>
  <c r="AE45" i="12"/>
  <c r="AE48" i="12" s="1"/>
  <c r="H15" i="4" s="1"/>
  <c r="G104" i="14" s="1"/>
  <c r="AG44" i="12"/>
  <c r="AG45" i="12" s="1"/>
  <c r="AG48" i="12" s="1"/>
  <c r="AH44" i="12"/>
  <c r="AH45" i="12" s="1"/>
  <c r="AH48" i="12" s="1"/>
  <c r="AE11" i="5"/>
  <c r="AA9" i="11"/>
  <c r="AA34" i="5"/>
  <c r="H122" i="14"/>
  <c r="AE14" i="5"/>
  <c r="AA12" i="11"/>
  <c r="AA34" i="11" s="1"/>
  <c r="AA37" i="5"/>
  <c r="AI44" i="12"/>
  <c r="AI45" i="12" s="1"/>
  <c r="AI48" i="12" s="1"/>
  <c r="AB37" i="5"/>
  <c r="AB12" i="11"/>
  <c r="AB34" i="11" s="1"/>
  <c r="Z31" i="11"/>
  <c r="Z51" i="11" s="1"/>
  <c r="G8" i="4" s="1"/>
  <c r="AA39" i="5"/>
  <c r="AA14" i="11"/>
  <c r="AA36" i="11" s="1"/>
  <c r="AE16" i="5"/>
  <c r="H128" i="14"/>
  <c r="AL26" i="12"/>
  <c r="AU7" i="12"/>
  <c r="AU37" i="12" s="1"/>
  <c r="AC12" i="11"/>
  <c r="AC34" i="11" s="1"/>
  <c r="AC37" i="5"/>
  <c r="AP22" i="12"/>
  <c r="AA51" i="12"/>
  <c r="AD37" i="5"/>
  <c r="AD12" i="11"/>
  <c r="AD34" i="11" s="1"/>
  <c r="AB9" i="11"/>
  <c r="AB34" i="5"/>
  <c r="AB39" i="5"/>
  <c r="AB14" i="11"/>
  <c r="AB36" i="11" s="1"/>
  <c r="AS11" i="12"/>
  <c r="AN41" i="12"/>
  <c r="AC9" i="11"/>
  <c r="AC34" i="5"/>
  <c r="AC14" i="11"/>
  <c r="AC36" i="11" s="1"/>
  <c r="AC39" i="5"/>
  <c r="AM41" i="12"/>
  <c r="AD14" i="11"/>
  <c r="AD36" i="11" s="1"/>
  <c r="AD39" i="5"/>
  <c r="AD9" i="11"/>
  <c r="AD34" i="5"/>
  <c r="D89" i="15" a="1"/>
  <c r="D89" i="15" s="1"/>
  <c r="AP11" i="12"/>
  <c r="AT14" i="12" s="1"/>
  <c r="AP14" i="12" s="1"/>
  <c r="AP15" i="12" s="1"/>
  <c r="AH29" i="12"/>
  <c r="AH30" i="12" s="1"/>
  <c r="AH33" i="12" s="1"/>
  <c r="AG29" i="12"/>
  <c r="AG30" i="12" s="1"/>
  <c r="AG33" i="12" s="1"/>
  <c r="AF29" i="12"/>
  <c r="AF30" i="12" s="1"/>
  <c r="AF33" i="12" s="1"/>
  <c r="AI29" i="12"/>
  <c r="AI30" i="12" s="1"/>
  <c r="AI33" i="12" s="1"/>
  <c r="AE30" i="12"/>
  <c r="AE33" i="12" s="1"/>
  <c r="AR11" i="12"/>
  <c r="AO26" i="12"/>
  <c r="AT11" i="12"/>
  <c r="AO41" i="12"/>
  <c r="AK26" i="12"/>
  <c r="AO29" i="12" s="1"/>
  <c r="AK41" i="12"/>
  <c r="AO44" i="12" s="1"/>
  <c r="AL44" i="12" s="1"/>
  <c r="AL45" i="12" s="1"/>
  <c r="AL48" i="12" s="1"/>
  <c r="AM26" i="12"/>
  <c r="AZ7" i="5"/>
  <c r="AZ8" i="5"/>
  <c r="AN26" i="12"/>
  <c r="AQ11" i="12"/>
  <c r="AE35" i="11"/>
  <c r="BJ6" i="5"/>
  <c r="BE5" i="5"/>
  <c r="AP40" i="12"/>
  <c r="AP25" i="12"/>
  <c r="AU10" i="12"/>
  <c r="AU5" i="12"/>
  <c r="AU33" i="5"/>
  <c r="AU5" i="11"/>
  <c r="AY5" i="12"/>
  <c r="BD10" i="5"/>
  <c r="BA10" i="5"/>
  <c r="BC10" i="5"/>
  <c r="BB10" i="5"/>
  <c r="AZ10" i="5"/>
  <c r="AY33" i="5"/>
  <c r="AY5" i="11"/>
  <c r="AV5" i="12"/>
  <c r="AV5" i="11"/>
  <c r="AV33" i="5"/>
  <c r="AW5" i="12"/>
  <c r="AW5" i="11"/>
  <c r="AW33" i="5"/>
  <c r="AX5" i="12"/>
  <c r="AX5" i="11"/>
  <c r="AX33" i="5"/>
  <c r="AF48" i="12"/>
  <c r="AU38" i="12"/>
  <c r="AU23" i="12"/>
  <c r="AZ8" i="12"/>
  <c r="AU24" i="12"/>
  <c r="AU39" i="12"/>
  <c r="AZ9" i="12"/>
  <c r="G5" i="4" l="1"/>
  <c r="E139" i="14"/>
  <c r="E138" i="14"/>
  <c r="E142" i="14"/>
  <c r="E144" i="14"/>
  <c r="E141" i="14"/>
  <c r="E140" i="14"/>
  <c r="E143" i="14"/>
  <c r="E145" i="14"/>
  <c r="E146" i="14"/>
  <c r="F106" i="14"/>
  <c r="AH17" i="5"/>
  <c r="E136" i="14"/>
  <c r="AE43" i="5"/>
  <c r="AE47" i="11"/>
  <c r="E137" i="14"/>
  <c r="AE44" i="11"/>
  <c r="AE39" i="11"/>
  <c r="AE42" i="5"/>
  <c r="AE50" i="5"/>
  <c r="AE47" i="5"/>
  <c r="AE40" i="5"/>
  <c r="AE46" i="5"/>
  <c r="AH47" i="5"/>
  <c r="AH22" i="11"/>
  <c r="AH44" i="11" s="1"/>
  <c r="AR41" i="12"/>
  <c r="AI40" i="5"/>
  <c r="AI15" i="11"/>
  <c r="AI37" i="11" s="1"/>
  <c r="AE41" i="11"/>
  <c r="AE46" i="11"/>
  <c r="AE51" i="5"/>
  <c r="AS41" i="12"/>
  <c r="AK44" i="12"/>
  <c r="AK45" i="12" s="1"/>
  <c r="AH40" i="5"/>
  <c r="AH15" i="11"/>
  <c r="AH37" i="11" s="1"/>
  <c r="AH29" i="5"/>
  <c r="AE27" i="11"/>
  <c r="AE44" i="5"/>
  <c r="AE49" i="5"/>
  <c r="AE49" i="11"/>
  <c r="AS26" i="12"/>
  <c r="AH41" i="5"/>
  <c r="AH16" i="11"/>
  <c r="AH38" i="11" s="1"/>
  <c r="AG24" i="5"/>
  <c r="AG50" i="5"/>
  <c r="AG25" i="11"/>
  <c r="AG47" i="11" s="1"/>
  <c r="AE42" i="11"/>
  <c r="AE52" i="5"/>
  <c r="AF41" i="5"/>
  <c r="AJ41" i="5" s="1"/>
  <c r="AF16" i="11"/>
  <c r="AF38" i="11" s="1"/>
  <c r="AI24" i="5"/>
  <c r="AH20" i="5"/>
  <c r="AE18" i="11"/>
  <c r="AF23" i="5"/>
  <c r="AE21" i="11"/>
  <c r="AE45" i="5"/>
  <c r="AE53" i="5"/>
  <c r="AI50" i="5"/>
  <c r="AI25" i="11"/>
  <c r="AI47" i="11" s="1"/>
  <c r="AG51" i="12"/>
  <c r="AR26" i="12"/>
  <c r="AI41" i="5"/>
  <c r="AI16" i="11"/>
  <c r="AI38" i="11" s="1"/>
  <c r="AH25" i="5"/>
  <c r="AE23" i="11"/>
  <c r="AI21" i="5"/>
  <c r="AE19" i="11"/>
  <c r="AE38" i="11"/>
  <c r="AF27" i="5"/>
  <c r="AE25" i="11"/>
  <c r="AE48" i="5"/>
  <c r="AE50" i="11"/>
  <c r="AF40" i="5"/>
  <c r="AJ40" i="5" s="1"/>
  <c r="AF15" i="11"/>
  <c r="AF37" i="11" s="1"/>
  <c r="AG40" i="5"/>
  <c r="AG15" i="11"/>
  <c r="AG37" i="11" s="1"/>
  <c r="AF24" i="5"/>
  <c r="AJ24" i="5" s="1"/>
  <c r="AE22" i="11"/>
  <c r="AE45" i="11"/>
  <c r="AT26" i="12"/>
  <c r="AJ45" i="12"/>
  <c r="AJ48" i="12" s="1"/>
  <c r="AP41" i="12"/>
  <c r="AT44" i="12" s="1"/>
  <c r="AI51" i="12"/>
  <c r="AG41" i="5"/>
  <c r="AG16" i="11"/>
  <c r="AG38" i="11" s="1"/>
  <c r="AF26" i="5"/>
  <c r="AE24" i="11"/>
  <c r="AH50" i="5"/>
  <c r="AH25" i="11"/>
  <c r="AH47" i="11" s="1"/>
  <c r="AE43" i="11"/>
  <c r="AE41" i="5"/>
  <c r="AE40" i="11"/>
  <c r="AE37" i="11"/>
  <c r="AD29" i="11"/>
  <c r="AB29" i="11"/>
  <c r="AC31" i="11"/>
  <c r="AC51" i="11" s="1"/>
  <c r="AC29" i="11"/>
  <c r="AA29" i="11"/>
  <c r="AH21" i="5"/>
  <c r="AG21" i="5"/>
  <c r="AF21" i="5"/>
  <c r="AI23" i="5"/>
  <c r="AH23" i="5"/>
  <c r="AG23" i="5"/>
  <c r="AG21" i="11" s="1"/>
  <c r="AG43" i="11" s="1"/>
  <c r="AF20" i="5"/>
  <c r="AG26" i="5"/>
  <c r="AE31" i="5"/>
  <c r="AF25" i="5"/>
  <c r="AG25" i="5"/>
  <c r="AH26" i="5"/>
  <c r="AI20" i="5"/>
  <c r="AI25" i="5"/>
  <c r="AG20" i="5"/>
  <c r="AI26" i="5"/>
  <c r="AF29" i="5"/>
  <c r="AG29" i="5"/>
  <c r="AI29" i="5"/>
  <c r="AJ17" i="5"/>
  <c r="AI30" i="5"/>
  <c r="AH30" i="5"/>
  <c r="AG30" i="5"/>
  <c r="AF30" i="5"/>
  <c r="AJ18" i="5"/>
  <c r="AG15" i="5"/>
  <c r="AG13" i="11" s="1"/>
  <c r="AG35" i="11" s="1"/>
  <c r="AG19" i="5"/>
  <c r="AH19" i="5"/>
  <c r="AI19" i="5"/>
  <c r="AF19" i="5"/>
  <c r="AG22" i="5"/>
  <c r="AH22" i="5"/>
  <c r="AI22" i="5"/>
  <c r="AF22" i="5"/>
  <c r="AF28" i="5"/>
  <c r="AG28" i="5"/>
  <c r="AI28" i="5"/>
  <c r="AH28" i="5"/>
  <c r="AE38" i="5"/>
  <c r="I120" i="14" s="1"/>
  <c r="I131" i="14"/>
  <c r="AF15" i="5"/>
  <c r="AF13" i="11" s="1"/>
  <c r="AF35" i="11" s="1"/>
  <c r="AI15" i="5"/>
  <c r="AI13" i="11" s="1"/>
  <c r="AI35" i="11" s="1"/>
  <c r="AE13" i="11"/>
  <c r="AE36" i="5"/>
  <c r="I118" i="14" s="1"/>
  <c r="I122" i="14"/>
  <c r="I129" i="14"/>
  <c r="I130" i="14"/>
  <c r="I127" i="14"/>
  <c r="AE33" i="11"/>
  <c r="AE35" i="5"/>
  <c r="I124" i="14"/>
  <c r="AE32" i="11"/>
  <c r="AF18" i="12"/>
  <c r="AF51" i="12" s="1"/>
  <c r="AJ15" i="12"/>
  <c r="AJ18" i="12" s="1"/>
  <c r="AF13" i="5"/>
  <c r="AG13" i="5"/>
  <c r="AI13" i="5"/>
  <c r="AE11" i="11"/>
  <c r="AH13" i="5"/>
  <c r="AF12" i="5"/>
  <c r="AE10" i="11"/>
  <c r="AH12" i="5"/>
  <c r="AI12" i="5"/>
  <c r="AG12" i="5"/>
  <c r="AO15" i="12"/>
  <c r="AO18" i="12" s="1"/>
  <c r="AH51" i="12"/>
  <c r="AQ14" i="12"/>
  <c r="AQ15" i="12" s="1"/>
  <c r="AQ18" i="12" s="1"/>
  <c r="I132" i="14"/>
  <c r="AZ7" i="12"/>
  <c r="AZ22" i="12" s="1"/>
  <c r="AQ41" i="12"/>
  <c r="AS14" i="12"/>
  <c r="AS15" i="12" s="1"/>
  <c r="AS18" i="12" s="1"/>
  <c r="I123" i="14"/>
  <c r="AE34" i="5"/>
  <c r="AU22" i="12"/>
  <c r="AT41" i="12"/>
  <c r="AF16" i="5"/>
  <c r="AE14" i="11"/>
  <c r="AI16" i="5"/>
  <c r="AH16" i="5"/>
  <c r="AG16" i="5"/>
  <c r="E100" i="14"/>
  <c r="D44" i="15"/>
  <c r="R29" i="15" s="1"/>
  <c r="F10" i="4"/>
  <c r="AA31" i="11"/>
  <c r="AA51" i="11" s="1"/>
  <c r="AB31" i="11"/>
  <c r="AB51" i="11" s="1"/>
  <c r="AE36" i="11"/>
  <c r="AE39" i="5"/>
  <c r="I121" i="14" s="1"/>
  <c r="AE37" i="5"/>
  <c r="I119" i="14" s="1"/>
  <c r="AE9" i="11"/>
  <c r="AG11" i="5"/>
  <c r="AF11" i="5"/>
  <c r="AH11" i="5"/>
  <c r="AI11" i="5"/>
  <c r="AY11" i="12"/>
  <c r="I126" i="14"/>
  <c r="AM44" i="12"/>
  <c r="AM45" i="12" s="1"/>
  <c r="AM48" i="12" s="1"/>
  <c r="AD31" i="11"/>
  <c r="AD51" i="11" s="1"/>
  <c r="AE34" i="11"/>
  <c r="AN44" i="12"/>
  <c r="AN45" i="12" s="1"/>
  <c r="AN48" i="12" s="1"/>
  <c r="AE12" i="11"/>
  <c r="AH14" i="5"/>
  <c r="AI14" i="5"/>
  <c r="AG14" i="5"/>
  <c r="AF14" i="5"/>
  <c r="AR14" i="12"/>
  <c r="AR15" i="12" s="1"/>
  <c r="AR18" i="12" s="1"/>
  <c r="AJ30" i="12"/>
  <c r="AJ33" i="12" s="1"/>
  <c r="AU11" i="12"/>
  <c r="AY14" i="12" s="1"/>
  <c r="AU14" i="12" s="1"/>
  <c r="AU15" i="12" s="1"/>
  <c r="AN29" i="12"/>
  <c r="AN30" i="12" s="1"/>
  <c r="AN33" i="12" s="1"/>
  <c r="AL29" i="12"/>
  <c r="AL30" i="12" s="1"/>
  <c r="AL33" i="12" s="1"/>
  <c r="AL51" i="12" s="1"/>
  <c r="AK29" i="12"/>
  <c r="AK30" i="12" s="1"/>
  <c r="AK33" i="12" s="1"/>
  <c r="AM29" i="12"/>
  <c r="AM30" i="12" s="1"/>
  <c r="AM33" i="12" s="1"/>
  <c r="H13" i="4"/>
  <c r="G103" i="14" s="1"/>
  <c r="AE51" i="12"/>
  <c r="AX11" i="12"/>
  <c r="AH13" i="11"/>
  <c r="AH35" i="11" s="1"/>
  <c r="AH38" i="5"/>
  <c r="AW11" i="12"/>
  <c r="AP26" i="12"/>
  <c r="BJ5" i="5"/>
  <c r="AV11" i="12"/>
  <c r="AQ26" i="12"/>
  <c r="BE8" i="5"/>
  <c r="BE7" i="5"/>
  <c r="AZ39" i="12"/>
  <c r="AZ24" i="12"/>
  <c r="BE9" i="12"/>
  <c r="AZ38" i="12"/>
  <c r="BE8" i="12"/>
  <c r="AZ23" i="12"/>
  <c r="AP18" i="12"/>
  <c r="AK48" i="12"/>
  <c r="AZ5" i="12"/>
  <c r="AZ5" i="11"/>
  <c r="AZ33" i="5"/>
  <c r="BB5" i="12"/>
  <c r="BB5" i="11"/>
  <c r="BB33" i="5"/>
  <c r="BC5" i="12"/>
  <c r="BC33" i="5"/>
  <c r="BC5" i="11"/>
  <c r="BA5" i="12"/>
  <c r="BA5" i="11"/>
  <c r="BA33" i="5"/>
  <c r="BD5" i="11"/>
  <c r="BF10" i="5"/>
  <c r="BE10" i="5"/>
  <c r="BG10" i="5"/>
  <c r="BD33" i="5"/>
  <c r="BD5" i="12"/>
  <c r="BI10" i="5"/>
  <c r="BH10" i="5"/>
  <c r="AU40" i="12"/>
  <c r="AU41" i="12" s="1"/>
  <c r="AU25" i="12"/>
  <c r="AZ10" i="12"/>
  <c r="AR44" i="12" l="1"/>
  <c r="AR45" i="12" s="1"/>
  <c r="AR48" i="12" s="1"/>
  <c r="AP44" i="12"/>
  <c r="AP45" i="12" s="1"/>
  <c r="AV41" i="12"/>
  <c r="AJ51" i="12"/>
  <c r="I117" i="14"/>
  <c r="J117" i="14" s="1"/>
  <c r="AG45" i="5"/>
  <c r="AG20" i="11"/>
  <c r="AG42" i="11" s="1"/>
  <c r="AK18" i="5"/>
  <c r="AJ16" i="11"/>
  <c r="AF52" i="5"/>
  <c r="AF27" i="11"/>
  <c r="AF49" i="11" s="1"/>
  <c r="AC54" i="5"/>
  <c r="AD54" i="5"/>
  <c r="G74" i="14" s="1"/>
  <c r="AA54" i="5"/>
  <c r="AB54" i="5"/>
  <c r="AG44" i="5"/>
  <c r="AG19" i="11"/>
  <c r="AG41" i="11" s="1"/>
  <c r="AF49" i="5"/>
  <c r="AF24" i="11"/>
  <c r="AF46" i="11" s="1"/>
  <c r="AF46" i="5"/>
  <c r="AF21" i="11"/>
  <c r="AF43" i="11" s="1"/>
  <c r="AJ43" i="11" s="1"/>
  <c r="AH45" i="5"/>
  <c r="AH20" i="11"/>
  <c r="AH42" i="11" s="1"/>
  <c r="AM24" i="5"/>
  <c r="AJ22" i="11"/>
  <c r="AG52" i="5"/>
  <c r="AG27" i="11"/>
  <c r="AG49" i="11" s="1"/>
  <c r="AF48" i="5"/>
  <c r="AF23" i="11"/>
  <c r="AF45" i="11" s="1"/>
  <c r="AF44" i="5"/>
  <c r="AF19" i="11"/>
  <c r="AF41" i="11" s="1"/>
  <c r="AH51" i="5"/>
  <c r="AH26" i="11"/>
  <c r="AH48" i="11" s="1"/>
  <c r="AF53" i="5"/>
  <c r="AF28" i="11"/>
  <c r="AF50" i="11" s="1"/>
  <c r="AI49" i="5"/>
  <c r="AI24" i="11"/>
  <c r="AI46" i="11" s="1"/>
  <c r="AG49" i="5"/>
  <c r="AG24" i="11"/>
  <c r="AG46" i="11" s="1"/>
  <c r="AH44" i="5"/>
  <c r="AH19" i="11"/>
  <c r="AH41" i="11" s="1"/>
  <c r="AF47" i="5"/>
  <c r="AF22" i="11"/>
  <c r="AF44" i="11" s="1"/>
  <c r="AF50" i="5"/>
  <c r="AJ50" i="5" s="1"/>
  <c r="AF25" i="11"/>
  <c r="AF47" i="11" s="1"/>
  <c r="AJ47" i="11" s="1"/>
  <c r="AI51" i="5"/>
  <c r="AI26" i="11"/>
  <c r="AI48" i="11" s="1"/>
  <c r="AF42" i="5"/>
  <c r="AF17" i="11"/>
  <c r="AF39" i="11" s="1"/>
  <c r="AG53" i="5"/>
  <c r="AG28" i="11"/>
  <c r="AG50" i="11" s="1"/>
  <c r="AG43" i="5"/>
  <c r="AG18" i="11"/>
  <c r="AG40" i="11" s="1"/>
  <c r="AJ27" i="5"/>
  <c r="AH43" i="5"/>
  <c r="AH18" i="11"/>
  <c r="AH40" i="11" s="1"/>
  <c r="AG47" i="5"/>
  <c r="AG22" i="11"/>
  <c r="AG44" i="11" s="1"/>
  <c r="AH52" i="5"/>
  <c r="AH27" i="11"/>
  <c r="AH49" i="11" s="1"/>
  <c r="AG51" i="5"/>
  <c r="AG26" i="11"/>
  <c r="AG48" i="11" s="1"/>
  <c r="AI42" i="5"/>
  <c r="AI17" i="11"/>
  <c r="AI39" i="11" s="1"/>
  <c r="AH53" i="5"/>
  <c r="AH28" i="11"/>
  <c r="AH50" i="11" s="1"/>
  <c r="AI48" i="5"/>
  <c r="AI23" i="11"/>
  <c r="AI45" i="11" s="1"/>
  <c r="AF43" i="5"/>
  <c r="AF18" i="11"/>
  <c r="AF40" i="11" s="1"/>
  <c r="AI47" i="5"/>
  <c r="AI22" i="11"/>
  <c r="AI44" i="11" s="1"/>
  <c r="AF51" i="5"/>
  <c r="AF26" i="11"/>
  <c r="AF48" i="11" s="1"/>
  <c r="AH42" i="5"/>
  <c r="AH17" i="11"/>
  <c r="AH39" i="11" s="1"/>
  <c r="AI53" i="5"/>
  <c r="AI28" i="11"/>
  <c r="AI50" i="11" s="1"/>
  <c r="AI43" i="5"/>
  <c r="AI18" i="11"/>
  <c r="AI40" i="11" s="1"/>
  <c r="AJ37" i="11"/>
  <c r="AI44" i="5"/>
  <c r="AI19" i="11"/>
  <c r="AI41" i="11" s="1"/>
  <c r="AJ38" i="11"/>
  <c r="I116" i="14"/>
  <c r="J116" i="14" s="1"/>
  <c r="N115" i="14" s="1" a="1"/>
  <c r="AE54" i="5"/>
  <c r="AF45" i="5"/>
  <c r="AF20" i="11"/>
  <c r="AF42" i="11" s="1"/>
  <c r="AG42" i="5"/>
  <c r="AG17" i="11"/>
  <c r="AG39" i="11" s="1"/>
  <c r="AN17" i="5"/>
  <c r="AJ15" i="11"/>
  <c r="AH49" i="5"/>
  <c r="AH24" i="11"/>
  <c r="AH46" i="11" s="1"/>
  <c r="AH46" i="5"/>
  <c r="AH21" i="11"/>
  <c r="AH43" i="11" s="1"/>
  <c r="AI45" i="5"/>
  <c r="AI20" i="11"/>
  <c r="AI42" i="11" s="1"/>
  <c r="AI52" i="5"/>
  <c r="AI27" i="11"/>
  <c r="AI49" i="11" s="1"/>
  <c r="AG48" i="5"/>
  <c r="AJ48" i="5" s="1"/>
  <c r="AG23" i="11"/>
  <c r="AG45" i="11" s="1"/>
  <c r="AI46" i="5"/>
  <c r="AI21" i="11"/>
  <c r="AI43" i="11" s="1"/>
  <c r="AH48" i="5"/>
  <c r="AH23" i="11"/>
  <c r="AH45" i="11" s="1"/>
  <c r="AE29" i="11"/>
  <c r="AJ21" i="5"/>
  <c r="AJ19" i="11" s="1"/>
  <c r="AJ23" i="5"/>
  <c r="AM23" i="5" s="1"/>
  <c r="AG46" i="5"/>
  <c r="AF31" i="5"/>
  <c r="AJ25" i="5"/>
  <c r="AH31" i="5"/>
  <c r="AG31" i="5"/>
  <c r="AJ20" i="5"/>
  <c r="AI31" i="5"/>
  <c r="AJ26" i="5"/>
  <c r="AM25" i="5"/>
  <c r="AJ30" i="5"/>
  <c r="AJ19" i="5"/>
  <c r="AK25" i="5"/>
  <c r="AN24" i="5"/>
  <c r="AM18" i="5"/>
  <c r="AK17" i="5"/>
  <c r="AL17" i="5"/>
  <c r="AJ29" i="5"/>
  <c r="AJ27" i="11" s="1"/>
  <c r="AM17" i="5"/>
  <c r="AJ22" i="5"/>
  <c r="AJ28" i="5"/>
  <c r="AJ26" i="11" s="1"/>
  <c r="AL24" i="5"/>
  <c r="AK24" i="5"/>
  <c r="AN18" i="5"/>
  <c r="AG38" i="5"/>
  <c r="AL18" i="5"/>
  <c r="AI38" i="5"/>
  <c r="AF38" i="5"/>
  <c r="AJ15" i="5"/>
  <c r="AL15" i="5" s="1"/>
  <c r="AH11" i="11"/>
  <c r="AH33" i="11" s="1"/>
  <c r="AH36" i="5"/>
  <c r="AV14" i="12"/>
  <c r="AV15" i="12" s="1"/>
  <c r="AV18" i="12" s="1"/>
  <c r="AG10" i="11"/>
  <c r="AG32" i="11" s="1"/>
  <c r="AG35" i="5"/>
  <c r="AI11" i="11"/>
  <c r="AI33" i="11" s="1"/>
  <c r="AI36" i="5"/>
  <c r="AW14" i="12"/>
  <c r="AW15" i="12" s="1"/>
  <c r="AW18" i="12" s="1"/>
  <c r="AM51" i="12"/>
  <c r="AI10" i="11"/>
  <c r="AI32" i="11" s="1"/>
  <c r="AI35" i="5"/>
  <c r="AG36" i="5"/>
  <c r="AG11" i="11"/>
  <c r="AG33" i="11" s="1"/>
  <c r="AH35" i="5"/>
  <c r="AH10" i="11"/>
  <c r="AH32" i="11" s="1"/>
  <c r="AF11" i="11"/>
  <c r="AF33" i="11" s="1"/>
  <c r="AJ13" i="5"/>
  <c r="AF36" i="5"/>
  <c r="AJ12" i="5"/>
  <c r="AF35" i="5"/>
  <c r="AF10" i="11"/>
  <c r="AF32" i="11" s="1"/>
  <c r="AY44" i="12"/>
  <c r="AS44" i="12"/>
  <c r="AS45" i="12" s="1"/>
  <c r="AS48" i="12" s="1"/>
  <c r="AO45" i="12"/>
  <c r="AO48" i="12" s="1"/>
  <c r="AN51" i="12"/>
  <c r="AQ44" i="12"/>
  <c r="AQ45" i="12" s="1"/>
  <c r="AQ48" i="12" s="1"/>
  <c r="AX14" i="12"/>
  <c r="AX15" i="12" s="1"/>
  <c r="AX18" i="12" s="1"/>
  <c r="BA11" i="12"/>
  <c r="AZ37" i="12"/>
  <c r="BE7" i="12"/>
  <c r="BE22" i="12" s="1"/>
  <c r="AE31" i="11"/>
  <c r="AE51" i="11" s="1"/>
  <c r="H8" i="4" s="1"/>
  <c r="AG12" i="11"/>
  <c r="AG34" i="11" s="1"/>
  <c r="AG37" i="5"/>
  <c r="G14" i="4"/>
  <c r="G18" i="4"/>
  <c r="F99" i="14"/>
  <c r="AH12" i="11"/>
  <c r="AH34" i="11" s="1"/>
  <c r="AH37" i="5"/>
  <c r="F23" i="4"/>
  <c r="F11" i="4"/>
  <c r="D49" i="15"/>
  <c r="R30" i="15" s="1"/>
  <c r="E101" i="14"/>
  <c r="D147" i="14"/>
  <c r="AO30" i="12"/>
  <c r="AO33" i="12" s="1"/>
  <c r="S4" i="15"/>
  <c r="AI9" i="11"/>
  <c r="AI34" i="5"/>
  <c r="D45" i="15"/>
  <c r="S29" i="15" s="1"/>
  <c r="F100" i="14"/>
  <c r="AU26" i="12"/>
  <c r="AZ11" i="12"/>
  <c r="BD14" i="12" s="1"/>
  <c r="BC14" i="12" s="1"/>
  <c r="BC15" i="12" s="1"/>
  <c r="BC18" i="12" s="1"/>
  <c r="D39" i="15"/>
  <c r="S28" i="15" s="1"/>
  <c r="F67" i="14"/>
  <c r="AI12" i="11"/>
  <c r="AI34" i="11" s="1"/>
  <c r="AI37" i="5"/>
  <c r="AF14" i="11"/>
  <c r="AF36" i="11" s="1"/>
  <c r="AJ16" i="5"/>
  <c r="AF39" i="5"/>
  <c r="AK51" i="12"/>
  <c r="G6" i="4"/>
  <c r="AH9" i="11"/>
  <c r="AH34" i="5"/>
  <c r="S5" i="15"/>
  <c r="S10" i="15" s="1"/>
  <c r="D71" i="15"/>
  <c r="G10" i="4"/>
  <c r="I128" i="14"/>
  <c r="AJ11" i="5"/>
  <c r="AF34" i="5"/>
  <c r="AF9" i="11"/>
  <c r="AG14" i="11"/>
  <c r="AG36" i="11" s="1"/>
  <c r="AG39" i="5"/>
  <c r="G16" i="4"/>
  <c r="AG9" i="11"/>
  <c r="AG34" i="5"/>
  <c r="AH39" i="5"/>
  <c r="AH14" i="11"/>
  <c r="AH36" i="11" s="1"/>
  <c r="G21" i="4"/>
  <c r="F107" i="14" s="1"/>
  <c r="AJ14" i="5"/>
  <c r="AF37" i="5"/>
  <c r="AF12" i="11"/>
  <c r="AF34" i="11" s="1"/>
  <c r="AI39" i="5"/>
  <c r="AI14" i="11"/>
  <c r="AI36" i="11" s="1"/>
  <c r="BB11" i="12"/>
  <c r="AT15" i="12"/>
  <c r="AT18" i="12" s="1"/>
  <c r="AW26" i="12"/>
  <c r="AY41" i="12"/>
  <c r="AX41" i="12"/>
  <c r="AV26" i="12"/>
  <c r="BC11" i="12"/>
  <c r="AT29" i="12"/>
  <c r="AX26" i="12"/>
  <c r="BD11" i="12"/>
  <c r="AJ35" i="11"/>
  <c r="AW41" i="12"/>
  <c r="AY26" i="12"/>
  <c r="BJ7" i="5"/>
  <c r="BJ8" i="5"/>
  <c r="H20" i="4"/>
  <c r="AZ40" i="12"/>
  <c r="AZ25" i="12"/>
  <c r="BE10" i="12"/>
  <c r="BH5" i="12"/>
  <c r="BH5" i="11"/>
  <c r="BH33" i="5"/>
  <c r="BI5" i="12"/>
  <c r="BI5" i="11"/>
  <c r="BN10" i="5"/>
  <c r="BL10" i="5"/>
  <c r="BM10" i="5"/>
  <c r="BI33" i="5"/>
  <c r="BK10" i="5"/>
  <c r="BJ10" i="5"/>
  <c r="BG5" i="12"/>
  <c r="BG5" i="11"/>
  <c r="BG33" i="5"/>
  <c r="BE5" i="12"/>
  <c r="BE5" i="11"/>
  <c r="BE33" i="5"/>
  <c r="BF5" i="12"/>
  <c r="BF5" i="11"/>
  <c r="BF33" i="5"/>
  <c r="AP48" i="12"/>
  <c r="AX44" i="12"/>
  <c r="AX45" i="12" s="1"/>
  <c r="AX48" i="12" s="1"/>
  <c r="AV44" i="12"/>
  <c r="AV45" i="12" s="1"/>
  <c r="AV48" i="12" s="1"/>
  <c r="AU44" i="12"/>
  <c r="AU45" i="12" s="1"/>
  <c r="AW44" i="12"/>
  <c r="AW45" i="12" s="1"/>
  <c r="AW48" i="12" s="1"/>
  <c r="AY15" i="12"/>
  <c r="AY18" i="12" s="1"/>
  <c r="AU18" i="12"/>
  <c r="BE38" i="12"/>
  <c r="BJ8" i="12"/>
  <c r="BE23" i="12"/>
  <c r="BE39" i="12"/>
  <c r="BE24" i="12"/>
  <c r="BJ9" i="12"/>
  <c r="BJ7" i="12" s="1"/>
  <c r="F137" i="14" l="1"/>
  <c r="H5" i="4"/>
  <c r="F139" i="14"/>
  <c r="F141" i="14"/>
  <c r="F145" i="14"/>
  <c r="F142" i="14"/>
  <c r="F138" i="14"/>
  <c r="F140" i="14"/>
  <c r="F146" i="14"/>
  <c r="F143" i="14"/>
  <c r="F144" i="14"/>
  <c r="F136" i="14"/>
  <c r="AJ48" i="11"/>
  <c r="AL21" i="5"/>
  <c r="AL19" i="11" s="1"/>
  <c r="AL41" i="11" s="1"/>
  <c r="AZ26" i="12"/>
  <c r="AN21" i="5"/>
  <c r="AN44" i="5" s="1"/>
  <c r="AM21" i="5"/>
  <c r="M115" i="14" a="1"/>
  <c r="J68" i="14" s="1"/>
  <c r="L115" i="14" a="1"/>
  <c r="B86" i="14" s="1"/>
  <c r="AJ51" i="5"/>
  <c r="AJ43" i="5"/>
  <c r="AJ46" i="5"/>
  <c r="AJ42" i="5"/>
  <c r="AJ53" i="5"/>
  <c r="AJ49" i="5"/>
  <c r="AJ45" i="5"/>
  <c r="AM46" i="5"/>
  <c r="AM21" i="11"/>
  <c r="AM43" i="11" s="1"/>
  <c r="AK21" i="5"/>
  <c r="AN47" i="5"/>
  <c r="AN22" i="11"/>
  <c r="AN44" i="11" s="1"/>
  <c r="AJ52" i="5"/>
  <c r="AN40" i="5"/>
  <c r="AN15" i="11"/>
  <c r="AN37" i="11" s="1"/>
  <c r="AM44" i="5"/>
  <c r="AM19" i="11"/>
  <c r="AM41" i="11" s="1"/>
  <c r="AN19" i="5"/>
  <c r="AJ17" i="11"/>
  <c r="AJ39" i="11"/>
  <c r="AJ47" i="5"/>
  <c r="AL41" i="5"/>
  <c r="AL16" i="11"/>
  <c r="AL38" i="11" s="1"/>
  <c r="AM40" i="5"/>
  <c r="AM15" i="11"/>
  <c r="AM37" i="11" s="1"/>
  <c r="AL23" i="5"/>
  <c r="AJ42" i="11"/>
  <c r="AN19" i="11"/>
  <c r="AN41" i="11" s="1"/>
  <c r="AK22" i="5"/>
  <c r="AJ20" i="11"/>
  <c r="AK48" i="5"/>
  <c r="AK23" i="11"/>
  <c r="AK45" i="11" s="1"/>
  <c r="AK20" i="5"/>
  <c r="AJ18" i="11"/>
  <c r="AJ44" i="11"/>
  <c r="AJ50" i="11"/>
  <c r="AJ46" i="11"/>
  <c r="AL25" i="5"/>
  <c r="AO25" i="5" s="1"/>
  <c r="AJ23" i="11"/>
  <c r="AM47" i="5"/>
  <c r="AM22" i="11"/>
  <c r="AM44" i="11" s="1"/>
  <c r="AK41" i="5"/>
  <c r="AK16" i="11"/>
  <c r="AK38" i="11" s="1"/>
  <c r="AL44" i="5"/>
  <c r="AL47" i="5"/>
  <c r="AL22" i="11"/>
  <c r="AL44" i="11" s="1"/>
  <c r="AM41" i="5"/>
  <c r="AM16" i="11"/>
  <c r="AM38" i="11" s="1"/>
  <c r="AK26" i="5"/>
  <c r="AJ24" i="11"/>
  <c r="AK23" i="5"/>
  <c r="AJ21" i="11"/>
  <c r="AJ49" i="11"/>
  <c r="BC41" i="12"/>
  <c r="AT45" i="12"/>
  <c r="AT48" i="12" s="1"/>
  <c r="AN41" i="5"/>
  <c r="AN16" i="11"/>
  <c r="AN38" i="11" s="1"/>
  <c r="AL40" i="5"/>
  <c r="AL15" i="11"/>
  <c r="AL37" i="11" s="1"/>
  <c r="AL30" i="5"/>
  <c r="AJ28" i="11"/>
  <c r="AJ45" i="11"/>
  <c r="AJ40" i="11"/>
  <c r="AL27" i="5"/>
  <c r="AJ25" i="11"/>
  <c r="AM27" i="5"/>
  <c r="AK27" i="5"/>
  <c r="AN27" i="5"/>
  <c r="AJ41" i="11"/>
  <c r="AK47" i="5"/>
  <c r="AK22" i="11"/>
  <c r="AK44" i="11" s="1"/>
  <c r="AK40" i="5"/>
  <c r="AK15" i="11"/>
  <c r="AK37" i="11" s="1"/>
  <c r="AM48" i="5"/>
  <c r="AM23" i="11"/>
  <c r="AM45" i="11" s="1"/>
  <c r="AJ44" i="5"/>
  <c r="AG29" i="11"/>
  <c r="AI29" i="11"/>
  <c r="AF29" i="11"/>
  <c r="AH31" i="11"/>
  <c r="AH51" i="11" s="1"/>
  <c r="AH29" i="11"/>
  <c r="AN23" i="5"/>
  <c r="AM20" i="5"/>
  <c r="AL20" i="5"/>
  <c r="AN20" i="5"/>
  <c r="AM26" i="5"/>
  <c r="AN25" i="5"/>
  <c r="AL26" i="5"/>
  <c r="AN26" i="5"/>
  <c r="AM30" i="5"/>
  <c r="AN30" i="5"/>
  <c r="AJ31" i="5"/>
  <c r="AM19" i="5"/>
  <c r="AK30" i="5"/>
  <c r="AL22" i="5"/>
  <c r="AL19" i="5"/>
  <c r="AK19" i="5"/>
  <c r="AM22" i="5"/>
  <c r="AO24" i="5"/>
  <c r="AN22" i="5"/>
  <c r="AJ38" i="5"/>
  <c r="AO17" i="5"/>
  <c r="AL29" i="5"/>
  <c r="AM29" i="5"/>
  <c r="AN29" i="5"/>
  <c r="AK29" i="5"/>
  <c r="AO18" i="5"/>
  <c r="AJ13" i="11"/>
  <c r="AN15" i="5"/>
  <c r="AN13" i="11" s="1"/>
  <c r="AN35" i="11" s="1"/>
  <c r="AN28" i="5"/>
  <c r="AM28" i="5"/>
  <c r="AK28" i="5"/>
  <c r="AL28" i="5"/>
  <c r="AK15" i="5"/>
  <c r="AK38" i="5" s="1"/>
  <c r="AM15" i="5"/>
  <c r="AM38" i="5" s="1"/>
  <c r="AJ36" i="5"/>
  <c r="BA14" i="12"/>
  <c r="BA15" i="12" s="1"/>
  <c r="BA18" i="12" s="1"/>
  <c r="AJ33" i="11"/>
  <c r="AJ10" i="11"/>
  <c r="AN12" i="5"/>
  <c r="AL12" i="5"/>
  <c r="AM12" i="5"/>
  <c r="AK12" i="5"/>
  <c r="AJ11" i="11"/>
  <c r="AN13" i="5"/>
  <c r="AM13" i="5"/>
  <c r="AK13" i="5"/>
  <c r="AL13" i="5"/>
  <c r="AO51" i="12"/>
  <c r="AJ32" i="11"/>
  <c r="AJ35" i="5"/>
  <c r="BI11" i="12"/>
  <c r="AJ37" i="5"/>
  <c r="BD41" i="12"/>
  <c r="BF11" i="12"/>
  <c r="BE37" i="12"/>
  <c r="AJ34" i="11"/>
  <c r="N115" i="14"/>
  <c r="J91" i="14" s="1"/>
  <c r="J93" i="14"/>
  <c r="J92" i="14"/>
  <c r="E102" i="14"/>
  <c r="D55" i="15"/>
  <c r="R31" i="15" s="1"/>
  <c r="BH11" i="12"/>
  <c r="BA26" i="12"/>
  <c r="AJ39" i="5"/>
  <c r="F31" i="4"/>
  <c r="E108" i="14"/>
  <c r="F24" i="4"/>
  <c r="E109" i="14" s="1"/>
  <c r="D66" i="15"/>
  <c r="R33" i="15" s="1"/>
  <c r="AM11" i="5"/>
  <c r="AL11" i="5"/>
  <c r="AJ9" i="11"/>
  <c r="AK11" i="5"/>
  <c r="AN11" i="5"/>
  <c r="BB14" i="12"/>
  <c r="BB15" i="12" s="1"/>
  <c r="BB18" i="12" s="1"/>
  <c r="BD26" i="12"/>
  <c r="AK14" i="5"/>
  <c r="AJ12" i="11"/>
  <c r="AN14" i="5"/>
  <c r="AL14" i="5"/>
  <c r="AM14" i="5"/>
  <c r="AM16" i="5"/>
  <c r="AL16" i="5"/>
  <c r="AN16" i="5"/>
  <c r="AJ14" i="11"/>
  <c r="AK16" i="5"/>
  <c r="AI31" i="11"/>
  <c r="AI51" i="11" s="1"/>
  <c r="AZ41" i="12"/>
  <c r="BD44" i="12" s="1"/>
  <c r="BB44" i="12" s="1"/>
  <c r="BB45" i="12" s="1"/>
  <c r="BB48" i="12" s="1"/>
  <c r="BC26" i="12"/>
  <c r="AJ36" i="11"/>
  <c r="BA41" i="12"/>
  <c r="BE11" i="12"/>
  <c r="BI14" i="12" s="1"/>
  <c r="BE14" i="12" s="1"/>
  <c r="BE15" i="12" s="1"/>
  <c r="BB26" i="12"/>
  <c r="T5" i="15"/>
  <c r="T10" i="15" s="1"/>
  <c r="H74" i="14"/>
  <c r="D75" i="14" s="1"/>
  <c r="E75" i="14" s="1"/>
  <c r="F75" i="14" s="1"/>
  <c r="G75" i="14" s="1"/>
  <c r="I8" i="14"/>
  <c r="BB41" i="12"/>
  <c r="AZ14" i="12"/>
  <c r="AZ15" i="12" s="1"/>
  <c r="AZ18" i="12" s="1"/>
  <c r="AF31" i="11"/>
  <c r="AF51" i="11" s="1"/>
  <c r="BG11" i="12"/>
  <c r="G67" i="14"/>
  <c r="AG31" i="11"/>
  <c r="AG51" i="11" s="1"/>
  <c r="AJ34" i="5"/>
  <c r="E147" i="14"/>
  <c r="G11" i="4"/>
  <c r="D50" i="15"/>
  <c r="S30" i="15" s="1"/>
  <c r="G23" i="4"/>
  <c r="F101" i="14"/>
  <c r="D63" i="15"/>
  <c r="T32" i="15" s="1"/>
  <c r="G106" i="14"/>
  <c r="AL38" i="5"/>
  <c r="AL13" i="11"/>
  <c r="AL35" i="11" s="1"/>
  <c r="AP29" i="12"/>
  <c r="AP30" i="12" s="1"/>
  <c r="AY29" i="12"/>
  <c r="AR29" i="12"/>
  <c r="AR30" i="12" s="1"/>
  <c r="AR33" i="12" s="1"/>
  <c r="AR51" i="12" s="1"/>
  <c r="AS29" i="12"/>
  <c r="AS30" i="12" s="1"/>
  <c r="AS33" i="12" s="1"/>
  <c r="AS51" i="12" s="1"/>
  <c r="AQ29" i="12"/>
  <c r="AQ30" i="12" s="1"/>
  <c r="AQ33" i="12" s="1"/>
  <c r="AQ51" i="12" s="1"/>
  <c r="BJ37" i="12"/>
  <c r="BJ22" i="12"/>
  <c r="BJ39" i="12"/>
  <c r="BJ24" i="12"/>
  <c r="BJ38" i="12"/>
  <c r="BJ23" i="12"/>
  <c r="BH14" i="12"/>
  <c r="BH15" i="12" s="1"/>
  <c r="BH18" i="12" s="1"/>
  <c r="AY45" i="12"/>
  <c r="AY48" i="12" s="1"/>
  <c r="AU48" i="12"/>
  <c r="BJ5" i="12"/>
  <c r="BJ5" i="11"/>
  <c r="BJ33" i="5"/>
  <c r="BK5" i="12"/>
  <c r="BK33" i="5"/>
  <c r="BK5" i="11"/>
  <c r="BM5" i="12"/>
  <c r="BM5" i="11"/>
  <c r="BM33" i="5"/>
  <c r="BL5" i="12"/>
  <c r="BL5" i="11"/>
  <c r="BL33" i="5"/>
  <c r="BN5" i="12"/>
  <c r="BN5" i="11"/>
  <c r="BN33" i="5"/>
  <c r="BE25" i="12"/>
  <c r="BE26" i="12" s="1"/>
  <c r="BE40" i="12"/>
  <c r="BJ10" i="12"/>
  <c r="BN11" i="12" s="1"/>
  <c r="AO26" i="5" l="1"/>
  <c r="AR26" i="5" s="1"/>
  <c r="AO21" i="5"/>
  <c r="AO19" i="11" s="1"/>
  <c r="J73" i="14"/>
  <c r="M73" i="14" s="1"/>
  <c r="J74" i="14"/>
  <c r="M74" i="14" s="1"/>
  <c r="M115" i="14"/>
  <c r="J67" i="14" s="1"/>
  <c r="O67" i="14" s="1"/>
  <c r="B82" i="14"/>
  <c r="G82" i="14" s="1"/>
  <c r="B83" i="14"/>
  <c r="D83" i="14" s="1"/>
  <c r="J70" i="14"/>
  <c r="L70" i="14" s="1"/>
  <c r="J71" i="14"/>
  <c r="M71" i="14" s="1"/>
  <c r="B84" i="14"/>
  <c r="D84" i="14" s="1"/>
  <c r="J69" i="14"/>
  <c r="K69" i="14" s="1"/>
  <c r="L115" i="14"/>
  <c r="B81" i="14" s="1"/>
  <c r="G81" i="14" s="1"/>
  <c r="J72" i="14"/>
  <c r="M72" i="14" s="1"/>
  <c r="B85" i="14"/>
  <c r="D85" i="14" s="1"/>
  <c r="AO44" i="11"/>
  <c r="AO40" i="5"/>
  <c r="AO47" i="5"/>
  <c r="AO41" i="5"/>
  <c r="AP25" i="5"/>
  <c r="AO23" i="11"/>
  <c r="AS25" i="5"/>
  <c r="AQ26" i="5"/>
  <c r="AM51" i="5"/>
  <c r="AM26" i="11"/>
  <c r="AM48" i="11" s="1"/>
  <c r="AK52" i="5"/>
  <c r="AK27" i="11"/>
  <c r="AK49" i="11" s="1"/>
  <c r="AG54" i="5"/>
  <c r="AH54" i="5"/>
  <c r="AI54" i="5"/>
  <c r="AF54" i="5"/>
  <c r="AK45" i="5"/>
  <c r="AK20" i="11"/>
  <c r="AK42" i="11" s="1"/>
  <c r="AN53" i="5"/>
  <c r="AN28" i="11"/>
  <c r="AN50" i="11" s="1"/>
  <c r="AM52" i="5"/>
  <c r="AM27" i="11"/>
  <c r="AM49" i="11" s="1"/>
  <c r="AM45" i="5"/>
  <c r="AM20" i="11"/>
  <c r="AM42" i="11" s="1"/>
  <c r="AM53" i="5"/>
  <c r="AM28" i="11"/>
  <c r="AM50" i="11" s="1"/>
  <c r="AM43" i="5"/>
  <c r="AM18" i="11"/>
  <c r="AM40" i="11" s="1"/>
  <c r="AO37" i="11"/>
  <c r="AO38" i="11"/>
  <c r="AN43" i="5"/>
  <c r="AN18" i="11"/>
  <c r="AN40" i="11" s="1"/>
  <c r="AK50" i="5"/>
  <c r="AK25" i="11"/>
  <c r="AK47" i="11" s="1"/>
  <c r="AO27" i="5"/>
  <c r="AN52" i="5"/>
  <c r="AN27" i="11"/>
  <c r="AN49" i="11" s="1"/>
  <c r="AS24" i="5"/>
  <c r="AO22" i="11"/>
  <c r="AL43" i="5"/>
  <c r="AL18" i="11"/>
  <c r="AL40" i="11" s="1"/>
  <c r="AM50" i="5"/>
  <c r="AM25" i="11"/>
  <c r="AM47" i="11" s="1"/>
  <c r="AK46" i="5"/>
  <c r="AK21" i="11"/>
  <c r="AK43" i="11" s="1"/>
  <c r="AJ54" i="5"/>
  <c r="AL52" i="5"/>
  <c r="AL27" i="11"/>
  <c r="AL49" i="11" s="1"/>
  <c r="AK42" i="5"/>
  <c r="AK17" i="11"/>
  <c r="AK39" i="11" s="1"/>
  <c r="AL50" i="5"/>
  <c r="AL25" i="11"/>
  <c r="AL47" i="11" s="1"/>
  <c r="AK49" i="5"/>
  <c r="AK24" i="11"/>
  <c r="AK46" i="11" s="1"/>
  <c r="AK51" i="5"/>
  <c r="AK26" i="11"/>
  <c r="AK48" i="11" s="1"/>
  <c r="AM42" i="5"/>
  <c r="AM17" i="11"/>
  <c r="AM39" i="11" s="1"/>
  <c r="AL53" i="5"/>
  <c r="AL28" i="11"/>
  <c r="AL50" i="11" s="1"/>
  <c r="AN51" i="5"/>
  <c r="AN26" i="11"/>
  <c r="AN48" i="11" s="1"/>
  <c r="AO20" i="5"/>
  <c r="AS20" i="5" s="1"/>
  <c r="AL42" i="5"/>
  <c r="AL17" i="11"/>
  <c r="AL39" i="11" s="1"/>
  <c r="AN49" i="5"/>
  <c r="AN24" i="11"/>
  <c r="AN46" i="11" s="1"/>
  <c r="AK43" i="5"/>
  <c r="AK18" i="11"/>
  <c r="AK40" i="11" s="1"/>
  <c r="AL46" i="5"/>
  <c r="AL21" i="11"/>
  <c r="AL43" i="11" s="1"/>
  <c r="AN42" i="5"/>
  <c r="AN17" i="11"/>
  <c r="AN39" i="11" s="1"/>
  <c r="AK44" i="5"/>
  <c r="AO44" i="5" s="1"/>
  <c r="AK19" i="11"/>
  <c r="AK41" i="11" s="1"/>
  <c r="AO41" i="11" s="1"/>
  <c r="AS17" i="5"/>
  <c r="AO15" i="11"/>
  <c r="AL45" i="5"/>
  <c r="AL20" i="11"/>
  <c r="AL42" i="11" s="1"/>
  <c r="AL49" i="5"/>
  <c r="AL24" i="11"/>
  <c r="AL46" i="11" s="1"/>
  <c r="AS18" i="5"/>
  <c r="AO16" i="11"/>
  <c r="AN45" i="5"/>
  <c r="AN20" i="11"/>
  <c r="AN42" i="11" s="1"/>
  <c r="AM49" i="5"/>
  <c r="AM24" i="11"/>
  <c r="AM46" i="11" s="1"/>
  <c r="AN50" i="5"/>
  <c r="AN25" i="11"/>
  <c r="AN47" i="11" s="1"/>
  <c r="AL48" i="5"/>
  <c r="AL23" i="11"/>
  <c r="AL45" i="11" s="1"/>
  <c r="AL51" i="5"/>
  <c r="AL26" i="11"/>
  <c r="AL48" i="11" s="1"/>
  <c r="AQ18" i="5"/>
  <c r="AK53" i="5"/>
  <c r="AK28" i="11"/>
  <c r="AK50" i="11" s="1"/>
  <c r="AN48" i="5"/>
  <c r="AN23" i="11"/>
  <c r="AN45" i="11" s="1"/>
  <c r="AN46" i="5"/>
  <c r="AN21" i="11"/>
  <c r="AN43" i="11" s="1"/>
  <c r="AJ29" i="11"/>
  <c r="AO23" i="5"/>
  <c r="AQ23" i="5" s="1"/>
  <c r="AP17" i="5"/>
  <c r="AQ17" i="5"/>
  <c r="AR25" i="5"/>
  <c r="AQ25" i="5"/>
  <c r="AT25" i="5" s="1"/>
  <c r="AT23" i="11" s="1"/>
  <c r="AO30" i="5"/>
  <c r="AN31" i="5"/>
  <c r="AK31" i="5"/>
  <c r="AR17" i="5"/>
  <c r="AR15" i="11" s="1"/>
  <c r="AR37" i="11" s="1"/>
  <c r="AM31" i="5"/>
  <c r="AO19" i="5"/>
  <c r="AS26" i="5"/>
  <c r="AL31" i="5"/>
  <c r="AP24" i="5"/>
  <c r="AO22" i="5"/>
  <c r="AQ20" i="5"/>
  <c r="AR24" i="5"/>
  <c r="AQ24" i="5"/>
  <c r="AR18" i="5"/>
  <c r="AN38" i="5"/>
  <c r="AO38" i="5" s="1"/>
  <c r="AP18" i="5"/>
  <c r="AO29" i="5"/>
  <c r="AO27" i="11" s="1"/>
  <c r="AP21" i="5"/>
  <c r="AR21" i="5"/>
  <c r="AS21" i="5"/>
  <c r="AQ21" i="5"/>
  <c r="AO28" i="5"/>
  <c r="AO26" i="11" s="1"/>
  <c r="T4" i="15"/>
  <c r="AM13" i="11"/>
  <c r="AM35" i="11" s="1"/>
  <c r="AK13" i="11"/>
  <c r="AK35" i="11" s="1"/>
  <c r="AO15" i="5"/>
  <c r="AS15" i="5" s="1"/>
  <c r="BI41" i="12"/>
  <c r="AM36" i="5"/>
  <c r="AM11" i="11"/>
  <c r="AM33" i="11" s="1"/>
  <c r="AN10" i="11"/>
  <c r="AN32" i="11" s="1"/>
  <c r="AN35" i="5"/>
  <c r="AO12" i="5"/>
  <c r="AK35" i="5"/>
  <c r="AK10" i="11"/>
  <c r="AK32" i="11" s="1"/>
  <c r="AL11" i="11"/>
  <c r="AL33" i="11" s="1"/>
  <c r="AL36" i="5"/>
  <c r="AM10" i="11"/>
  <c r="AM32" i="11" s="1"/>
  <c r="AM35" i="5"/>
  <c r="AN11" i="11"/>
  <c r="AN33" i="11" s="1"/>
  <c r="AN36" i="5"/>
  <c r="AZ44" i="12"/>
  <c r="AZ45" i="12" s="1"/>
  <c r="BD45" i="12" s="1"/>
  <c r="BD48" i="12" s="1"/>
  <c r="BA44" i="12"/>
  <c r="BA45" i="12" s="1"/>
  <c r="BA48" i="12" s="1"/>
  <c r="AO13" i="5"/>
  <c r="AK11" i="11"/>
  <c r="AK33" i="11" s="1"/>
  <c r="AK36" i="5"/>
  <c r="AL10" i="11"/>
  <c r="AL32" i="11" s="1"/>
  <c r="AL35" i="5"/>
  <c r="H10" i="4"/>
  <c r="H11" i="4" s="1"/>
  <c r="D57" i="15" s="1"/>
  <c r="D58" i="15" s="1" a="1"/>
  <c r="D58" i="15" s="1"/>
  <c r="U31" i="15" s="1"/>
  <c r="BF14" i="12"/>
  <c r="BF15" i="12" s="1"/>
  <c r="BF18" i="12" s="1"/>
  <c r="BG14" i="12"/>
  <c r="BG15" i="12" s="1"/>
  <c r="BG18" i="12" s="1"/>
  <c r="I5" i="4"/>
  <c r="H16" i="4"/>
  <c r="M91" i="14"/>
  <c r="J97" i="14"/>
  <c r="O91" i="14"/>
  <c r="L91" i="14"/>
  <c r="K91" i="14"/>
  <c r="N91" i="14"/>
  <c r="O69" i="14"/>
  <c r="L69" i="14"/>
  <c r="AL9" i="11"/>
  <c r="AL34" i="5"/>
  <c r="G100" i="14"/>
  <c r="D46" i="15"/>
  <c r="T29" i="15" s="1"/>
  <c r="G31" i="4"/>
  <c r="G24" i="4"/>
  <c r="F109" i="14" s="1"/>
  <c r="D67" i="15"/>
  <c r="S33" i="15" s="1"/>
  <c r="F108" i="14"/>
  <c r="AO16" i="5"/>
  <c r="AK39" i="5"/>
  <c r="AK14" i="11"/>
  <c r="AK36" i="11" s="1"/>
  <c r="AN12" i="11"/>
  <c r="AN34" i="11" s="1"/>
  <c r="AN37" i="5"/>
  <c r="AM9" i="11"/>
  <c r="AM34" i="5"/>
  <c r="C86" i="14"/>
  <c r="G86" i="14"/>
  <c r="F86" i="14"/>
  <c r="D86" i="14"/>
  <c r="E86" i="14"/>
  <c r="BC44" i="12"/>
  <c r="BC45" i="12" s="1"/>
  <c r="BC48" i="12" s="1"/>
  <c r="D40" i="15"/>
  <c r="D56" i="15"/>
  <c r="S31" i="15" s="1"/>
  <c r="F102" i="14"/>
  <c r="AN14" i="11"/>
  <c r="AN39" i="5"/>
  <c r="AK37" i="5"/>
  <c r="AK12" i="11"/>
  <c r="AK34" i="11" s="1"/>
  <c r="AO14" i="5"/>
  <c r="AM12" i="11"/>
  <c r="AM34" i="11" s="1"/>
  <c r="AM37" i="5"/>
  <c r="G99" i="14"/>
  <c r="AJ31" i="11"/>
  <c r="AJ51" i="11" s="1"/>
  <c r="AL14" i="11"/>
  <c r="AL36" i="11" s="1"/>
  <c r="AL39" i="5"/>
  <c r="K74" i="14"/>
  <c r="J85" i="14"/>
  <c r="N74" i="14"/>
  <c r="AL12" i="11"/>
  <c r="AL34" i="11" s="1"/>
  <c r="AL37" i="5"/>
  <c r="D18" i="15"/>
  <c r="D31" i="15" s="1" a="1"/>
  <c r="D31" i="15" s="1"/>
  <c r="P18" i="15" s="1"/>
  <c r="H6" i="4"/>
  <c r="H21" i="4"/>
  <c r="G107" i="14" s="1"/>
  <c r="AM14" i="11"/>
  <c r="AM36" i="11" s="1"/>
  <c r="AM39" i="5"/>
  <c r="AN34" i="5"/>
  <c r="AN9" i="11"/>
  <c r="N92" i="14"/>
  <c r="M92" i="14"/>
  <c r="K92" i="14"/>
  <c r="L92" i="14"/>
  <c r="J98" i="14"/>
  <c r="O92" i="14"/>
  <c r="O68" i="14"/>
  <c r="N68" i="14"/>
  <c r="M68" i="14"/>
  <c r="L68" i="14"/>
  <c r="K68" i="14"/>
  <c r="J79" i="14"/>
  <c r="BD15" i="12"/>
  <c r="BD18" i="12" s="1"/>
  <c r="D3" i="15"/>
  <c r="H14" i="4"/>
  <c r="D32" i="15"/>
  <c r="H18" i="4"/>
  <c r="AK34" i="5"/>
  <c r="AO11" i="5"/>
  <c r="AK9" i="11"/>
  <c r="M93" i="14"/>
  <c r="J99" i="14"/>
  <c r="O93" i="14"/>
  <c r="N93" i="14"/>
  <c r="L93" i="14"/>
  <c r="K93" i="14"/>
  <c r="C8" i="14"/>
  <c r="H67" i="14"/>
  <c r="BE41" i="12"/>
  <c r="BI44" i="12" s="1"/>
  <c r="BG41" i="12"/>
  <c r="BM11" i="12"/>
  <c r="AW29" i="12"/>
  <c r="AW30" i="12" s="1"/>
  <c r="AW33" i="12" s="1"/>
  <c r="AW51" i="12" s="1"/>
  <c r="AX29" i="12"/>
  <c r="AX30" i="12" s="1"/>
  <c r="AX33" i="12" s="1"/>
  <c r="AX51" i="12" s="1"/>
  <c r="AV29" i="12"/>
  <c r="AV30" i="12" s="1"/>
  <c r="AV33" i="12" s="1"/>
  <c r="AV51" i="12" s="1"/>
  <c r="AU29" i="12"/>
  <c r="AU30" i="12" s="1"/>
  <c r="BD29" i="12"/>
  <c r="BK11" i="12"/>
  <c r="BH26" i="12"/>
  <c r="BF41" i="12"/>
  <c r="BL11" i="12"/>
  <c r="BI26" i="12"/>
  <c r="AT30" i="12"/>
  <c r="AT33" i="12" s="1"/>
  <c r="AT51" i="12" s="1"/>
  <c r="AP33" i="12"/>
  <c r="AP51" i="12" s="1"/>
  <c r="BJ11" i="12"/>
  <c r="BN14" i="12" s="1"/>
  <c r="BF26" i="12"/>
  <c r="BH41" i="12"/>
  <c r="BG26" i="12"/>
  <c r="BJ25" i="12"/>
  <c r="BM26" i="12" s="1"/>
  <c r="BJ40" i="12"/>
  <c r="AZ48" i="12"/>
  <c r="BE18" i="12"/>
  <c r="AP20" i="5" l="1"/>
  <c r="AP18" i="11" s="1"/>
  <c r="AP40" i="11" s="1"/>
  <c r="AO43" i="5"/>
  <c r="AO24" i="11"/>
  <c r="AP26" i="5"/>
  <c r="K72" i="14"/>
  <c r="AS23" i="5"/>
  <c r="AS46" i="5" s="1"/>
  <c r="AO45" i="11"/>
  <c r="M67" i="14"/>
  <c r="N67" i="14"/>
  <c r="J78" i="14"/>
  <c r="K67" i="14"/>
  <c r="O74" i="14"/>
  <c r="E81" i="14"/>
  <c r="C82" i="14"/>
  <c r="L74" i="14"/>
  <c r="K73" i="14"/>
  <c r="L73" i="14"/>
  <c r="M69" i="14"/>
  <c r="J84" i="14"/>
  <c r="N69" i="14"/>
  <c r="N70" i="14"/>
  <c r="O72" i="14"/>
  <c r="D82" i="14"/>
  <c r="L67" i="14"/>
  <c r="E82" i="14"/>
  <c r="N72" i="14"/>
  <c r="M70" i="14"/>
  <c r="F82" i="14"/>
  <c r="E83" i="14"/>
  <c r="O71" i="14"/>
  <c r="C84" i="14"/>
  <c r="G84" i="14"/>
  <c r="G83" i="14"/>
  <c r="N71" i="14"/>
  <c r="F83" i="14"/>
  <c r="O70" i="14"/>
  <c r="J82" i="14"/>
  <c r="F84" i="14"/>
  <c r="J81" i="14"/>
  <c r="N73" i="14"/>
  <c r="K71" i="14"/>
  <c r="E84" i="14"/>
  <c r="K70" i="14"/>
  <c r="C83" i="14"/>
  <c r="O73" i="14"/>
  <c r="L71" i="14"/>
  <c r="F85" i="14"/>
  <c r="C81" i="14"/>
  <c r="J80" i="14"/>
  <c r="C85" i="14"/>
  <c r="E85" i="14"/>
  <c r="F81" i="14"/>
  <c r="L72" i="14"/>
  <c r="G85" i="14"/>
  <c r="J83" i="14"/>
  <c r="D81" i="14"/>
  <c r="AO42" i="11"/>
  <c r="AO43" i="11"/>
  <c r="AO47" i="11"/>
  <c r="AO51" i="5"/>
  <c r="AO42" i="5"/>
  <c r="AO49" i="5"/>
  <c r="AO52" i="5"/>
  <c r="AS43" i="5"/>
  <c r="AS18" i="11"/>
  <c r="AS40" i="11" s="1"/>
  <c r="AQ47" i="5"/>
  <c r="AQ22" i="11"/>
  <c r="AQ44" i="11" s="1"/>
  <c r="AR47" i="5"/>
  <c r="AR22" i="11"/>
  <c r="AR44" i="11" s="1"/>
  <c r="AS49" i="5"/>
  <c r="AS24" i="11"/>
  <c r="AS46" i="11" s="1"/>
  <c r="AQ48" i="5"/>
  <c r="AQ23" i="11"/>
  <c r="AQ45" i="11" s="1"/>
  <c r="AR23" i="5"/>
  <c r="AO21" i="11"/>
  <c r="AO53" i="5"/>
  <c r="AO48" i="11"/>
  <c r="AP44" i="5"/>
  <c r="AP19" i="11"/>
  <c r="AP41" i="11" s="1"/>
  <c r="AR49" i="5"/>
  <c r="AR24" i="11"/>
  <c r="AR46" i="11" s="1"/>
  <c r="AO48" i="5"/>
  <c r="AS41" i="5"/>
  <c r="AS16" i="11"/>
  <c r="AS38" i="11" s="1"/>
  <c r="AO25" i="11"/>
  <c r="AP27" i="5"/>
  <c r="AQ27" i="5"/>
  <c r="AR27" i="5"/>
  <c r="AS27" i="5"/>
  <c r="AP41" i="5"/>
  <c r="AP16" i="11"/>
  <c r="AP38" i="11" s="1"/>
  <c r="AP43" i="5"/>
  <c r="AQ19" i="5"/>
  <c r="AO17" i="11"/>
  <c r="AR48" i="5"/>
  <c r="AR23" i="11"/>
  <c r="AR45" i="11" s="1"/>
  <c r="AQ41" i="5"/>
  <c r="AQ16" i="11"/>
  <c r="AQ38" i="11" s="1"/>
  <c r="AR20" i="5"/>
  <c r="AO18" i="11"/>
  <c r="AQ49" i="5"/>
  <c r="AQ24" i="11"/>
  <c r="AQ46" i="11" s="1"/>
  <c r="AQ46" i="5"/>
  <c r="AQ21" i="11"/>
  <c r="AQ43" i="11" s="1"/>
  <c r="AQ30" i="5"/>
  <c r="AO28" i="11"/>
  <c r="AO50" i="5"/>
  <c r="AQ44" i="5"/>
  <c r="AQ19" i="11"/>
  <c r="AQ41" i="11" s="1"/>
  <c r="AQ43" i="5"/>
  <c r="AQ18" i="11"/>
  <c r="AQ40" i="11" s="1"/>
  <c r="AQ40" i="5"/>
  <c r="AQ15" i="11"/>
  <c r="AQ37" i="11" s="1"/>
  <c r="AO45" i="5"/>
  <c r="AO46" i="11"/>
  <c r="AS47" i="5"/>
  <c r="AS22" i="11"/>
  <c r="AS44" i="11" s="1"/>
  <c r="AS48" i="5"/>
  <c r="AS23" i="11"/>
  <c r="AS45" i="11" s="1"/>
  <c r="AS44" i="5"/>
  <c r="AS19" i="11"/>
  <c r="AS41" i="11" s="1"/>
  <c r="AR41" i="5"/>
  <c r="AR16" i="11"/>
  <c r="AR38" i="11" s="1"/>
  <c r="AP22" i="5"/>
  <c r="AO20" i="11"/>
  <c r="AP23" i="5"/>
  <c r="AT23" i="5" s="1"/>
  <c r="AO50" i="11"/>
  <c r="AO39" i="11"/>
  <c r="BN26" i="12"/>
  <c r="BI15" i="12"/>
  <c r="BI18" i="12" s="1"/>
  <c r="AR44" i="5"/>
  <c r="AR19" i="11"/>
  <c r="AR41" i="11" s="1"/>
  <c r="AP49" i="5"/>
  <c r="AP24" i="11"/>
  <c r="AP46" i="11" s="1"/>
  <c r="AT46" i="11" s="1"/>
  <c r="AP47" i="5"/>
  <c r="AP22" i="11"/>
  <c r="AP44" i="11" s="1"/>
  <c r="AP40" i="5"/>
  <c r="AP15" i="11"/>
  <c r="AP37" i="11" s="1"/>
  <c r="AS40" i="5"/>
  <c r="AS15" i="11"/>
  <c r="AS37" i="11" s="1"/>
  <c r="AO46" i="5"/>
  <c r="AO40" i="11"/>
  <c r="AO49" i="11"/>
  <c r="AP48" i="5"/>
  <c r="AP23" i="11"/>
  <c r="AP45" i="11" s="1"/>
  <c r="AT45" i="11" s="1"/>
  <c r="AL29" i="11"/>
  <c r="AN31" i="11"/>
  <c r="AN51" i="11" s="1"/>
  <c r="AN29" i="11"/>
  <c r="AM29" i="11"/>
  <c r="AK29" i="11"/>
  <c r="AP30" i="5"/>
  <c r="AT17" i="5"/>
  <c r="AR40" i="5"/>
  <c r="AS30" i="5"/>
  <c r="AS19" i="5"/>
  <c r="AO31" i="5"/>
  <c r="AR30" i="5"/>
  <c r="AR28" i="11" s="1"/>
  <c r="AR50" i="11" s="1"/>
  <c r="AS22" i="5"/>
  <c r="AO35" i="11"/>
  <c r="AR19" i="5"/>
  <c r="AP19" i="5"/>
  <c r="AR22" i="5"/>
  <c r="AT24" i="5"/>
  <c r="AQ22" i="5"/>
  <c r="AT26" i="5"/>
  <c r="AT18" i="5"/>
  <c r="AX25" i="5"/>
  <c r="AV25" i="5"/>
  <c r="AW25" i="5"/>
  <c r="AU25" i="5"/>
  <c r="AS29" i="5"/>
  <c r="AQ29" i="5"/>
  <c r="AP29" i="5"/>
  <c r="AR29" i="5"/>
  <c r="AT21" i="5"/>
  <c r="D82" i="15" a="1"/>
  <c r="D82" i="15" s="1"/>
  <c r="P15" i="15" s="1"/>
  <c r="AQ28" i="5"/>
  <c r="AS28" i="5"/>
  <c r="AR28" i="5"/>
  <c r="AP28" i="5"/>
  <c r="AP15" i="5"/>
  <c r="AP38" i="5" s="1"/>
  <c r="AO13" i="11"/>
  <c r="AQ15" i="5"/>
  <c r="AQ38" i="5" s="1"/>
  <c r="AR15" i="5"/>
  <c r="AR38" i="5" s="1"/>
  <c r="G102" i="14"/>
  <c r="H23" i="4"/>
  <c r="H24" i="4" s="1"/>
  <c r="O8" i="14"/>
  <c r="AQ12" i="5"/>
  <c r="AP12" i="5"/>
  <c r="AR12" i="5"/>
  <c r="AO10" i="11"/>
  <c r="AS12" i="5"/>
  <c r="D51" i="15"/>
  <c r="T30" i="15" s="1"/>
  <c r="T31" i="15"/>
  <c r="G101" i="14"/>
  <c r="AO36" i="5"/>
  <c r="AO33" i="11"/>
  <c r="AO32" i="11"/>
  <c r="F147" i="14"/>
  <c r="AO11" i="11"/>
  <c r="AS13" i="5"/>
  <c r="AQ13" i="5"/>
  <c r="AR13" i="5"/>
  <c r="AP13" i="5"/>
  <c r="AO35" i="5"/>
  <c r="BG44" i="12"/>
  <c r="BG45" i="12" s="1"/>
  <c r="BG48" i="12" s="1"/>
  <c r="BF44" i="12"/>
  <c r="BF45" i="12" s="1"/>
  <c r="BF48" i="12" s="1"/>
  <c r="BE44" i="12"/>
  <c r="BE45" i="12" s="1"/>
  <c r="BE48" i="12" s="1"/>
  <c r="AN36" i="11"/>
  <c r="AL31" i="11"/>
  <c r="AL51" i="11" s="1"/>
  <c r="BJ41" i="12"/>
  <c r="BN44" i="12" s="1"/>
  <c r="BJ44" i="12" s="1"/>
  <c r="BJ45" i="12" s="1"/>
  <c r="BJ14" i="12"/>
  <c r="BJ15" i="12" s="1"/>
  <c r="BJ18" i="12" s="1"/>
  <c r="BK14" i="12"/>
  <c r="BK15" i="12" s="1"/>
  <c r="BK18" i="12" s="1"/>
  <c r="BM14" i="12"/>
  <c r="BM15" i="12" s="1"/>
  <c r="BM18" i="12" s="1"/>
  <c r="M94" i="14"/>
  <c r="T91" i="14" s="1"/>
  <c r="BH44" i="12"/>
  <c r="BH45" i="12" s="1"/>
  <c r="BH48" i="12" s="1"/>
  <c r="T28" i="15"/>
  <c r="D41" i="15" a="1"/>
  <c r="D41" i="15" s="1"/>
  <c r="U28" i="15" s="1"/>
  <c r="BL14" i="12"/>
  <c r="BL15" i="12" s="1"/>
  <c r="BL18" i="12" s="1"/>
  <c r="AM31" i="11"/>
  <c r="AM51" i="11" s="1"/>
  <c r="N94" i="14"/>
  <c r="N97" i="14" s="1"/>
  <c r="AK31" i="11"/>
  <c r="AK51" i="11" s="1"/>
  <c r="K94" i="14"/>
  <c r="R93" i="14" s="1"/>
  <c r="AQ14" i="5"/>
  <c r="AO12" i="11"/>
  <c r="AR14" i="5"/>
  <c r="AP14" i="5"/>
  <c r="AS14" i="5"/>
  <c r="L94" i="14"/>
  <c r="S91" i="14" s="1"/>
  <c r="AO9" i="11"/>
  <c r="AS11" i="5"/>
  <c r="AQ11" i="5"/>
  <c r="AP11" i="5"/>
  <c r="AR11" i="5"/>
  <c r="AO34" i="11"/>
  <c r="AO39" i="5"/>
  <c r="O94" i="14"/>
  <c r="V92" i="14" s="1"/>
  <c r="BL41" i="12"/>
  <c r="AO34" i="5"/>
  <c r="AO37" i="5"/>
  <c r="AS16" i="5"/>
  <c r="AP16" i="5"/>
  <c r="AO14" i="11"/>
  <c r="AR16" i="5"/>
  <c r="AQ16" i="5"/>
  <c r="D68" i="14"/>
  <c r="E68" i="14" s="1"/>
  <c r="F68" i="14" s="1"/>
  <c r="G68" i="14" s="1"/>
  <c r="F8" i="14"/>
  <c r="BL26" i="12"/>
  <c r="BJ26" i="12"/>
  <c r="BK41" i="12"/>
  <c r="BN41" i="12"/>
  <c r="BI29" i="12"/>
  <c r="BC29" i="12"/>
  <c r="BC30" i="12" s="1"/>
  <c r="BC33" i="12" s="1"/>
  <c r="BC51" i="12" s="1"/>
  <c r="BB29" i="12"/>
  <c r="BB30" i="12" s="1"/>
  <c r="BB33" i="12" s="1"/>
  <c r="BB51" i="12" s="1"/>
  <c r="AZ29" i="12"/>
  <c r="AZ30" i="12" s="1"/>
  <c r="BA29" i="12"/>
  <c r="BA30" i="12" s="1"/>
  <c r="BA33" i="12" s="1"/>
  <c r="BA51" i="12" s="1"/>
  <c r="AS38" i="5"/>
  <c r="AS13" i="11"/>
  <c r="AS35" i="11" s="1"/>
  <c r="AY30" i="12"/>
  <c r="AY33" i="12" s="1"/>
  <c r="AY51" i="12" s="1"/>
  <c r="AU33" i="12"/>
  <c r="AU51" i="12" s="1"/>
  <c r="BM41" i="12"/>
  <c r="BK26" i="12"/>
  <c r="AS21" i="11" l="1"/>
  <c r="AS43" i="11" s="1"/>
  <c r="D87" i="14"/>
  <c r="S82" i="14" s="1"/>
  <c r="M75" i="14"/>
  <c r="M81" i="14" s="1"/>
  <c r="C87" i="14"/>
  <c r="R81" i="14" s="1"/>
  <c r="N75" i="14"/>
  <c r="U71" i="14" s="1"/>
  <c r="E87" i="14"/>
  <c r="T84" i="14" s="1"/>
  <c r="L75" i="14"/>
  <c r="L80" i="14" s="1"/>
  <c r="F87" i="14"/>
  <c r="U85" i="14" s="1"/>
  <c r="K75" i="14"/>
  <c r="R70" i="14" s="1"/>
  <c r="O75" i="14"/>
  <c r="V72" i="14" s="1"/>
  <c r="G87" i="14"/>
  <c r="V85" i="14" s="1"/>
  <c r="L8" i="14"/>
  <c r="AT41" i="5"/>
  <c r="AT49" i="5"/>
  <c r="AT44" i="5"/>
  <c r="AT47" i="5"/>
  <c r="AP52" i="5"/>
  <c r="AP27" i="11"/>
  <c r="AP49" i="11" s="1"/>
  <c r="AX26" i="5"/>
  <c r="AT24" i="11"/>
  <c r="AU23" i="5"/>
  <c r="AT21" i="11"/>
  <c r="AW17" i="5"/>
  <c r="AT15" i="11"/>
  <c r="AP45" i="5"/>
  <c r="AP20" i="11"/>
  <c r="AP42" i="11" s="1"/>
  <c r="AP51" i="5"/>
  <c r="AP26" i="11"/>
  <c r="AP48" i="11" s="1"/>
  <c r="AS45" i="5"/>
  <c r="AS20" i="11"/>
  <c r="AS42" i="11" s="1"/>
  <c r="AR43" i="5"/>
  <c r="AT43" i="5" s="1"/>
  <c r="AR18" i="11"/>
  <c r="AR40" i="11" s="1"/>
  <c r="AT40" i="11" s="1"/>
  <c r="AR51" i="5"/>
  <c r="AR26" i="11"/>
  <c r="AR48" i="11" s="1"/>
  <c r="AS52" i="5"/>
  <c r="AS27" i="11"/>
  <c r="AS49" i="11" s="1"/>
  <c r="AX24" i="5"/>
  <c r="AT22" i="11"/>
  <c r="AT37" i="11"/>
  <c r="AQ51" i="5"/>
  <c r="AQ26" i="11"/>
  <c r="AQ48" i="11" s="1"/>
  <c r="AW48" i="5"/>
  <c r="AW23" i="11"/>
  <c r="AW45" i="11" s="1"/>
  <c r="AT20" i="5"/>
  <c r="AU20" i="5" s="1"/>
  <c r="AS42" i="5"/>
  <c r="AS17" i="11"/>
  <c r="AS39" i="11" s="1"/>
  <c r="AT48" i="5"/>
  <c r="AT44" i="11"/>
  <c r="AS50" i="5"/>
  <c r="AS25" i="11"/>
  <c r="AS47" i="11" s="1"/>
  <c r="AQ53" i="5"/>
  <c r="AQ28" i="11"/>
  <c r="AQ50" i="11" s="1"/>
  <c r="AR46" i="5"/>
  <c r="AR21" i="11"/>
  <c r="AR43" i="11" s="1"/>
  <c r="AV48" i="5"/>
  <c r="AV23" i="11"/>
  <c r="AV45" i="11" s="1"/>
  <c r="AP42" i="5"/>
  <c r="AP17" i="11"/>
  <c r="AP39" i="11" s="1"/>
  <c r="AR50" i="5"/>
  <c r="AR25" i="11"/>
  <c r="AR47" i="11" s="1"/>
  <c r="AQ52" i="5"/>
  <c r="AQ27" i="11"/>
  <c r="AQ49" i="11" s="1"/>
  <c r="AQ45" i="5"/>
  <c r="AQ20" i="11"/>
  <c r="AQ42" i="11" s="1"/>
  <c r="AP53" i="5"/>
  <c r="AP28" i="11"/>
  <c r="AP50" i="11" s="1"/>
  <c r="AT38" i="11"/>
  <c r="AO54" i="5"/>
  <c r="AU48" i="5"/>
  <c r="AU23" i="11"/>
  <c r="AU45" i="11" s="1"/>
  <c r="AM54" i="5"/>
  <c r="AN54" i="5"/>
  <c r="AK54" i="5"/>
  <c r="AL54" i="5"/>
  <c r="AW21" i="5"/>
  <c r="AT19" i="11"/>
  <c r="AX48" i="5"/>
  <c r="AX23" i="11"/>
  <c r="AX45" i="11" s="1"/>
  <c r="AR42" i="5"/>
  <c r="AR17" i="11"/>
  <c r="AR39" i="11" s="1"/>
  <c r="AS53" i="5"/>
  <c r="AS28" i="11"/>
  <c r="AS50" i="11" s="1"/>
  <c r="AP46" i="5"/>
  <c r="AP21" i="11"/>
  <c r="AP43" i="11" s="1"/>
  <c r="AQ50" i="5"/>
  <c r="AQ25" i="11"/>
  <c r="AQ47" i="11" s="1"/>
  <c r="AT41" i="11"/>
  <c r="AS51" i="5"/>
  <c r="AS26" i="11"/>
  <c r="AS48" i="11" s="1"/>
  <c r="AR45" i="5"/>
  <c r="AR20" i="11"/>
  <c r="AR42" i="11" s="1"/>
  <c r="AR52" i="5"/>
  <c r="AR27" i="11"/>
  <c r="AR49" i="11" s="1"/>
  <c r="AV18" i="5"/>
  <c r="AT16" i="11"/>
  <c r="AT40" i="5"/>
  <c r="AQ42" i="5"/>
  <c r="AQ17" i="11"/>
  <c r="AQ39" i="11" s="1"/>
  <c r="AP50" i="5"/>
  <c r="AP25" i="11"/>
  <c r="AP47" i="11" s="1"/>
  <c r="AT27" i="5"/>
  <c r="AO29" i="11"/>
  <c r="AU17" i="5"/>
  <c r="AV17" i="5"/>
  <c r="AT30" i="5"/>
  <c r="AT28" i="11" s="1"/>
  <c r="AR53" i="5"/>
  <c r="AX17" i="5"/>
  <c r="AW26" i="5"/>
  <c r="AV26" i="5"/>
  <c r="AU26" i="5"/>
  <c r="AU24" i="11" s="1"/>
  <c r="AU46" i="11" s="1"/>
  <c r="AV23" i="5"/>
  <c r="AW24" i="5"/>
  <c r="AV24" i="5"/>
  <c r="AU24" i="5"/>
  <c r="AX23" i="5"/>
  <c r="AW23" i="5"/>
  <c r="AX18" i="5"/>
  <c r="AU18" i="5"/>
  <c r="AU16" i="11" s="1"/>
  <c r="AU38" i="11" s="1"/>
  <c r="AP31" i="5"/>
  <c r="AW18" i="5"/>
  <c r="AR31" i="5"/>
  <c r="AT19" i="5"/>
  <c r="AS31" i="5"/>
  <c r="AQ31" i="5"/>
  <c r="AT22" i="5"/>
  <c r="AY25" i="5"/>
  <c r="AX21" i="5"/>
  <c r="AU21" i="5"/>
  <c r="AV21" i="5"/>
  <c r="AP13" i="11"/>
  <c r="AP35" i="11" s="1"/>
  <c r="AQ13" i="11"/>
  <c r="AQ35" i="11" s="1"/>
  <c r="AT29" i="5"/>
  <c r="AT27" i="11" s="1"/>
  <c r="AT28" i="5"/>
  <c r="AT26" i="11" s="1"/>
  <c r="AR13" i="11"/>
  <c r="AR35" i="11" s="1"/>
  <c r="AT15" i="5"/>
  <c r="AV15" i="5" s="1"/>
  <c r="D52" i="15" a="1"/>
  <c r="D52" i="15" s="1"/>
  <c r="U30" i="15" s="1"/>
  <c r="G108" i="14"/>
  <c r="D68" i="15"/>
  <c r="T33" i="15" s="1"/>
  <c r="D33" i="15"/>
  <c r="P19" i="15" s="1"/>
  <c r="AR10" i="11"/>
  <c r="AR32" i="11" s="1"/>
  <c r="AR35" i="5"/>
  <c r="G109" i="14"/>
  <c r="P17" i="15"/>
  <c r="K99" i="14"/>
  <c r="AR11" i="11"/>
  <c r="AR33" i="11" s="1"/>
  <c r="AR36" i="5"/>
  <c r="AQ10" i="11"/>
  <c r="AQ32" i="11" s="1"/>
  <c r="AQ35" i="5"/>
  <c r="AO36" i="11"/>
  <c r="N99" i="14"/>
  <c r="AQ36" i="5"/>
  <c r="AQ11" i="11"/>
  <c r="AQ33" i="11" s="1"/>
  <c r="AS36" i="5"/>
  <c r="AS11" i="11"/>
  <c r="AS33" i="11" s="1"/>
  <c r="AP11" i="11"/>
  <c r="AP33" i="11" s="1"/>
  <c r="AT13" i="5"/>
  <c r="AP36" i="5"/>
  <c r="AP35" i="5"/>
  <c r="AT12" i="5"/>
  <c r="AP10" i="11"/>
  <c r="AP32" i="11" s="1"/>
  <c r="H31" i="4"/>
  <c r="AS10" i="11"/>
  <c r="AS32" i="11" s="1"/>
  <c r="AS35" i="5"/>
  <c r="M85" i="14"/>
  <c r="L97" i="14"/>
  <c r="M78" i="14"/>
  <c r="T74" i="14"/>
  <c r="M97" i="14"/>
  <c r="BI45" i="12"/>
  <c r="BI48" i="12" s="1"/>
  <c r="M80" i="14"/>
  <c r="BK44" i="12"/>
  <c r="BK45" i="12" s="1"/>
  <c r="BK48" i="12" s="1"/>
  <c r="T70" i="14"/>
  <c r="BN15" i="12"/>
  <c r="BN18" i="12" s="1"/>
  <c r="AQ14" i="11"/>
  <c r="AQ36" i="11" s="1"/>
  <c r="AQ39" i="5"/>
  <c r="AR12" i="11"/>
  <c r="AR34" i="11" s="1"/>
  <c r="AR37" i="5"/>
  <c r="U84" i="14"/>
  <c r="AR9" i="11"/>
  <c r="AR34" i="5"/>
  <c r="AQ12" i="11"/>
  <c r="AQ34" i="11" s="1"/>
  <c r="AQ37" i="5"/>
  <c r="BM44" i="12"/>
  <c r="BM45" i="12" s="1"/>
  <c r="BM48" i="12" s="1"/>
  <c r="AS14" i="11"/>
  <c r="AS36" i="11" s="1"/>
  <c r="AS39" i="5"/>
  <c r="AQ9" i="11"/>
  <c r="AQ34" i="5"/>
  <c r="T67" i="14"/>
  <c r="T72" i="14"/>
  <c r="M83" i="14"/>
  <c r="T73" i="14"/>
  <c r="M79" i="14"/>
  <c r="M82" i="14"/>
  <c r="T68" i="14"/>
  <c r="T69" i="14"/>
  <c r="M84" i="14"/>
  <c r="T71" i="14"/>
  <c r="K98" i="14"/>
  <c r="R92" i="14"/>
  <c r="R91" i="14"/>
  <c r="K97" i="14"/>
  <c r="AP39" i="5"/>
  <c r="AP14" i="11"/>
  <c r="AP36" i="11" s="1"/>
  <c r="AT16" i="5"/>
  <c r="AP9" i="11"/>
  <c r="AP34" i="5"/>
  <c r="AT11" i="5"/>
  <c r="T81" i="14"/>
  <c r="U91" i="14"/>
  <c r="U92" i="14"/>
  <c r="N98" i="14"/>
  <c r="O98" i="14"/>
  <c r="V93" i="14"/>
  <c r="O99" i="14"/>
  <c r="V91" i="14"/>
  <c r="O97" i="14"/>
  <c r="AS9" i="11"/>
  <c r="AS34" i="5"/>
  <c r="L98" i="14"/>
  <c r="S92" i="14"/>
  <c r="S93" i="14"/>
  <c r="L99" i="14"/>
  <c r="AO31" i="11"/>
  <c r="M98" i="14"/>
  <c r="T92" i="14"/>
  <c r="M99" i="14"/>
  <c r="T93" i="14"/>
  <c r="AP12" i="11"/>
  <c r="AP34" i="11" s="1"/>
  <c r="AT14" i="5"/>
  <c r="AP37" i="5"/>
  <c r="AR14" i="11"/>
  <c r="AR36" i="11" s="1"/>
  <c r="AR39" i="5"/>
  <c r="U74" i="14"/>
  <c r="N84" i="14"/>
  <c r="U67" i="14"/>
  <c r="S81" i="14"/>
  <c r="S83" i="14"/>
  <c r="S85" i="14"/>
  <c r="S86" i="14"/>
  <c r="S84" i="14"/>
  <c r="BL44" i="12"/>
  <c r="BL45" i="12" s="1"/>
  <c r="BL48" i="12" s="1"/>
  <c r="AS37" i="5"/>
  <c r="AS12" i="11"/>
  <c r="AS34" i="11" s="1"/>
  <c r="U93" i="14"/>
  <c r="R85" i="14"/>
  <c r="R82" i="14"/>
  <c r="R83" i="14"/>
  <c r="R84" i="14"/>
  <c r="R86" i="14"/>
  <c r="N83" i="14"/>
  <c r="BF29" i="12"/>
  <c r="BF30" i="12" s="1"/>
  <c r="BF33" i="12" s="1"/>
  <c r="BF51" i="12" s="1"/>
  <c r="BH29" i="12"/>
  <c r="BH30" i="12" s="1"/>
  <c r="BH33" i="12" s="1"/>
  <c r="BH51" i="12" s="1"/>
  <c r="BE29" i="12"/>
  <c r="BE30" i="12" s="1"/>
  <c r="BN29" i="12"/>
  <c r="BG29" i="12"/>
  <c r="BG30" i="12" s="1"/>
  <c r="BG33" i="12" s="1"/>
  <c r="BG51" i="12" s="1"/>
  <c r="AZ33" i="12"/>
  <c r="AZ51" i="12" s="1"/>
  <c r="BD30" i="12"/>
  <c r="BD33" i="12" s="1"/>
  <c r="BD51" i="12" s="1"/>
  <c r="AT38" i="5"/>
  <c r="BJ48" i="12"/>
  <c r="N81" i="14" l="1"/>
  <c r="AY48" i="5"/>
  <c r="AV30" i="5"/>
  <c r="AU30" i="5"/>
  <c r="AO51" i="11"/>
  <c r="AX30" i="5"/>
  <c r="AX53" i="5" s="1"/>
  <c r="AT47" i="11"/>
  <c r="AT48" i="11"/>
  <c r="AY17" i="5"/>
  <c r="AY15" i="11" s="1"/>
  <c r="AT50" i="5"/>
  <c r="AT51" i="5"/>
  <c r="U70" i="14"/>
  <c r="U68" i="14"/>
  <c r="U72" i="14"/>
  <c r="AT53" i="5"/>
  <c r="T82" i="14"/>
  <c r="N79" i="14"/>
  <c r="L79" i="14"/>
  <c r="U69" i="14"/>
  <c r="L84" i="14"/>
  <c r="S73" i="14"/>
  <c r="N78" i="14"/>
  <c r="N85" i="14"/>
  <c r="K84" i="14"/>
  <c r="O80" i="14"/>
  <c r="S70" i="14"/>
  <c r="S68" i="14"/>
  <c r="L83" i="14"/>
  <c r="U73" i="14"/>
  <c r="T85" i="14"/>
  <c r="S67" i="14"/>
  <c r="T83" i="14"/>
  <c r="S74" i="14"/>
  <c r="L81" i="14"/>
  <c r="N80" i="14"/>
  <c r="T86" i="14"/>
  <c r="S71" i="14"/>
  <c r="N82" i="14"/>
  <c r="S69" i="14"/>
  <c r="L78" i="14"/>
  <c r="L82" i="14"/>
  <c r="L85" i="14"/>
  <c r="S72" i="14"/>
  <c r="R68" i="14"/>
  <c r="U82" i="14"/>
  <c r="K82" i="14"/>
  <c r="K81" i="14"/>
  <c r="R71" i="14"/>
  <c r="O81" i="14"/>
  <c r="K80" i="14"/>
  <c r="D16" i="15" s="1"/>
  <c r="K85" i="14"/>
  <c r="K78" i="14"/>
  <c r="D14" i="15" s="1"/>
  <c r="U83" i="14"/>
  <c r="R74" i="14"/>
  <c r="V67" i="14"/>
  <c r="R73" i="14"/>
  <c r="U81" i="14"/>
  <c r="O85" i="14"/>
  <c r="U86" i="14"/>
  <c r="R69" i="14"/>
  <c r="K79" i="14"/>
  <c r="D15" i="15" s="1"/>
  <c r="K83" i="14"/>
  <c r="R72" i="14"/>
  <c r="V70" i="14"/>
  <c r="R67" i="14"/>
  <c r="O82" i="14"/>
  <c r="V69" i="14"/>
  <c r="V73" i="14"/>
  <c r="V74" i="14"/>
  <c r="V83" i="14"/>
  <c r="O84" i="14"/>
  <c r="O79" i="14"/>
  <c r="O83" i="14"/>
  <c r="O78" i="14"/>
  <c r="V71" i="14"/>
  <c r="V68" i="14"/>
  <c r="V84" i="14"/>
  <c r="V81" i="14"/>
  <c r="V82" i="14"/>
  <c r="V86" i="14"/>
  <c r="AT43" i="11"/>
  <c r="AT52" i="5"/>
  <c r="AT45" i="5"/>
  <c r="AT42" i="5"/>
  <c r="AU43" i="5"/>
  <c r="AU18" i="11"/>
  <c r="AU40" i="11" s="1"/>
  <c r="AV19" i="5"/>
  <c r="AT17" i="11"/>
  <c r="BA25" i="5"/>
  <c r="AY23" i="11"/>
  <c r="AV47" i="5"/>
  <c r="AV22" i="11"/>
  <c r="AV44" i="11" s="1"/>
  <c r="AU53" i="5"/>
  <c r="AU28" i="11"/>
  <c r="AU50" i="11" s="1"/>
  <c r="AW44" i="5"/>
  <c r="AW19" i="11"/>
  <c r="AW41" i="11" s="1"/>
  <c r="AU22" i="5"/>
  <c r="AT20" i="11"/>
  <c r="AW41" i="5"/>
  <c r="AW16" i="11"/>
  <c r="AW38" i="11" s="1"/>
  <c r="AX28" i="11"/>
  <c r="AX50" i="11" s="1"/>
  <c r="AT39" i="11"/>
  <c r="AT50" i="11"/>
  <c r="AU46" i="5"/>
  <c r="AU21" i="11"/>
  <c r="AU43" i="11" s="1"/>
  <c r="AW30" i="5"/>
  <c r="AW28" i="11" s="1"/>
  <c r="AW50" i="11" s="1"/>
  <c r="AV46" i="5"/>
  <c r="AV21" i="11"/>
  <c r="AV43" i="11" s="1"/>
  <c r="AX49" i="5"/>
  <c r="AX24" i="11"/>
  <c r="AX46" i="11" s="1"/>
  <c r="AX44" i="5"/>
  <c r="AX19" i="11"/>
  <c r="AX41" i="11" s="1"/>
  <c r="AU47" i="5"/>
  <c r="AU22" i="11"/>
  <c r="AU44" i="11" s="1"/>
  <c r="AW40" i="5"/>
  <c r="AW15" i="11"/>
  <c r="AW37" i="11" s="1"/>
  <c r="AX47" i="5"/>
  <c r="AX22" i="11"/>
  <c r="AX44" i="11" s="1"/>
  <c r="AW47" i="5"/>
  <c r="AW22" i="11"/>
  <c r="AW44" i="11" s="1"/>
  <c r="AW20" i="5"/>
  <c r="AT18" i="11"/>
  <c r="AX20" i="5"/>
  <c r="AV40" i="5"/>
  <c r="AV15" i="11"/>
  <c r="AV37" i="11" s="1"/>
  <c r="AX41" i="5"/>
  <c r="AX16" i="11"/>
  <c r="AX38" i="11" s="1"/>
  <c r="AU40" i="5"/>
  <c r="AU15" i="11"/>
  <c r="AU37" i="11" s="1"/>
  <c r="AT42" i="11"/>
  <c r="AT49" i="11"/>
  <c r="AX40" i="5"/>
  <c r="AX15" i="11"/>
  <c r="AX37" i="11" s="1"/>
  <c r="AV44" i="5"/>
  <c r="AV19" i="11"/>
  <c r="AV41" i="11" s="1"/>
  <c r="AV20" i="5"/>
  <c r="AW46" i="5"/>
  <c r="AW21" i="11"/>
  <c r="AW43" i="11" s="1"/>
  <c r="AV49" i="5"/>
  <c r="AV24" i="11"/>
  <c r="AV46" i="11" s="1"/>
  <c r="AV41" i="5"/>
  <c r="AV16" i="11"/>
  <c r="AV38" i="11" s="1"/>
  <c r="AY45" i="11"/>
  <c r="AV53" i="5"/>
  <c r="AV28" i="11"/>
  <c r="AV50" i="11" s="1"/>
  <c r="AT46" i="5"/>
  <c r="AU44" i="5"/>
  <c r="AU19" i="11"/>
  <c r="AU41" i="11" s="1"/>
  <c r="AX46" i="5"/>
  <c r="AX21" i="11"/>
  <c r="AX43" i="11" s="1"/>
  <c r="AW49" i="5"/>
  <c r="AW24" i="11"/>
  <c r="AW46" i="11" s="1"/>
  <c r="AT25" i="11"/>
  <c r="AW27" i="5"/>
  <c r="AU27" i="5"/>
  <c r="AX27" i="5"/>
  <c r="AV27" i="5"/>
  <c r="AQ29" i="11"/>
  <c r="AR31" i="11"/>
  <c r="AR51" i="11" s="1"/>
  <c r="AR29" i="11"/>
  <c r="AP29" i="11"/>
  <c r="AS29" i="11"/>
  <c r="AY18" i="5"/>
  <c r="AU41" i="5"/>
  <c r="AY26" i="5"/>
  <c r="AY24" i="11" s="1"/>
  <c r="AU49" i="5"/>
  <c r="AY23" i="5"/>
  <c r="AY21" i="11" s="1"/>
  <c r="AY24" i="5"/>
  <c r="AY22" i="11" s="1"/>
  <c r="AU19" i="5"/>
  <c r="AZ25" i="5"/>
  <c r="AW19" i="5"/>
  <c r="AX19" i="5"/>
  <c r="AW22" i="5"/>
  <c r="AX22" i="5"/>
  <c r="AV22" i="5"/>
  <c r="AT31" i="5"/>
  <c r="AY21" i="5"/>
  <c r="BC25" i="5"/>
  <c r="BB25" i="5"/>
  <c r="AT35" i="11"/>
  <c r="AW15" i="5"/>
  <c r="AW13" i="11" s="1"/>
  <c r="AW35" i="11" s="1"/>
  <c r="AW29" i="5"/>
  <c r="AX29" i="5"/>
  <c r="AU29" i="5"/>
  <c r="AV29" i="5"/>
  <c r="AU15" i="5"/>
  <c r="AU13" i="11" s="1"/>
  <c r="AU35" i="11" s="1"/>
  <c r="AW28" i="5"/>
  <c r="AV28" i="5"/>
  <c r="AX28" i="5"/>
  <c r="AU28" i="5"/>
  <c r="AX15" i="5"/>
  <c r="AX38" i="5" s="1"/>
  <c r="AT13" i="11"/>
  <c r="BA17" i="5"/>
  <c r="BB17" i="5"/>
  <c r="BC17" i="5"/>
  <c r="AZ17" i="5"/>
  <c r="AT36" i="5"/>
  <c r="AT33" i="11"/>
  <c r="AT32" i="11"/>
  <c r="AT35" i="5"/>
  <c r="AT11" i="11"/>
  <c r="AW13" i="5"/>
  <c r="AX13" i="5"/>
  <c r="AU13" i="5"/>
  <c r="AV13" i="5"/>
  <c r="AT10" i="11"/>
  <c r="AW12" i="5"/>
  <c r="AV12" i="5"/>
  <c r="AU12" i="5"/>
  <c r="AX12" i="5"/>
  <c r="BN45" i="12"/>
  <c r="BN48" i="12" s="1"/>
  <c r="AT34" i="5"/>
  <c r="AP31" i="11"/>
  <c r="AP51" i="11" s="1"/>
  <c r="AT37" i="5"/>
  <c r="AS31" i="11"/>
  <c r="AS51" i="11" s="1"/>
  <c r="AX14" i="5"/>
  <c r="AW14" i="5"/>
  <c r="AU14" i="5"/>
  <c r="AV14" i="5"/>
  <c r="AT12" i="11"/>
  <c r="AT39" i="5"/>
  <c r="AV16" i="5"/>
  <c r="AX16" i="5"/>
  <c r="AW16" i="5"/>
  <c r="AT14" i="11"/>
  <c r="AU16" i="5"/>
  <c r="AQ31" i="11"/>
  <c r="AQ51" i="11" s="1"/>
  <c r="AT36" i="11"/>
  <c r="AT34" i="11"/>
  <c r="AT9" i="11"/>
  <c r="AX11" i="5"/>
  <c r="AU11" i="5"/>
  <c r="AV11" i="5"/>
  <c r="AW11" i="5"/>
  <c r="BL29" i="12"/>
  <c r="BL30" i="12" s="1"/>
  <c r="BL33" i="12" s="1"/>
  <c r="BL51" i="12" s="1"/>
  <c r="BM29" i="12"/>
  <c r="BM30" i="12" s="1"/>
  <c r="BM33" i="12" s="1"/>
  <c r="BM51" i="12" s="1"/>
  <c r="BK29" i="12"/>
  <c r="BK30" i="12" s="1"/>
  <c r="BK33" i="12" s="1"/>
  <c r="BK51" i="12" s="1"/>
  <c r="BJ29" i="12"/>
  <c r="BJ30" i="12" s="1"/>
  <c r="BE33" i="12"/>
  <c r="BE51" i="12" s="1"/>
  <c r="BI30" i="12"/>
  <c r="BI33" i="12" s="1"/>
  <c r="BI51" i="12" s="1"/>
  <c r="AV13" i="11"/>
  <c r="AV35" i="11" s="1"/>
  <c r="AV38" i="5"/>
  <c r="BB23" i="5" l="1"/>
  <c r="BB46" i="5" s="1"/>
  <c r="BA23" i="5"/>
  <c r="BB26" i="5"/>
  <c r="BC23" i="5"/>
  <c r="BA26" i="5"/>
  <c r="AZ23" i="5"/>
  <c r="AZ46" i="5" s="1"/>
  <c r="AY37" i="11"/>
  <c r="AY46" i="11"/>
  <c r="AY44" i="5"/>
  <c r="AY41" i="5"/>
  <c r="AT54" i="5"/>
  <c r="AY40" i="5"/>
  <c r="AY46" i="5"/>
  <c r="AZ40" i="5"/>
  <c r="AZ15" i="11"/>
  <c r="AZ37" i="11" s="1"/>
  <c r="BA46" i="5"/>
  <c r="BA21" i="11"/>
  <c r="BA43" i="11" s="1"/>
  <c r="AW45" i="5"/>
  <c r="AW20" i="11"/>
  <c r="AW42" i="11" s="1"/>
  <c r="BC46" i="5"/>
  <c r="BC21" i="11"/>
  <c r="BC43" i="11" s="1"/>
  <c r="AV43" i="5"/>
  <c r="AV18" i="11"/>
  <c r="AV40" i="11" s="1"/>
  <c r="AY47" i="5"/>
  <c r="AY43" i="11"/>
  <c r="AV52" i="5"/>
  <c r="AV27" i="11"/>
  <c r="AV49" i="11" s="1"/>
  <c r="AX42" i="5"/>
  <c r="AX17" i="11"/>
  <c r="AX39" i="11" s="1"/>
  <c r="BA48" i="5"/>
  <c r="BA23" i="11"/>
  <c r="BA45" i="11" s="1"/>
  <c r="BC26" i="5"/>
  <c r="AU52" i="5"/>
  <c r="AU27" i="11"/>
  <c r="AU49" i="11" s="1"/>
  <c r="BB48" i="5"/>
  <c r="BB23" i="11"/>
  <c r="BB45" i="11" s="1"/>
  <c r="AY20" i="5"/>
  <c r="BB20" i="5" s="1"/>
  <c r="BB18" i="11" s="1"/>
  <c r="BB40" i="11" s="1"/>
  <c r="AY38" i="11"/>
  <c r="BC40" i="5"/>
  <c r="BC15" i="11"/>
  <c r="BC37" i="11" s="1"/>
  <c r="AW51" i="5"/>
  <c r="AW26" i="11"/>
  <c r="AW48" i="11" s="1"/>
  <c r="BC18" i="5"/>
  <c r="AY16" i="11"/>
  <c r="AY44" i="11"/>
  <c r="BB40" i="5"/>
  <c r="BB15" i="11"/>
  <c r="BB37" i="11" s="1"/>
  <c r="AW43" i="5"/>
  <c r="AW18" i="11"/>
  <c r="AW40" i="11" s="1"/>
  <c r="BA40" i="5"/>
  <c r="BA15" i="11"/>
  <c r="BA37" i="11" s="1"/>
  <c r="AU45" i="5"/>
  <c r="AU20" i="11"/>
  <c r="AU42" i="11" s="1"/>
  <c r="AZ26" i="5"/>
  <c r="BD26" i="5" s="1"/>
  <c r="AX52" i="5"/>
  <c r="AX27" i="11"/>
  <c r="AX49" i="11" s="1"/>
  <c r="BC48" i="5"/>
  <c r="BC23" i="11"/>
  <c r="BC45" i="11" s="1"/>
  <c r="AW42" i="5"/>
  <c r="AW17" i="11"/>
  <c r="AW39" i="11" s="1"/>
  <c r="AW53" i="5"/>
  <c r="AY53" i="5" s="1"/>
  <c r="AV50" i="5"/>
  <c r="AV25" i="11"/>
  <c r="AV47" i="11" s="1"/>
  <c r="AV42" i="5"/>
  <c r="AV17" i="11"/>
  <c r="AV39" i="11" s="1"/>
  <c r="AV51" i="5"/>
  <c r="AV26" i="11"/>
  <c r="AV48" i="11" s="1"/>
  <c r="AV45" i="5"/>
  <c r="AV20" i="11"/>
  <c r="AV42" i="11" s="1"/>
  <c r="AW50" i="5"/>
  <c r="AW25" i="11"/>
  <c r="AW47" i="11" s="1"/>
  <c r="BB49" i="5"/>
  <c r="BB24" i="11"/>
  <c r="BB46" i="11" s="1"/>
  <c r="AU51" i="5"/>
  <c r="AU26" i="11"/>
  <c r="AU48" i="11" s="1"/>
  <c r="AW52" i="5"/>
  <c r="AW27" i="11"/>
  <c r="AW49" i="11" s="1"/>
  <c r="BA21" i="5"/>
  <c r="AY19" i="11"/>
  <c r="AZ48" i="5"/>
  <c r="AZ23" i="11"/>
  <c r="AZ45" i="11" s="1"/>
  <c r="AY49" i="5"/>
  <c r="AY30" i="5"/>
  <c r="AX50" i="5"/>
  <c r="AX25" i="11"/>
  <c r="AX47" i="11" s="1"/>
  <c r="AY41" i="11"/>
  <c r="AY50" i="11"/>
  <c r="AX43" i="5"/>
  <c r="AX18" i="11"/>
  <c r="AX40" i="11" s="1"/>
  <c r="AX45" i="5"/>
  <c r="AX20" i="11"/>
  <c r="AX42" i="11" s="1"/>
  <c r="BA49" i="5"/>
  <c r="BA24" i="11"/>
  <c r="BA46" i="11" s="1"/>
  <c r="AX51" i="5"/>
  <c r="AX26" i="11"/>
  <c r="AX48" i="11" s="1"/>
  <c r="AQ54" i="5"/>
  <c r="AR54" i="5"/>
  <c r="AS54" i="5"/>
  <c r="AP54" i="5"/>
  <c r="AU42" i="5"/>
  <c r="AU17" i="11"/>
  <c r="AU39" i="11" s="1"/>
  <c r="AU50" i="5"/>
  <c r="AU25" i="11"/>
  <c r="AU47" i="11" s="1"/>
  <c r="AY27" i="5"/>
  <c r="AT29" i="11"/>
  <c r="BA18" i="5"/>
  <c r="BB18" i="5"/>
  <c r="AZ18" i="5"/>
  <c r="BD23" i="5"/>
  <c r="BF23" i="5" s="1"/>
  <c r="BD25" i="5"/>
  <c r="BG25" i="5" s="1"/>
  <c r="AZ24" i="5"/>
  <c r="BB24" i="5"/>
  <c r="BC24" i="5"/>
  <c r="BA24" i="5"/>
  <c r="AY19" i="5"/>
  <c r="BC21" i="5"/>
  <c r="AY22" i="5"/>
  <c r="AZ21" i="5"/>
  <c r="BB21" i="5"/>
  <c r="AW31" i="5"/>
  <c r="AV31" i="5"/>
  <c r="AU31" i="5"/>
  <c r="AX31" i="5"/>
  <c r="AW38" i="5"/>
  <c r="AU38" i="5"/>
  <c r="AX13" i="11"/>
  <c r="AX35" i="11" s="1"/>
  <c r="AY35" i="11" s="1"/>
  <c r="AY29" i="5"/>
  <c r="BD17" i="5"/>
  <c r="BD15" i="11" s="1"/>
  <c r="AY15" i="5"/>
  <c r="AZ15" i="5" s="1"/>
  <c r="AY28" i="5"/>
  <c r="AY26" i="11" s="1"/>
  <c r="AW36" i="5"/>
  <c r="AW11" i="11"/>
  <c r="AW33" i="11" s="1"/>
  <c r="AX10" i="11"/>
  <c r="AX32" i="11" s="1"/>
  <c r="AX35" i="5"/>
  <c r="AU35" i="5"/>
  <c r="AU10" i="11"/>
  <c r="AU32" i="11" s="1"/>
  <c r="AY12" i="5"/>
  <c r="AV10" i="11"/>
  <c r="AV32" i="11" s="1"/>
  <c r="AV35" i="5"/>
  <c r="AW35" i="5"/>
  <c r="AW10" i="11"/>
  <c r="AW32" i="11" s="1"/>
  <c r="AV36" i="5"/>
  <c r="AV11" i="11"/>
  <c r="AV33" i="11" s="1"/>
  <c r="AU36" i="5"/>
  <c r="AY13" i="5"/>
  <c r="AU11" i="11"/>
  <c r="AU33" i="11" s="1"/>
  <c r="AX36" i="5"/>
  <c r="AX11" i="11"/>
  <c r="AX33" i="11" s="1"/>
  <c r="AU14" i="11"/>
  <c r="AU36" i="11" s="1"/>
  <c r="AY16" i="5"/>
  <c r="AU39" i="5"/>
  <c r="AV9" i="11"/>
  <c r="AV34" i="5"/>
  <c r="AW39" i="5"/>
  <c r="AW14" i="11"/>
  <c r="AW36" i="11" s="1"/>
  <c r="AT31" i="11"/>
  <c r="AT51" i="11" s="1"/>
  <c r="AW34" i="5"/>
  <c r="AW9" i="11"/>
  <c r="AU9" i="11"/>
  <c r="AY11" i="5"/>
  <c r="AU34" i="5"/>
  <c r="AX39" i="5"/>
  <c r="AX14" i="11"/>
  <c r="AX36" i="11" s="1"/>
  <c r="AV12" i="11"/>
  <c r="AV34" i="11" s="1"/>
  <c r="AV37" i="5"/>
  <c r="AX37" i="5"/>
  <c r="AX12" i="11"/>
  <c r="AX34" i="11" s="1"/>
  <c r="AX34" i="5"/>
  <c r="AX9" i="11"/>
  <c r="AV14" i="11"/>
  <c r="AV36" i="11" s="1"/>
  <c r="AV39" i="5"/>
  <c r="AU37" i="5"/>
  <c r="AY14" i="5"/>
  <c r="AU12" i="11"/>
  <c r="AU34" i="11" s="1"/>
  <c r="AW12" i="11"/>
  <c r="AW34" i="11" s="1"/>
  <c r="AW37" i="5"/>
  <c r="BN30" i="12"/>
  <c r="BN33" i="12" s="1"/>
  <c r="BN51" i="12" s="1"/>
  <c r="BJ33" i="12"/>
  <c r="BJ51" i="12" s="1"/>
  <c r="AY40" i="11" l="1"/>
  <c r="AZ21" i="11"/>
  <c r="AZ43" i="11" s="1"/>
  <c r="AZ20" i="5"/>
  <c r="AY47" i="11"/>
  <c r="BB21" i="11"/>
  <c r="BB43" i="11" s="1"/>
  <c r="BC20" i="5"/>
  <c r="BC43" i="5" s="1"/>
  <c r="AY51" i="5"/>
  <c r="BD46" i="5"/>
  <c r="AY50" i="5"/>
  <c r="BD40" i="5"/>
  <c r="AY52" i="5"/>
  <c r="AY42" i="5"/>
  <c r="BG48" i="5"/>
  <c r="BG23" i="11"/>
  <c r="BG45" i="11" s="1"/>
  <c r="BD45" i="11"/>
  <c r="AY49" i="11"/>
  <c r="BC44" i="5"/>
  <c r="BC19" i="11"/>
  <c r="BC41" i="11" s="1"/>
  <c r="AZ29" i="5"/>
  <c r="AY27" i="11"/>
  <c r="BA19" i="5"/>
  <c r="AY17" i="11"/>
  <c r="BA41" i="5"/>
  <c r="BA16" i="11"/>
  <c r="BA38" i="11" s="1"/>
  <c r="BA44" i="5"/>
  <c r="BA19" i="11"/>
  <c r="BA41" i="11" s="1"/>
  <c r="AZ49" i="5"/>
  <c r="AZ24" i="11"/>
  <c r="AZ46" i="11" s="1"/>
  <c r="BC49" i="5"/>
  <c r="BC24" i="11"/>
  <c r="BC46" i="11" s="1"/>
  <c r="AZ43" i="5"/>
  <c r="AZ18" i="11"/>
  <c r="AZ40" i="11" s="1"/>
  <c r="BH26" i="5"/>
  <c r="BD24" i="11"/>
  <c r="BF25" i="5"/>
  <c r="BD23" i="11"/>
  <c r="BB41" i="5"/>
  <c r="BB16" i="11"/>
  <c r="BB38" i="11" s="1"/>
  <c r="BC41" i="5"/>
  <c r="BC16" i="11"/>
  <c r="BC38" i="11" s="1"/>
  <c r="BF46" i="5"/>
  <c r="BF21" i="11"/>
  <c r="BF43" i="11" s="1"/>
  <c r="BA22" i="5"/>
  <c r="AY20" i="11"/>
  <c r="BG23" i="5"/>
  <c r="BD21" i="11"/>
  <c r="AY39" i="11"/>
  <c r="AY48" i="11"/>
  <c r="BB44" i="5"/>
  <c r="BB19" i="11"/>
  <c r="BB41" i="11" s="1"/>
  <c r="BA47" i="5"/>
  <c r="BA22" i="11"/>
  <c r="BA44" i="11" s="1"/>
  <c r="AY42" i="11"/>
  <c r="BD37" i="11"/>
  <c r="AZ47" i="5"/>
  <c r="AZ22" i="11"/>
  <c r="AZ44" i="11" s="1"/>
  <c r="BD48" i="5"/>
  <c r="BC47" i="5"/>
  <c r="BC22" i="11"/>
  <c r="BC44" i="11" s="1"/>
  <c r="AZ41" i="5"/>
  <c r="AZ16" i="11"/>
  <c r="AZ38" i="11" s="1"/>
  <c r="AY45" i="5"/>
  <c r="AY43" i="5"/>
  <c r="AZ44" i="5"/>
  <c r="AZ19" i="11"/>
  <c r="AZ41" i="11" s="1"/>
  <c r="BB47" i="5"/>
  <c r="BB22" i="11"/>
  <c r="BB44" i="11" s="1"/>
  <c r="AY25" i="11"/>
  <c r="BB27" i="5"/>
  <c r="BC27" i="5"/>
  <c r="AZ27" i="5"/>
  <c r="BA27" i="5"/>
  <c r="BB30" i="5"/>
  <c r="AY28" i="11"/>
  <c r="BC30" i="5"/>
  <c r="AZ30" i="5"/>
  <c r="BA30" i="5"/>
  <c r="BD43" i="11"/>
  <c r="BA20" i="5"/>
  <c r="BD20" i="5" s="1"/>
  <c r="AY18" i="11"/>
  <c r="AU29" i="11"/>
  <c r="AW31" i="11"/>
  <c r="AW51" i="11" s="1"/>
  <c r="AW29" i="11"/>
  <c r="AX29" i="11"/>
  <c r="AV29" i="11"/>
  <c r="BE25" i="5"/>
  <c r="BH25" i="5"/>
  <c r="BD18" i="5"/>
  <c r="BB43" i="5"/>
  <c r="AZ19" i="5"/>
  <c r="BC19" i="5"/>
  <c r="BD21" i="5"/>
  <c r="BH21" i="5" s="1"/>
  <c r="AZ22" i="5"/>
  <c r="AZ20" i="11" s="1"/>
  <c r="AZ42" i="11" s="1"/>
  <c r="BE23" i="5"/>
  <c r="BE21" i="11" s="1"/>
  <c r="BE43" i="11" s="1"/>
  <c r="BH23" i="5"/>
  <c r="BB19" i="5"/>
  <c r="BB17" i="11" s="1"/>
  <c r="BB39" i="11" s="1"/>
  <c r="BD24" i="5"/>
  <c r="BD22" i="11" s="1"/>
  <c r="BB22" i="5"/>
  <c r="BC22" i="5"/>
  <c r="AY31" i="5"/>
  <c r="AY38" i="5"/>
  <c r="BG21" i="5"/>
  <c r="BA29" i="5"/>
  <c r="BC15" i="5"/>
  <c r="BC13" i="11" s="1"/>
  <c r="BC35" i="11" s="1"/>
  <c r="BC29" i="5"/>
  <c r="BF26" i="5"/>
  <c r="BG26" i="5"/>
  <c r="BA15" i="5"/>
  <c r="BE26" i="5"/>
  <c r="BB15" i="5"/>
  <c r="BB13" i="11" s="1"/>
  <c r="BB35" i="11" s="1"/>
  <c r="AY13" i="11"/>
  <c r="BB29" i="5"/>
  <c r="BH17" i="5"/>
  <c r="BE17" i="5"/>
  <c r="BF17" i="5"/>
  <c r="BG17" i="5"/>
  <c r="BC28" i="5"/>
  <c r="AZ28" i="5"/>
  <c r="BB28" i="5"/>
  <c r="BA28" i="5"/>
  <c r="BE18" i="5"/>
  <c r="AY33" i="11"/>
  <c r="AY32" i="11"/>
  <c r="AY36" i="5"/>
  <c r="BC13" i="5"/>
  <c r="AY11" i="11"/>
  <c r="BB13" i="5"/>
  <c r="AZ13" i="5"/>
  <c r="BA13" i="5"/>
  <c r="AZ12" i="5"/>
  <c r="AY10" i="11"/>
  <c r="BC12" i="5"/>
  <c r="BB12" i="5"/>
  <c r="BA12" i="5"/>
  <c r="AY35" i="5"/>
  <c r="AY37" i="5"/>
  <c r="AY14" i="11"/>
  <c r="BC16" i="5"/>
  <c r="AZ16" i="5"/>
  <c r="BB16" i="5"/>
  <c r="BA16" i="5"/>
  <c r="AV31" i="11"/>
  <c r="AV51" i="11" s="1"/>
  <c r="AY36" i="11"/>
  <c r="AY34" i="11"/>
  <c r="AU31" i="11"/>
  <c r="AU51" i="11" s="1"/>
  <c r="AX31" i="11"/>
  <c r="AX51" i="11" s="1"/>
  <c r="AY39" i="5"/>
  <c r="AZ14" i="5"/>
  <c r="BA14" i="5"/>
  <c r="AY12" i="11"/>
  <c r="BC14" i="5"/>
  <c r="BB14" i="5"/>
  <c r="AY34" i="5"/>
  <c r="AY9" i="11"/>
  <c r="BA11" i="5"/>
  <c r="BC11" i="5"/>
  <c r="AZ11" i="5"/>
  <c r="BB11" i="5"/>
  <c r="AZ13" i="11"/>
  <c r="AZ35" i="11" s="1"/>
  <c r="AZ38" i="5"/>
  <c r="BC18" i="11" l="1"/>
  <c r="BC40" i="11" s="1"/>
  <c r="BD46" i="11"/>
  <c r="BD44" i="11"/>
  <c r="BD38" i="11"/>
  <c r="BD47" i="5"/>
  <c r="BD49" i="5"/>
  <c r="BG40" i="5"/>
  <c r="BG15" i="11"/>
  <c r="BG37" i="11" s="1"/>
  <c r="BE20" i="5"/>
  <c r="BD18" i="11"/>
  <c r="BF40" i="5"/>
  <c r="BF15" i="11"/>
  <c r="BF37" i="11" s="1"/>
  <c r="BG49" i="5"/>
  <c r="BG24" i="11"/>
  <c r="BG46" i="11" s="1"/>
  <c r="BB53" i="5"/>
  <c r="BB28" i="11"/>
  <c r="BB50" i="11" s="1"/>
  <c r="AZ52" i="5"/>
  <c r="AZ27" i="11"/>
  <c r="AZ49" i="11" s="1"/>
  <c r="BE40" i="5"/>
  <c r="BE15" i="11"/>
  <c r="BE37" i="11" s="1"/>
  <c r="BF18" i="5"/>
  <c r="BD16" i="11"/>
  <c r="BA50" i="5"/>
  <c r="BA25" i="11"/>
  <c r="BA47" i="11" s="1"/>
  <c r="BH20" i="5"/>
  <c r="BH40" i="5"/>
  <c r="BH15" i="11"/>
  <c r="BH37" i="11" s="1"/>
  <c r="BC52" i="5"/>
  <c r="BC27" i="11"/>
  <c r="BC49" i="11" s="1"/>
  <c r="AW54" i="5"/>
  <c r="AX54" i="5"/>
  <c r="AU54" i="5"/>
  <c r="AV54" i="5"/>
  <c r="BH48" i="5"/>
  <c r="BH23" i="11"/>
  <c r="BH45" i="11" s="1"/>
  <c r="BA43" i="5"/>
  <c r="BD43" i="5" s="1"/>
  <c r="BA18" i="11"/>
  <c r="BA40" i="11" s="1"/>
  <c r="AZ50" i="5"/>
  <c r="AZ25" i="11"/>
  <c r="AZ47" i="11" s="1"/>
  <c r="BD27" i="5"/>
  <c r="BH49" i="5"/>
  <c r="BH24" i="11"/>
  <c r="BH46" i="11" s="1"/>
  <c r="BH46" i="5"/>
  <c r="BH21" i="11"/>
  <c r="BH43" i="11" s="1"/>
  <c r="BD41" i="11"/>
  <c r="AY54" i="5"/>
  <c r="BE41" i="5"/>
  <c r="BE16" i="11"/>
  <c r="BE38" i="11" s="1"/>
  <c r="BF49" i="5"/>
  <c r="BF24" i="11"/>
  <c r="BF46" i="11" s="1"/>
  <c r="BD44" i="5"/>
  <c r="BA51" i="5"/>
  <c r="BA26" i="11"/>
  <c r="BA48" i="11" s="1"/>
  <c r="BB52" i="5"/>
  <c r="BB27" i="11"/>
  <c r="BB49" i="11" s="1"/>
  <c r="BH44" i="5"/>
  <c r="BH19" i="11"/>
  <c r="BH41" i="11" s="1"/>
  <c r="BC45" i="5"/>
  <c r="BC20" i="11"/>
  <c r="BC42" i="11" s="1"/>
  <c r="BE21" i="5"/>
  <c r="BD19" i="11"/>
  <c r="BE48" i="5"/>
  <c r="BE23" i="11"/>
  <c r="BE45" i="11" s="1"/>
  <c r="BC50" i="5"/>
  <c r="BC25" i="11"/>
  <c r="BC47" i="11" s="1"/>
  <c r="BB45" i="5"/>
  <c r="BB20" i="11"/>
  <c r="BB42" i="11" s="1"/>
  <c r="BC42" i="5"/>
  <c r="BC17" i="11"/>
  <c r="BC39" i="11" s="1"/>
  <c r="BA53" i="5"/>
  <c r="BA28" i="11"/>
  <c r="BA50" i="11" s="1"/>
  <c r="BB50" i="5"/>
  <c r="BB25" i="11"/>
  <c r="BB47" i="11" s="1"/>
  <c r="BG46" i="5"/>
  <c r="BG21" i="11"/>
  <c r="BG43" i="11" s="1"/>
  <c r="AZ51" i="5"/>
  <c r="AZ26" i="11"/>
  <c r="AZ48" i="11" s="1"/>
  <c r="BA52" i="5"/>
  <c r="BA27" i="11"/>
  <c r="BA49" i="11" s="1"/>
  <c r="AZ42" i="5"/>
  <c r="AZ17" i="11"/>
  <c r="AZ39" i="11" s="1"/>
  <c r="AZ53" i="5"/>
  <c r="AZ28" i="11"/>
  <c r="AZ50" i="11" s="1"/>
  <c r="BD30" i="5"/>
  <c r="BD41" i="5"/>
  <c r="BB51" i="5"/>
  <c r="BB26" i="11"/>
  <c r="BB48" i="11" s="1"/>
  <c r="BC51" i="5"/>
  <c r="BC26" i="11"/>
  <c r="BC48" i="11" s="1"/>
  <c r="BE49" i="5"/>
  <c r="BE24" i="11"/>
  <c r="BE46" i="11" s="1"/>
  <c r="BG44" i="5"/>
  <c r="BG19" i="11"/>
  <c r="BG41" i="11" s="1"/>
  <c r="BC53" i="5"/>
  <c r="BC28" i="11"/>
  <c r="BC50" i="11" s="1"/>
  <c r="BA45" i="5"/>
  <c r="BA20" i="11"/>
  <c r="BA42" i="11" s="1"/>
  <c r="BD42" i="11" s="1"/>
  <c r="BF48" i="5"/>
  <c r="BF23" i="11"/>
  <c r="BF45" i="11" s="1"/>
  <c r="BA42" i="5"/>
  <c r="BA17" i="11"/>
  <c r="BA39" i="11" s="1"/>
  <c r="AY29" i="11"/>
  <c r="BH18" i="5"/>
  <c r="BG18" i="5"/>
  <c r="BG20" i="5"/>
  <c r="BI25" i="5"/>
  <c r="BI23" i="11" s="1"/>
  <c r="BF20" i="5"/>
  <c r="BF21" i="5"/>
  <c r="BD19" i="5"/>
  <c r="BB42" i="5"/>
  <c r="BI23" i="5"/>
  <c r="BE46" i="5"/>
  <c r="BD22" i="5"/>
  <c r="BF22" i="5" s="1"/>
  <c r="AZ45" i="5"/>
  <c r="BH24" i="5"/>
  <c r="BF24" i="5"/>
  <c r="BG24" i="5"/>
  <c r="BE24" i="5"/>
  <c r="BE22" i="11" s="1"/>
  <c r="BE44" i="11" s="1"/>
  <c r="BC38" i="5"/>
  <c r="AZ31" i="5"/>
  <c r="BB31" i="5"/>
  <c r="BA31" i="5"/>
  <c r="BL23" i="5"/>
  <c r="BD29" i="5"/>
  <c r="BC31" i="5"/>
  <c r="BI26" i="5"/>
  <c r="BD15" i="5"/>
  <c r="BH15" i="5" s="1"/>
  <c r="BA13" i="11"/>
  <c r="BA35" i="11" s="1"/>
  <c r="BD35" i="11" s="1"/>
  <c r="BB38" i="5"/>
  <c r="BA38" i="5"/>
  <c r="BI17" i="5"/>
  <c r="BL25" i="5"/>
  <c r="BJ25" i="5"/>
  <c r="BK25" i="5"/>
  <c r="BM25" i="5"/>
  <c r="BD28" i="5"/>
  <c r="BD26" i="11" s="1"/>
  <c r="AZ10" i="11"/>
  <c r="AZ32" i="11" s="1"/>
  <c r="BD12" i="5"/>
  <c r="AZ35" i="5"/>
  <c r="BA35" i="5"/>
  <c r="BA10" i="11"/>
  <c r="BA32" i="11" s="1"/>
  <c r="BA36" i="5"/>
  <c r="BA11" i="11"/>
  <c r="BA33" i="11" s="1"/>
  <c r="BD13" i="5"/>
  <c r="AZ11" i="11"/>
  <c r="AZ33" i="11" s="1"/>
  <c r="AZ36" i="5"/>
  <c r="BB11" i="11"/>
  <c r="BB33" i="11" s="1"/>
  <c r="BB36" i="5"/>
  <c r="BB35" i="5"/>
  <c r="BB10" i="11"/>
  <c r="BB32" i="11" s="1"/>
  <c r="BC11" i="11"/>
  <c r="BC33" i="11" s="1"/>
  <c r="BC36" i="5"/>
  <c r="BC10" i="11"/>
  <c r="BC32" i="11" s="1"/>
  <c r="BC35" i="5"/>
  <c r="AZ9" i="11"/>
  <c r="BD11" i="5"/>
  <c r="AZ34" i="5"/>
  <c r="AY31" i="11"/>
  <c r="AY51" i="11" s="1"/>
  <c r="BA14" i="11"/>
  <c r="BA36" i="11" s="1"/>
  <c r="BA39" i="5"/>
  <c r="BC9" i="11"/>
  <c r="BC34" i="5"/>
  <c r="BA37" i="5"/>
  <c r="BA12" i="11"/>
  <c r="BA34" i="11" s="1"/>
  <c r="BA9" i="11"/>
  <c r="BA34" i="5"/>
  <c r="AZ12" i="11"/>
  <c r="AZ34" i="11" s="1"/>
  <c r="BD14" i="5"/>
  <c r="AZ37" i="5"/>
  <c r="BB14" i="11"/>
  <c r="BB36" i="11" s="1"/>
  <c r="BB39" i="5"/>
  <c r="BB9" i="11"/>
  <c r="BB34" i="5"/>
  <c r="BB37" i="5"/>
  <c r="BB12" i="11"/>
  <c r="BB34" i="11" s="1"/>
  <c r="AZ39" i="5"/>
  <c r="AZ14" i="11"/>
  <c r="AZ36" i="11" s="1"/>
  <c r="BD16" i="5"/>
  <c r="BC37" i="5"/>
  <c r="BC12" i="11"/>
  <c r="BC34" i="11" s="1"/>
  <c r="BC39" i="5"/>
  <c r="BC14" i="11"/>
  <c r="BC36" i="11" s="1"/>
  <c r="BH22" i="5" l="1"/>
  <c r="BH45" i="5" s="1"/>
  <c r="BD40" i="11"/>
  <c r="BE22" i="5"/>
  <c r="BI21" i="5"/>
  <c r="BK21" i="5" s="1"/>
  <c r="BI37" i="11"/>
  <c r="BI46" i="11"/>
  <c r="BD50" i="11"/>
  <c r="BI43" i="11"/>
  <c r="BD42" i="5"/>
  <c r="BD51" i="5"/>
  <c r="BI49" i="5"/>
  <c r="BD53" i="5"/>
  <c r="BJ21" i="5"/>
  <c r="BI19" i="11"/>
  <c r="BM48" i="5"/>
  <c r="BM23" i="11"/>
  <c r="BM45" i="11" s="1"/>
  <c r="BL46" i="5"/>
  <c r="BL21" i="11"/>
  <c r="BL43" i="11" s="1"/>
  <c r="BE45" i="5"/>
  <c r="BE20" i="11"/>
  <c r="BE42" i="11" s="1"/>
  <c r="BI40" i="5"/>
  <c r="BK17" i="5"/>
  <c r="BI15" i="11"/>
  <c r="BK26" i="5"/>
  <c r="BI24" i="11"/>
  <c r="BD45" i="5"/>
  <c r="BH43" i="5"/>
  <c r="BH18" i="11"/>
  <c r="BH40" i="11" s="1"/>
  <c r="BD49" i="11"/>
  <c r="BK48" i="5"/>
  <c r="BK23" i="11"/>
  <c r="BK45" i="11" s="1"/>
  <c r="BG19" i="5"/>
  <c r="BD17" i="11"/>
  <c r="BJ48" i="5"/>
  <c r="BJ23" i="11"/>
  <c r="BJ45" i="11" s="1"/>
  <c r="BF19" i="5"/>
  <c r="BG22" i="5"/>
  <c r="BD20" i="11"/>
  <c r="BG43" i="5"/>
  <c r="BG18" i="11"/>
  <c r="BG40" i="11" s="1"/>
  <c r="BD52" i="5"/>
  <c r="BI45" i="11"/>
  <c r="BD25" i="11"/>
  <c r="BF27" i="5"/>
  <c r="BH27" i="5"/>
  <c r="BE27" i="5"/>
  <c r="BG27" i="5"/>
  <c r="BE43" i="5"/>
  <c r="BE18" i="11"/>
  <c r="BE40" i="11" s="1"/>
  <c r="BH47" i="5"/>
  <c r="BH22" i="11"/>
  <c r="BH44" i="11" s="1"/>
  <c r="BF45" i="5"/>
  <c r="BF20" i="11"/>
  <c r="BF42" i="11" s="1"/>
  <c r="BF43" i="5"/>
  <c r="BF18" i="11"/>
  <c r="BF40" i="11" s="1"/>
  <c r="BH19" i="5"/>
  <c r="BG47" i="5"/>
  <c r="BG22" i="11"/>
  <c r="BG44" i="11" s="1"/>
  <c r="BI46" i="5"/>
  <c r="BD48" i="11"/>
  <c r="BD39" i="11"/>
  <c r="BI48" i="5"/>
  <c r="BD47" i="11"/>
  <c r="BH41" i="5"/>
  <c r="BH16" i="11"/>
  <c r="BH38" i="11" s="1"/>
  <c r="BE44" i="5"/>
  <c r="BE19" i="11"/>
  <c r="BE41" i="11" s="1"/>
  <c r="BF41" i="5"/>
  <c r="BF16" i="11"/>
  <c r="BF38" i="11" s="1"/>
  <c r="BF44" i="5"/>
  <c r="BF19" i="11"/>
  <c r="BF41" i="11" s="1"/>
  <c r="BL48" i="5"/>
  <c r="BL23" i="11"/>
  <c r="BL45" i="11" s="1"/>
  <c r="BE19" i="5"/>
  <c r="BE29" i="5"/>
  <c r="BD27" i="11"/>
  <c r="BF47" i="5"/>
  <c r="BF22" i="11"/>
  <c r="BF44" i="11" s="1"/>
  <c r="BM23" i="5"/>
  <c r="BI21" i="11"/>
  <c r="BG41" i="5"/>
  <c r="BG16" i="11"/>
  <c r="BG38" i="11" s="1"/>
  <c r="BF30" i="5"/>
  <c r="BD28" i="11"/>
  <c r="BG30" i="5"/>
  <c r="BH30" i="5"/>
  <c r="BE30" i="5"/>
  <c r="BD50" i="5"/>
  <c r="BC31" i="11"/>
  <c r="BC51" i="11" s="1"/>
  <c r="BC29" i="11"/>
  <c r="AZ29" i="11"/>
  <c r="BB29" i="11"/>
  <c r="BA31" i="11"/>
  <c r="BA51" i="11" s="1"/>
  <c r="BA29" i="11"/>
  <c r="BI20" i="5"/>
  <c r="BI18" i="11" s="1"/>
  <c r="BK23" i="5"/>
  <c r="BI18" i="5"/>
  <c r="BG15" i="5"/>
  <c r="BG13" i="11" s="1"/>
  <c r="BG35" i="11" s="1"/>
  <c r="BJ23" i="5"/>
  <c r="BI24" i="5"/>
  <c r="BK24" i="5" s="1"/>
  <c r="BE47" i="5"/>
  <c r="BJ26" i="5"/>
  <c r="BI22" i="5"/>
  <c r="BM22" i="5" s="1"/>
  <c r="BH29" i="5"/>
  <c r="BG29" i="5"/>
  <c r="BF15" i="5"/>
  <c r="BF13" i="11" s="1"/>
  <c r="BF35" i="11" s="1"/>
  <c r="BL26" i="5"/>
  <c r="BF29" i="5"/>
  <c r="BL21" i="5"/>
  <c r="BM21" i="5"/>
  <c r="BD31" i="5"/>
  <c r="BE15" i="5"/>
  <c r="BE13" i="11" s="1"/>
  <c r="BE35" i="11" s="1"/>
  <c r="BM26" i="5"/>
  <c r="BD13" i="11"/>
  <c r="BD38" i="5"/>
  <c r="BL18" i="5"/>
  <c r="BM17" i="5"/>
  <c r="BN25" i="5"/>
  <c r="BN23" i="11" s="1"/>
  <c r="BD36" i="5"/>
  <c r="BJ17" i="5"/>
  <c r="BL17" i="5"/>
  <c r="BD33" i="11"/>
  <c r="BE28" i="5"/>
  <c r="BH28" i="5"/>
  <c r="BG28" i="5"/>
  <c r="BF28" i="5"/>
  <c r="BE13" i="5"/>
  <c r="BH13" i="5"/>
  <c r="BG13" i="5"/>
  <c r="BD11" i="11"/>
  <c r="BF13" i="5"/>
  <c r="BD35" i="5"/>
  <c r="BG12" i="5"/>
  <c r="BE12" i="5"/>
  <c r="BH12" i="5"/>
  <c r="BD10" i="11"/>
  <c r="BF12" i="5"/>
  <c r="BD32" i="11"/>
  <c r="BD34" i="11"/>
  <c r="BF16" i="5"/>
  <c r="BE16" i="5"/>
  <c r="BD14" i="11"/>
  <c r="BH16" i="5"/>
  <c r="BG16" i="5"/>
  <c r="BD36" i="11"/>
  <c r="BD39" i="5"/>
  <c r="BD34" i="5"/>
  <c r="BB31" i="11"/>
  <c r="BB51" i="11" s="1"/>
  <c r="BE11" i="5"/>
  <c r="BF11" i="5"/>
  <c r="BG11" i="5"/>
  <c r="BH11" i="5"/>
  <c r="BD9" i="11"/>
  <c r="BD37" i="5"/>
  <c r="AZ31" i="11"/>
  <c r="AZ51" i="11" s="1"/>
  <c r="BH14" i="5"/>
  <c r="BF14" i="5"/>
  <c r="BG14" i="5"/>
  <c r="BD12" i="11"/>
  <c r="BE14" i="5"/>
  <c r="BH38" i="5"/>
  <c r="BH13" i="11"/>
  <c r="BH35" i="11" s="1"/>
  <c r="BM20" i="5" l="1"/>
  <c r="BM43" i="5" s="1"/>
  <c r="BH20" i="11"/>
  <c r="BH42" i="11" s="1"/>
  <c r="BJ24" i="5"/>
  <c r="BJ22" i="11" s="1"/>
  <c r="BJ44" i="11" s="1"/>
  <c r="BJ22" i="5"/>
  <c r="BI41" i="11"/>
  <c r="BI44" i="11"/>
  <c r="BI47" i="5"/>
  <c r="BI41" i="5"/>
  <c r="BI44" i="5"/>
  <c r="BN48" i="5"/>
  <c r="BK47" i="5"/>
  <c r="BK22" i="11"/>
  <c r="BK44" i="11" s="1"/>
  <c r="BJ40" i="5"/>
  <c r="BJ15" i="11"/>
  <c r="BJ37" i="11" s="1"/>
  <c r="BM49" i="5"/>
  <c r="BM24" i="11"/>
  <c r="BM46" i="11" s="1"/>
  <c r="BG52" i="5"/>
  <c r="BG27" i="11"/>
  <c r="BG49" i="11" s="1"/>
  <c r="BM46" i="5"/>
  <c r="BM21" i="11"/>
  <c r="BM43" i="11" s="1"/>
  <c r="BD29" i="11"/>
  <c r="BK20" i="5"/>
  <c r="BJ45" i="5"/>
  <c r="BJ20" i="11"/>
  <c r="BJ42" i="11" s="1"/>
  <c r="BJ20" i="5"/>
  <c r="BL41" i="5"/>
  <c r="BL16" i="11"/>
  <c r="BL38" i="11" s="1"/>
  <c r="BM44" i="5"/>
  <c r="BM19" i="11"/>
  <c r="BM41" i="11" s="1"/>
  <c r="BH52" i="5"/>
  <c r="BH27" i="11"/>
  <c r="BH49" i="11" s="1"/>
  <c r="BK18" i="5"/>
  <c r="BI16" i="11"/>
  <c r="BG53" i="5"/>
  <c r="BG28" i="11"/>
  <c r="BG50" i="11" s="1"/>
  <c r="BG50" i="5"/>
  <c r="BG25" i="11"/>
  <c r="BG47" i="11" s="1"/>
  <c r="BI43" i="5"/>
  <c r="BG42" i="5"/>
  <c r="BG17" i="11"/>
  <c r="BG39" i="11" s="1"/>
  <c r="BK49" i="5"/>
  <c r="BK24" i="11"/>
  <c r="BK46" i="11" s="1"/>
  <c r="BD54" i="5"/>
  <c r="BF51" i="5"/>
  <c r="BF26" i="11"/>
  <c r="BF48" i="11" s="1"/>
  <c r="BL44" i="5"/>
  <c r="BN44" i="5" s="1"/>
  <c r="BL19" i="11"/>
  <c r="BL41" i="11" s="1"/>
  <c r="BE50" i="5"/>
  <c r="BE25" i="11"/>
  <c r="BE47" i="11" s="1"/>
  <c r="BI27" i="5"/>
  <c r="BH50" i="5"/>
  <c r="BH25" i="11"/>
  <c r="BH47" i="11" s="1"/>
  <c r="BG45" i="5"/>
  <c r="BI45" i="5" s="1"/>
  <c r="BG20" i="11"/>
  <c r="BG42" i="11" s="1"/>
  <c r="BI42" i="11" s="1"/>
  <c r="BK40" i="5"/>
  <c r="BK15" i="11"/>
  <c r="BK37" i="11" s="1"/>
  <c r="BE51" i="5"/>
  <c r="BE26" i="11"/>
  <c r="BE48" i="11" s="1"/>
  <c r="BF42" i="5"/>
  <c r="BF17" i="11"/>
  <c r="BF39" i="11" s="1"/>
  <c r="BM24" i="5"/>
  <c r="BI22" i="11"/>
  <c r="BN45" i="11"/>
  <c r="BI19" i="5"/>
  <c r="BI17" i="11" s="1"/>
  <c r="BL20" i="5"/>
  <c r="BA54" i="5"/>
  <c r="BB54" i="5"/>
  <c r="BC54" i="5"/>
  <c r="AZ54" i="5"/>
  <c r="BJ46" i="5"/>
  <c r="BJ21" i="11"/>
  <c r="BJ43" i="11" s="1"/>
  <c r="BE28" i="11"/>
  <c r="BE50" i="11" s="1"/>
  <c r="BI30" i="5"/>
  <c r="BE53" i="5"/>
  <c r="BI40" i="11"/>
  <c r="BM45" i="5"/>
  <c r="BM20" i="11"/>
  <c r="BM42" i="11" s="1"/>
  <c r="BM40" i="5"/>
  <c r="BM15" i="11"/>
  <c r="BM37" i="11" s="1"/>
  <c r="BK44" i="5"/>
  <c r="BK19" i="11"/>
  <c r="BK41" i="11" s="1"/>
  <c r="BL24" i="5"/>
  <c r="BH53" i="5"/>
  <c r="BH28" i="11"/>
  <c r="BH50" i="11" s="1"/>
  <c r="BH42" i="5"/>
  <c r="BH17" i="11"/>
  <c r="BH39" i="11" s="1"/>
  <c r="BG51" i="5"/>
  <c r="BG26" i="11"/>
  <c r="BG48" i="11" s="1"/>
  <c r="BF52" i="5"/>
  <c r="BF27" i="11"/>
  <c r="BF49" i="11" s="1"/>
  <c r="BL22" i="5"/>
  <c r="BI20" i="11"/>
  <c r="BF53" i="5"/>
  <c r="BF28" i="11"/>
  <c r="BF50" i="11" s="1"/>
  <c r="BE52" i="5"/>
  <c r="BE27" i="11"/>
  <c r="BE49" i="11" s="1"/>
  <c r="BH51" i="5"/>
  <c r="BH26" i="11"/>
  <c r="BH48" i="11" s="1"/>
  <c r="BL40" i="5"/>
  <c r="BL15" i="11"/>
  <c r="BL37" i="11" s="1"/>
  <c r="BL49" i="5"/>
  <c r="BL24" i="11"/>
  <c r="BL46" i="11" s="1"/>
  <c r="BJ49" i="5"/>
  <c r="BJ24" i="11"/>
  <c r="BJ46" i="11" s="1"/>
  <c r="BK46" i="5"/>
  <c r="BK21" i="11"/>
  <c r="BK43" i="11" s="1"/>
  <c r="BI38" i="11"/>
  <c r="BE42" i="5"/>
  <c r="BE17" i="11"/>
  <c r="BE39" i="11" s="1"/>
  <c r="BF50" i="5"/>
  <c r="BF25" i="11"/>
  <c r="BF47" i="11" s="1"/>
  <c r="BJ44" i="5"/>
  <c r="BJ19" i="11"/>
  <c r="BJ41" i="11" s="1"/>
  <c r="BM18" i="5"/>
  <c r="BN23" i="5"/>
  <c r="BN21" i="11" s="1"/>
  <c r="BG38" i="5"/>
  <c r="BK22" i="5"/>
  <c r="BJ18" i="5"/>
  <c r="BN18" i="5" s="1"/>
  <c r="BN16" i="11" s="1"/>
  <c r="BJ47" i="5"/>
  <c r="BE38" i="5"/>
  <c r="BI15" i="5"/>
  <c r="BK15" i="5" s="1"/>
  <c r="BI29" i="5"/>
  <c r="BN26" i="5"/>
  <c r="BN24" i="11" s="1"/>
  <c r="BF38" i="5"/>
  <c r="BN21" i="5"/>
  <c r="BN19" i="11" s="1"/>
  <c r="BH31" i="5"/>
  <c r="BG31" i="5"/>
  <c r="BF31" i="5"/>
  <c r="BE31" i="5"/>
  <c r="BK29" i="5"/>
  <c r="BN17" i="5"/>
  <c r="BN15" i="11" s="1"/>
  <c r="BI28" i="5"/>
  <c r="BI26" i="11" s="1"/>
  <c r="BM19" i="5"/>
  <c r="BL19" i="5"/>
  <c r="BJ19" i="5"/>
  <c r="BK19" i="5"/>
  <c r="BF35" i="5"/>
  <c r="BF10" i="11"/>
  <c r="BF32" i="11" s="1"/>
  <c r="BE10" i="11"/>
  <c r="BE32" i="11" s="1"/>
  <c r="BE35" i="5"/>
  <c r="BI12" i="5"/>
  <c r="BH11" i="11"/>
  <c r="BH33" i="11" s="1"/>
  <c r="BH36" i="5"/>
  <c r="BG35" i="5"/>
  <c r="BG10" i="11"/>
  <c r="BG32" i="11" s="1"/>
  <c r="BF11" i="11"/>
  <c r="BF33" i="11" s="1"/>
  <c r="BF36" i="5"/>
  <c r="BH10" i="11"/>
  <c r="BH32" i="11" s="1"/>
  <c r="BH35" i="5"/>
  <c r="BG36" i="5"/>
  <c r="BG11" i="11"/>
  <c r="BG33" i="11" s="1"/>
  <c r="BE11" i="11"/>
  <c r="BE33" i="11" s="1"/>
  <c r="BI13" i="5"/>
  <c r="BE36" i="5"/>
  <c r="BH37" i="5"/>
  <c r="BH12" i="11"/>
  <c r="BH34" i="11" s="1"/>
  <c r="BI11" i="5"/>
  <c r="BE34" i="5"/>
  <c r="BE9" i="11"/>
  <c r="BG14" i="11"/>
  <c r="BG36" i="11" s="1"/>
  <c r="BG39" i="5"/>
  <c r="BH9" i="11"/>
  <c r="BH34" i="5"/>
  <c r="BH14" i="11"/>
  <c r="BH36" i="11" s="1"/>
  <c r="BH39" i="5"/>
  <c r="BE39" i="5"/>
  <c r="BE14" i="11"/>
  <c r="BE36" i="11" s="1"/>
  <c r="BI16" i="5"/>
  <c r="BE12" i="11"/>
  <c r="BE34" i="11" s="1"/>
  <c r="BE37" i="5"/>
  <c r="BI14" i="5"/>
  <c r="BD31" i="11"/>
  <c r="BD51" i="11" s="1"/>
  <c r="BF39" i="5"/>
  <c r="BF14" i="11"/>
  <c r="BF36" i="11" s="1"/>
  <c r="BG12" i="11"/>
  <c r="BG34" i="11" s="1"/>
  <c r="BG37" i="5"/>
  <c r="BG9" i="11"/>
  <c r="BG34" i="5"/>
  <c r="BF37" i="5"/>
  <c r="BF12" i="11"/>
  <c r="BF34" i="11" s="1"/>
  <c r="BF9" i="11"/>
  <c r="BF34" i="5"/>
  <c r="BI35" i="11"/>
  <c r="BM18" i="11" l="1"/>
  <c r="BM40" i="11" s="1"/>
  <c r="BI51" i="5"/>
  <c r="BI50" i="11"/>
  <c r="BN43" i="11"/>
  <c r="BI50" i="5"/>
  <c r="BN49" i="5"/>
  <c r="BN40" i="5"/>
  <c r="BI52" i="5"/>
  <c r="BK42" i="5"/>
  <c r="BK17" i="11"/>
  <c r="BK39" i="11" s="1"/>
  <c r="BK52" i="5"/>
  <c r="BK27" i="11"/>
  <c r="BK49" i="11" s="1"/>
  <c r="BL47" i="5"/>
  <c r="BL22" i="11"/>
  <c r="BL44" i="11" s="1"/>
  <c r="BJ42" i="5"/>
  <c r="BJ17" i="11"/>
  <c r="BJ39" i="11" s="1"/>
  <c r="BJ29" i="5"/>
  <c r="BN29" i="5" s="1"/>
  <c r="BN27" i="11" s="1"/>
  <c r="BI27" i="11"/>
  <c r="BN41" i="11"/>
  <c r="BM30" i="5"/>
  <c r="BI28" i="11"/>
  <c r="BJ30" i="5"/>
  <c r="BL30" i="5"/>
  <c r="BK30" i="5"/>
  <c r="BK43" i="5"/>
  <c r="BK18" i="11"/>
  <c r="BK40" i="11" s="1"/>
  <c r="BL42" i="5"/>
  <c r="BL17" i="11"/>
  <c r="BL39" i="11" s="1"/>
  <c r="BI49" i="11"/>
  <c r="BN37" i="11"/>
  <c r="BM15" i="5"/>
  <c r="BM13" i="11" s="1"/>
  <c r="BM35" i="11" s="1"/>
  <c r="BN24" i="5"/>
  <c r="BN22" i="11" s="1"/>
  <c r="BI39" i="11"/>
  <c r="BI48" i="11"/>
  <c r="BI25" i="11"/>
  <c r="BJ27" i="5"/>
  <c r="BK27" i="5"/>
  <c r="BL27" i="5"/>
  <c r="BM27" i="5"/>
  <c r="BJ41" i="5"/>
  <c r="BJ16" i="11"/>
  <c r="BJ38" i="11" s="1"/>
  <c r="BM41" i="5"/>
  <c r="BM16" i="11"/>
  <c r="BM38" i="11" s="1"/>
  <c r="BL45" i="5"/>
  <c r="BL20" i="11"/>
  <c r="BL42" i="11" s="1"/>
  <c r="BK41" i="5"/>
  <c r="BK16" i="11"/>
  <c r="BK38" i="11" s="1"/>
  <c r="BI53" i="5"/>
  <c r="BN46" i="11"/>
  <c r="BL43" i="5"/>
  <c r="BL18" i="11"/>
  <c r="BL40" i="11" s="1"/>
  <c r="BG29" i="11"/>
  <c r="BM42" i="5"/>
  <c r="BM17" i="11"/>
  <c r="BM39" i="11" s="1"/>
  <c r="BI38" i="5"/>
  <c r="BK45" i="5"/>
  <c r="BK20" i="11"/>
  <c r="BK42" i="11" s="1"/>
  <c r="BN22" i="5"/>
  <c r="BN20" i="11" s="1"/>
  <c r="BN46" i="5"/>
  <c r="BN20" i="5"/>
  <c r="BN18" i="11" s="1"/>
  <c r="BI42" i="5"/>
  <c r="BM47" i="5"/>
  <c r="BM22" i="11"/>
  <c r="BM44" i="11" s="1"/>
  <c r="BI47" i="11"/>
  <c r="BJ43" i="5"/>
  <c r="BJ18" i="11"/>
  <c r="BJ40" i="11" s="1"/>
  <c r="BE29" i="11"/>
  <c r="BH31" i="11"/>
  <c r="BH51" i="11" s="1"/>
  <c r="BH29" i="11"/>
  <c r="BF29" i="11"/>
  <c r="BL15" i="5"/>
  <c r="BL38" i="5" s="1"/>
  <c r="BI13" i="11"/>
  <c r="BJ15" i="5"/>
  <c r="BJ13" i="11" s="1"/>
  <c r="BJ35" i="11" s="1"/>
  <c r="BM29" i="5"/>
  <c r="BL29" i="5"/>
  <c r="BI31" i="5"/>
  <c r="BN19" i="5"/>
  <c r="BN17" i="11" s="1"/>
  <c r="BM28" i="5"/>
  <c r="BJ28" i="5"/>
  <c r="BK28" i="5"/>
  <c r="BL28" i="5"/>
  <c r="BI35" i="5"/>
  <c r="BI33" i="11"/>
  <c r="BI32" i="11"/>
  <c r="BI36" i="5"/>
  <c r="BL12" i="5"/>
  <c r="BJ12" i="5"/>
  <c r="BK12" i="5"/>
  <c r="BM12" i="5"/>
  <c r="BI10" i="11"/>
  <c r="BM13" i="5"/>
  <c r="BJ13" i="5"/>
  <c r="BL13" i="5"/>
  <c r="BI11" i="11"/>
  <c r="BK13" i="5"/>
  <c r="BF31" i="11"/>
  <c r="BF51" i="11" s="1"/>
  <c r="BI36" i="11"/>
  <c r="BI39" i="5"/>
  <c r="BG31" i="11"/>
  <c r="BG51" i="11" s="1"/>
  <c r="BI37" i="5"/>
  <c r="BI34" i="5"/>
  <c r="BM14" i="5"/>
  <c r="BK14" i="5"/>
  <c r="BI12" i="11"/>
  <c r="BJ14" i="5"/>
  <c r="BL14" i="5"/>
  <c r="BE31" i="11"/>
  <c r="BE51" i="11" s="1"/>
  <c r="BI34" i="11"/>
  <c r="BJ11" i="5"/>
  <c r="BI9" i="11"/>
  <c r="BM11" i="5"/>
  <c r="BL11" i="5"/>
  <c r="BK11" i="5"/>
  <c r="BL16" i="5"/>
  <c r="BK16" i="5"/>
  <c r="BI14" i="11"/>
  <c r="BJ16" i="5"/>
  <c r="BM16" i="5"/>
  <c r="BK13" i="11"/>
  <c r="BK35" i="11" s="1"/>
  <c r="BK38" i="5"/>
  <c r="BJ38" i="5" l="1"/>
  <c r="BN40" i="11"/>
  <c r="BN39" i="11"/>
  <c r="BN44" i="11"/>
  <c r="BN38" i="11"/>
  <c r="BN42" i="11"/>
  <c r="BN47" i="5"/>
  <c r="BN42" i="5"/>
  <c r="BL53" i="5"/>
  <c r="BL28" i="11"/>
  <c r="BL50" i="11" s="1"/>
  <c r="BJ53" i="5"/>
  <c r="BJ28" i="11"/>
  <c r="BJ50" i="11" s="1"/>
  <c r="BN30" i="5"/>
  <c r="BN28" i="11" s="1"/>
  <c r="BM38" i="5"/>
  <c r="BJ51" i="5"/>
  <c r="BJ26" i="11"/>
  <c r="BJ48" i="11" s="1"/>
  <c r="BI54" i="5"/>
  <c r="BM53" i="5"/>
  <c r="BM28" i="11"/>
  <c r="BM50" i="11" s="1"/>
  <c r="BN43" i="5"/>
  <c r="BJ52" i="5"/>
  <c r="BJ27" i="11"/>
  <c r="BJ49" i="11" s="1"/>
  <c r="BM50" i="5"/>
  <c r="BM25" i="11"/>
  <c r="BM47" i="11" s="1"/>
  <c r="BM51" i="5"/>
  <c r="BM26" i="11"/>
  <c r="BM48" i="11" s="1"/>
  <c r="BL52" i="5"/>
  <c r="BL27" i="11"/>
  <c r="BL49" i="11" s="1"/>
  <c r="BL50" i="5"/>
  <c r="BL25" i="11"/>
  <c r="BL47" i="11" s="1"/>
  <c r="BM52" i="5"/>
  <c r="BM27" i="11"/>
  <c r="BM49" i="11" s="1"/>
  <c r="BK50" i="5"/>
  <c r="BK25" i="11"/>
  <c r="BK47" i="11" s="1"/>
  <c r="BJ50" i="5"/>
  <c r="BJ25" i="11"/>
  <c r="BJ47" i="11" s="1"/>
  <c r="BN27" i="5"/>
  <c r="BN25" i="11" s="1"/>
  <c r="BL51" i="5"/>
  <c r="BL26" i="11"/>
  <c r="BL48" i="11" s="1"/>
  <c r="BK51" i="5"/>
  <c r="BK26" i="11"/>
  <c r="BK48" i="11" s="1"/>
  <c r="BG54" i="5"/>
  <c r="BH54" i="5"/>
  <c r="BE54" i="5"/>
  <c r="BF54" i="5"/>
  <c r="BN45" i="5"/>
  <c r="BN41" i="5"/>
  <c r="BK53" i="5"/>
  <c r="BK28" i="11"/>
  <c r="BK50" i="11" s="1"/>
  <c r="BI29" i="11"/>
  <c r="BN15" i="5"/>
  <c r="BN13" i="11" s="1"/>
  <c r="BL13" i="11"/>
  <c r="BL35" i="11" s="1"/>
  <c r="BN35" i="11" s="1"/>
  <c r="BM31" i="5"/>
  <c r="BJ31" i="5"/>
  <c r="BK31" i="5"/>
  <c r="BL31" i="5"/>
  <c r="BN28" i="5"/>
  <c r="BN26" i="11" s="1"/>
  <c r="BL10" i="11"/>
  <c r="BL32" i="11" s="1"/>
  <c r="BL35" i="5"/>
  <c r="BM11" i="11"/>
  <c r="BM33" i="11" s="1"/>
  <c r="BM36" i="5"/>
  <c r="BM10" i="11"/>
  <c r="BM32" i="11" s="1"/>
  <c r="BM35" i="5"/>
  <c r="BJ35" i="5"/>
  <c r="BJ10" i="11"/>
  <c r="BJ32" i="11" s="1"/>
  <c r="BN12" i="5"/>
  <c r="BN10" i="11" s="1"/>
  <c r="BL11" i="11"/>
  <c r="BL33" i="11" s="1"/>
  <c r="BL36" i="5"/>
  <c r="BJ36" i="5"/>
  <c r="BN13" i="5"/>
  <c r="BN11" i="11" s="1"/>
  <c r="BJ11" i="11"/>
  <c r="BJ33" i="11" s="1"/>
  <c r="BK36" i="5"/>
  <c r="BK11" i="11"/>
  <c r="BK33" i="11" s="1"/>
  <c r="BK10" i="11"/>
  <c r="BK32" i="11" s="1"/>
  <c r="BK35" i="5"/>
  <c r="BK34" i="5"/>
  <c r="BK9" i="11"/>
  <c r="BK12" i="11"/>
  <c r="BK34" i="11" s="1"/>
  <c r="BK37" i="5"/>
  <c r="BL34" i="5"/>
  <c r="BL9" i="11"/>
  <c r="BM12" i="11"/>
  <c r="BM34" i="11" s="1"/>
  <c r="BM37" i="5"/>
  <c r="BM14" i="11"/>
  <c r="BM36" i="11" s="1"/>
  <c r="BM39" i="5"/>
  <c r="BJ9" i="11"/>
  <c r="BJ34" i="5"/>
  <c r="BN11" i="5"/>
  <c r="BL12" i="11"/>
  <c r="BL34" i="11" s="1"/>
  <c r="BL37" i="5"/>
  <c r="BL39" i="5"/>
  <c r="BL14" i="11"/>
  <c r="BL36" i="11" s="1"/>
  <c r="BM9" i="11"/>
  <c r="BM34" i="5"/>
  <c r="BI31" i="11"/>
  <c r="BI51" i="11" s="1"/>
  <c r="BJ39" i="5"/>
  <c r="BJ14" i="11"/>
  <c r="BJ36" i="11" s="1"/>
  <c r="BN16" i="5"/>
  <c r="BN14" i="11" s="1"/>
  <c r="BK39" i="5"/>
  <c r="BK14" i="11"/>
  <c r="BK36" i="11" s="1"/>
  <c r="BJ37" i="5"/>
  <c r="BN14" i="5"/>
  <c r="BN12" i="11" s="1"/>
  <c r="BJ12" i="11"/>
  <c r="BJ34" i="11" s="1"/>
  <c r="BN38" i="5" l="1"/>
  <c r="BN50" i="11"/>
  <c r="BN48" i="11"/>
  <c r="BN51" i="5"/>
  <c r="BN49" i="11"/>
  <c r="BN47" i="11"/>
  <c r="BN50" i="5"/>
  <c r="BN52" i="5"/>
  <c r="BN53" i="5"/>
  <c r="BM29" i="11"/>
  <c r="BK31" i="11"/>
  <c r="BK51" i="11" s="1"/>
  <c r="BK29" i="11"/>
  <c r="BJ31" i="11"/>
  <c r="BJ51" i="11" s="1"/>
  <c r="BJ29" i="11"/>
  <c r="BL29" i="11"/>
  <c r="BN31" i="5"/>
  <c r="BN33" i="11"/>
  <c r="BN36" i="5"/>
  <c r="BN32" i="11"/>
  <c r="BN35" i="5"/>
  <c r="BN37" i="5"/>
  <c r="BN34" i="5"/>
  <c r="BL31" i="11"/>
  <c r="BL51" i="11" s="1"/>
  <c r="BN34" i="11"/>
  <c r="BN36" i="11"/>
  <c r="BN39" i="5"/>
  <c r="BM31" i="11"/>
  <c r="BM51" i="11" s="1"/>
  <c r="BN9" i="11"/>
  <c r="BN29" i="11" s="1"/>
  <c r="BK54" i="5" l="1"/>
  <c r="BL54" i="5"/>
  <c r="BM54" i="5"/>
  <c r="BJ54" i="5"/>
  <c r="BN54" i="5"/>
  <c r="BN31" i="11"/>
  <c r="BN5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tc={C882ADBF-D0FE-49F5-B9F6-7A58456971C7}</author>
    <author>tc={1878B45B-1D74-46BD-931C-E8D3B62DEA5F}</author>
    <author>tc={A401416E-EF2B-4F66-992F-BB12D5C27456}</author>
  </authors>
  <commentList>
    <comment ref="B29" authorId="0" shapeId="0" xr:uid="{C882ADBF-D0FE-49F5-B9F6-7A584569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E29" authorId="1" shapeId="0" xr:uid="{1878B45B-1D74-46BD-931C-E8D3B62DEA5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30" authorId="2" shapeId="0" xr:uid="{A401416E-EF2B-4F66-992F-BB12D5C274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 Haim</author>
  </authors>
  <commentList>
    <comment ref="T6" authorId="0" shapeId="0" xr:uid="{5D6BF017-D5A7-46A0-AEFF-A27970350156}">
      <text>
        <r>
          <rPr>
            <b/>
            <sz val="9"/>
            <color indexed="81"/>
            <rFont val="Tahoma"/>
            <charset val="1"/>
          </rPr>
          <t>Raphael Haim:</t>
        </r>
        <r>
          <rPr>
            <sz val="9"/>
            <color indexed="81"/>
            <rFont val="Tahoma"/>
            <charset val="1"/>
          </rPr>
          <t xml:space="preserve">
MISSING INPUT: model has no expansion ARR breakdown.</t>
        </r>
      </text>
    </comment>
    <comment ref="P24" authorId="0" shapeId="0" xr:uid="{EB25A2DB-E406-43B4-B509-C7CB9B9AEA8A}">
      <text>
        <r>
          <rPr>
            <b/>
            <sz val="9"/>
            <color indexed="81"/>
            <rFont val="Tahoma"/>
            <charset val="1"/>
          </rPr>
          <t>Raphael Haim:</t>
        </r>
        <r>
          <rPr>
            <sz val="9"/>
            <color indexed="81"/>
            <rFont val="Tahoma"/>
            <charset val="1"/>
          </rPr>
          <t xml:space="preserve">
MISSING INPUT: cash balance not in model. Once entered, Runway in P20 = Cash / ABS(P19).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<sst xmlns="http://schemas.openxmlformats.org/spreadsheetml/2006/main" count="3535" uniqueCount="946">
  <si>
    <t>Qualitative Assumptions:</t>
  </si>
  <si>
    <t>Assumptions Metrics</t>
  </si>
  <si>
    <t>Product A</t>
  </si>
  <si>
    <t>Product B</t>
  </si>
  <si>
    <t>Unit Cost:</t>
  </si>
  <si>
    <t>Unit Sale Price:</t>
  </si>
  <si>
    <t>CAGR</t>
  </si>
  <si>
    <t>% Growth</t>
  </si>
  <si>
    <t>Gross Profit</t>
  </si>
  <si>
    <t>% Margin</t>
  </si>
  <si>
    <t>S&amp;M</t>
  </si>
  <si>
    <t>G&amp;A</t>
  </si>
  <si>
    <t>R&amp;D</t>
  </si>
  <si>
    <t>OPEX %</t>
  </si>
  <si>
    <t>Adj. EBITDA</t>
  </si>
  <si>
    <t>WC rate from rev.</t>
  </si>
  <si>
    <t>WC</t>
  </si>
  <si>
    <t>Capex</t>
  </si>
  <si>
    <t>Financing, net</t>
  </si>
  <si>
    <t>Tax</t>
  </si>
  <si>
    <t>Free Cash Flow</t>
  </si>
  <si>
    <t>Revenues</t>
  </si>
  <si>
    <t>COGS</t>
  </si>
  <si>
    <t>Total OPEX</t>
  </si>
  <si>
    <t>Revenue Type</t>
  </si>
  <si>
    <t>Customer A- Product A</t>
  </si>
  <si>
    <t>Customer A- Product B</t>
  </si>
  <si>
    <t>Customer A- Product C</t>
  </si>
  <si>
    <t>Customer B- Product A</t>
  </si>
  <si>
    <t>Customer B- Product B</t>
  </si>
  <si>
    <t>Customer B- Product C</t>
  </si>
  <si>
    <t>Customer C- Product A</t>
  </si>
  <si>
    <t>Customer C- Product B</t>
  </si>
  <si>
    <t>Customer C- Product C</t>
  </si>
  <si>
    <t>Product C</t>
  </si>
  <si>
    <t>Price Increase</t>
  </si>
  <si>
    <t>Cost Increase</t>
  </si>
  <si>
    <t>Notes</t>
  </si>
  <si>
    <t>Q.</t>
  </si>
  <si>
    <t>Rev.</t>
  </si>
  <si>
    <t>Price</t>
  </si>
  <si>
    <t>Total</t>
  </si>
  <si>
    <t>Customer's Questioniere</t>
  </si>
  <si>
    <t>Company's sector</t>
  </si>
  <si>
    <t>Sector</t>
  </si>
  <si>
    <t>Stage</t>
  </si>
  <si>
    <t>Description</t>
  </si>
  <si>
    <t>Post_Money_Valuation_Low_$M</t>
  </si>
  <si>
    <t>Post_Money_Valuation_Base_$M</t>
  </si>
  <si>
    <t>Post_Money_Valuation_High_$M</t>
  </si>
  <si>
    <t>Raise_Low_$M</t>
  </si>
  <si>
    <t>Raise_Base_$M</t>
  </si>
  <si>
    <t>Raise_High_$M</t>
  </si>
  <si>
    <t>Dilution_Low</t>
  </si>
  <si>
    <t>Dilution_Base</t>
  </si>
  <si>
    <t>Dilution_High</t>
  </si>
  <si>
    <t>Runway_Low_Months</t>
  </si>
  <si>
    <t>Runway_Base_Months</t>
  </si>
  <si>
    <t>Runway_High_Months</t>
  </si>
  <si>
    <t>R&amp;D_%</t>
  </si>
  <si>
    <t>S&amp;M_%</t>
  </si>
  <si>
    <t>G&amp;A_%</t>
  </si>
  <si>
    <t>COGS_%</t>
  </si>
  <si>
    <t>Benchmark_Source_Type</t>
  </si>
  <si>
    <t>Confidence_Level</t>
  </si>
  <si>
    <t>Evidence_Basis</t>
  </si>
  <si>
    <t>Source_URLs</t>
  </si>
  <si>
    <t>Avg_Years_Since_Founding</t>
  </si>
  <si>
    <t>ARR_Low_$M</t>
  </si>
  <si>
    <t>ARR_High_$M</t>
  </si>
  <si>
    <t>Annual_ARPU_or_ACV_Low_$</t>
  </si>
  <si>
    <t>Annual_ARPU_or_ACV_High_$</t>
  </si>
  <si>
    <t>Annual_Churn_Low</t>
  </si>
  <si>
    <t>Annual_Churn_High</t>
  </si>
  <si>
    <t>EBITDA_Margin_Low</t>
  </si>
  <si>
    <t>EBITDA_Margin_High</t>
  </si>
  <si>
    <t>Annual_CF_Low_$M</t>
  </si>
  <si>
    <t>Annual_CF_High_$M</t>
  </si>
  <si>
    <t>WC_%_Revenue_Low</t>
  </si>
  <si>
    <t>WC_%_Revenue_High</t>
  </si>
  <si>
    <t>Revenue_Multiple_Low</t>
  </si>
  <si>
    <t>Revenue_Multiple_High</t>
  </si>
  <si>
    <t>Prominent_Funds_by_Sector_Stage</t>
  </si>
  <si>
    <t>Metric_Source_URLs</t>
  </si>
  <si>
    <t>Investor_Source_URLs</t>
  </si>
  <si>
    <t>Metric_Confidence</t>
  </si>
  <si>
    <t>Metric_Notes</t>
  </si>
  <si>
    <t>Revenue_Growth_Low</t>
  </si>
  <si>
    <t>Revenue_Growth_High</t>
  </si>
  <si>
    <t>Growth_Source_URLs</t>
  </si>
  <si>
    <t>Growth_Notes</t>
  </si>
  <si>
    <t>SaaS B2B</t>
  </si>
  <si>
    <t>Idea / Concept</t>
  </si>
  <si>
    <t>רעיון, אין מוצר, אין הכנסות</t>
  </si>
  <si>
    <t>Carta; PitchBook/NVCA; SaaS Capital; BenchmarkIt</t>
  </si>
  <si>
    <t>Medium-High</t>
  </si>
  <si>
    <t>Derived benchmark: stage baseline × sector multiplier; Use of Proceeds allocation adjusted for sector cost structure.</t>
  </si>
  <si>
    <t>https://carta.com/data/record-setting-valuations/ | https://carta.com/data/state-of-private-markets-q4-2025/ | https://nvca.org/wp-content/uploads/2026/01/q4-2025-pitchbook-nvca-venture-monitor.pdf | https://www.saas-capital.com/blog-posts/spending-benchmarks-for-private-b2b-saas-companies/ | https://www.benchmarkit.ai/2025benchmarks</t>
  </si>
  <si>
    <t>Y Combinator; Seedcamp; Accel; Bessemer Venture Partners; Lightspeed; Point Nine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</si>
  <si>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https://www.saas-capital.com/blog-posts/private-saas-company-valuations-multiples/ | https://www.saas-capital.com/blog-posts/spending-benchmarks-for-private-b2b-saas-companies/ | https://www.benchmarkit.ai/2025benchmarks | https://highalpha.com/saas-benchmarks/2024</t>
  </si>
  <si>
    <t>https://www.forbes.com/lists/midas/ | https://time.com/7309945/top-venture-capital-firms-usa-2025/</t>
  </si>
  <si>
    <t>Medium</t>
  </si>
  <si>
    <t>Stage age is a benchmark estimate anchored to PitchBook stage-age definitions, reported seed-to-Series A stretching, and public-listing timelines; sector adjustments reflect typical regulatory/capital intensity. ARPU should be interpreted as annual ACV/contract value for B2B models; churn is annual gross/logo churn unless the client has NRR/GRR data.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</si>
  <si>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 | https://www.lightercapital.com/blog/2025-b2b-saas-startup-benchmarks</t>
  </si>
  <si>
    <t>Revenue growth is not meaningful at idea stage because the company is usually pre-revenue.</t>
  </si>
  <si>
    <t>n.m.</t>
  </si>
  <si>
    <t>Pre-Seed</t>
  </si>
  <si>
    <t>MVP / POC ראשוני</t>
  </si>
  <si>
    <t>Derived benchmark based on sector funding context and available revenue-growth benchmarks; use as a planning assumption, not a single observed market statistic.</t>
  </si>
  <si>
    <t>Seed</t>
  </si>
  <si>
    <t>מוצר ראשוני, לקוחות ראשונים</t>
  </si>
  <si>
    <t>Late Seed / Seed+</t>
  </si>
  <si>
    <t>Traction, ARR/GMV ראשוני</t>
  </si>
  <si>
    <t>Bessemer Venture Partners; Accel; Sequoia Capital; Index Ventures; Lightspeed; General Catalyst</t>
  </si>
  <si>
    <t>Series A</t>
  </si>
  <si>
    <t>Product Market Fit ראשוני</t>
  </si>
  <si>
    <t>Series B</t>
  </si>
  <si>
    <t>Scale-up, צמיחה מסחרית</t>
  </si>
  <si>
    <t>Series C</t>
  </si>
  <si>
    <t>Expansion, כניסה לשווקים</t>
  </si>
  <si>
    <t>Insight Partners; Tiger Global; Coatue; Sequoia Capital; General Catalyst; Bessemer Venture Partners</t>
  </si>
  <si>
    <t>Series D/E</t>
  </si>
  <si>
    <t>Growth מתקדם</t>
  </si>
  <si>
    <t>Pre-IPO</t>
  </si>
  <si>
    <t>חברה בשלה לפני הנפקה</t>
  </si>
  <si>
    <t>AI / GenAI</t>
  </si>
  <si>
    <t>CB Insights AI; Carta Seed AI premium; PitchBook/NVCA</t>
  </si>
  <si>
    <t>https://www.cbinsights.com/research/report/ai-trends-2025/ | https://carta.com/data/resources/state-of-seed-2025/ | https://nvca.org/wp-content/uploads/2026/01/q4-2025-pitchbook-nvca-venture-monitor.pdf</t>
  </si>
  <si>
    <t>Y Combinator; Andreessen Horowitz; Sequoia Capital; Lightspeed; Khosla Ventures; Greylock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</si>
  <si>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https://www.cbinsights.com/research/report/ai-trends-2025/ | https://news.crunchbase.com/venture/data-2025-vs-2021-funding-hottest-companies-ai/ | https://techcrunch.com/2026/01/19/here-are-the-49-us-ai-startups-that-have-raised-100m-or-more-in-2025/</t>
  </si>
  <si>
    <t>https://techcrunch.com/2026/01/19/here-are-the-49-us-ai-startups-that-have-raised-100m-or-more-in-2025/ | https://news.crunchbase.com/venture/data-2025-vs-2021-funding-hottest-companies-ai/ | https://www.forbes.com/lists/midas/</t>
  </si>
  <si>
    <t>https://www.bvp.com/atlas/the-state-of-ai-2025 | https://www.businessinsider.com/q2t3-freakish-new-investor-growth-benchmark-ai-startups-bessemer-2025-8 | https://carta.com/data/resources/state-of-startups-2025/</t>
  </si>
  <si>
    <t>High-growth range reflects AI-native benchmarks and Bessemer's Q2T3 framework; use only for strong product-market pull, not every AI-branded company.</t>
  </si>
  <si>
    <t>Andreessen Horowitz; Sequoia Capital; Lightspeed; Thrive Capital; General Catalyst; Founders Fund</t>
  </si>
  <si>
    <t>SoftBank; Thrive Capital; Microsoft; Nvidia; Coatue; Sequoia Capital</t>
  </si>
  <si>
    <t>Cybersecurity</t>
  </si>
  <si>
    <t>PitchBook Cybersecurity VC Trends; Carta; PitchBook/NVCA</t>
  </si>
  <si>
    <t>https://pitchbook.com/news/reports/q4-2025-cybersecurity-vc-trends | https://pitchbook.com/news/reports/q3-2025-cybersecurity-vc-trends | https://carta.com/data/record-setting-valuations/</t>
  </si>
  <si>
    <t>Cyberstarts; Ballistic Ventures; Glilot Capital Partners; Accel; Sequoia Capital; boldstart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</si>
  <si>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https://pitchbook.com/news/reports/q4-2025-cybersecurity-vc-trends | https://cybersecurityventures.com/cybersecurity-vcs/ | https://www.timesofisrael.com/ai-security-boom-triples-valuation-of-israeli-cyber-startup-to-9-billion-within-a-year/</t>
  </si>
  <si>
    <t>https://cybersecurityventures.com/cybersecurity-vcs/ | https://www.cyberstarts.com/ | https://www.timesofisrael.com/ai-security-boom-triples-valuation-of-israeli-cyber-startup-to-9-billion-within-a-year/</t>
  </si>
  <si>
    <t>https://pitchbook.com/news/reports/q4-2025-cybersecurity-vc-trends | https://www.saas-capital.com/research/private-saas-company-growth-rate-benchmarks/ | https://www.benchmarkit.ai/2025benchmarks</t>
  </si>
  <si>
    <t>Accel; Sequoia Capital; Lightspeed; Insight Partners; Cyberstarts; Georgian</t>
  </si>
  <si>
    <t>Blackstone; Accel; Coatue; Lightspeed; Sapphire Ventures; Sequoia Capital</t>
  </si>
  <si>
    <t>FinTech</t>
  </si>
  <si>
    <t>CB Insights Fintech; Carta; PitchBook/NVCA</t>
  </si>
  <si>
    <t>https://www.cbinsights.com/research/report/fintech-trends-2025/ | https://carta.com/data/record-setting-valuations/ | https://nvca.org/wp-content/uploads/2026/01/q4-2025-pitchbook-nvca-venture-monitor.pdf</t>
  </si>
  <si>
    <t>Y Combinator; QED Investors; Ribbit Capital; Index Ventures; Accel; Nyca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</si>
  <si>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https://www.cbinsights.com/research/report/fintech-trends-2025/ | https://fintechmagazine.com/articles/top-10-vc-firms-for-fintech-companies | https://news.crunchbase.com/venture/most-active-fintech-investors-2025-y-combinator-a16z/</t>
  </si>
  <si>
    <t>https://fintechmagazine.com/articles/top-10-vc-firms-for-fintech-companies | https://news.crunchbase.com/venture/most-active-fintech-investors-2025-y-combinator-a16z/</t>
  </si>
  <si>
    <t>Stage age is a benchmark estimate anchored to PitchBook stage-age definitions, reported seed-to-Series A stretching, and public-listing timelines; sector adjustments reflect typical regulatory/capital intensity.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</si>
  <si>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https://assets.kpmg.com/content/dam/kpmgsites/xx/pdf/2026/02/pulse-of-fintech-h2-2025.pdf | https://www.cbinsights.com/research/report/fintech-trends-2025/</t>
  </si>
  <si>
    <t>QED Investors; Ribbit Capital; Index Ventures; Accel; Oak HC/FT; Andreessen Horowitz</t>
  </si>
  <si>
    <t>Ribbit Capital; Index Ventures; General Atlantic; Tiger Global; Coatue; Insight Partners</t>
  </si>
  <si>
    <t>Digital Health / Med-Tech</t>
  </si>
  <si>
    <t>CB Insights Digital Health; SVB Healthcare; PitchBook/NVCA</t>
  </si>
  <si>
    <t>https://www.cbinsights.com/research/report/digital-health-trends-2025/ | https://www.svb.com/trends-insights/reports/healthcare-investments-and-exits/2025-mid-year/ | https://nvca.org/wp-content/uploads/2026/01/q4-2025-pitchbook-nvca-venture-monitor.pdf</t>
  </si>
  <si>
    <t>Flare Capital Partners; Rock Health; 7wireVentures; Define Ventures; Khosla Ventures; General Catalyst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</si>
  <si>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https://www.cbinsights.com/research/report/digital-health-trends-2025/ | https://rockhealth.com/insights/2025-year-end-digital-health-funding-overview-a-tale-of-two-markets/ | https://www.galengrowth.com/50-core-digital-health-investors-2025/</t>
  </si>
  <si>
    <t>https://www.galengrowth.com/50-core-digital-health-investors-2025/ | https://rockhealth.com/insights/2025-year-end-digital-health-funding-overview-a-tale-of-two-markets/ | https://medtechfounder.com/best-digital-health-investors/</t>
  </si>
  <si>
    <t>https://rockhealth.com/insights/2025-year-end-digital-health-funding-overview-a-tale-of-two-markets/ | https://www.biopharmadive.com/news/digital-health-funding-2025-boosted-ai-rock-health/809484/</t>
  </si>
  <si>
    <t>General Catalyst; Andreessen Horowitz; Flare Capital Partners; Khosla Ventures; HealthQuest Capital; Kleiner Perkins</t>
  </si>
  <si>
    <t>General Catalyst; Andreessen Horowitz; Kleiner Perkins; Insight Partners; Khosla Ventures; Flare Capital Partners</t>
  </si>
  <si>
    <t>Bio-Tech / Biopharma</t>
  </si>
  <si>
    <t>J.P. Morgan Biopharma; SVB Healthcare; PitchBook Biopharma</t>
  </si>
  <si>
    <t>Medium-Low</t>
  </si>
  <si>
    <t>https://www.jpmorgan.com/content/dam/jpmorgan/documents/cb/insights/outlook/jpm-biopharma-deck-q4-2025.pdf | https://www.svb.com/trends-insights/reports/healthcare-investments-and-exits/ | https://pitchbook.com/news/reports/q2-2025-pitchbook-analyst-note-the-evolution-of-biotech-vc-funds</t>
  </si>
  <si>
    <t>Flagship Pioneering; ARCH Venture Partners; Third Rock Ventures; Atlas Venture; 5AM Ventures; RA 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</si>
  <si>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https://www.statnews.com/2025/08/27/third-rock-ventures-tops-stat-annual-biotech-vc-rankings/ | https://go.zageno.com/blog/9-venture-capital-firms-fueling-innovation-in-biotech</t>
  </si>
  <si>
    <t>https://www.statnews.com/2025/08/27/third-rock-ventures-tops-stat-annual-biotech-vc-rankings/ | https://go.zageno.com/blog/9-venture-capital-firms-fueling-innovation-in-biotech</t>
  </si>
  <si>
    <t>Stage age is a benchmark estimate anchored to PitchBook stage-age definitions, reported seed-to-Series A stretching, and public-listing timelines; sector adjustments reflect typical regulatory/capital intensity. ARR/churn/revenue multiples usually not meaningful before commercialization; valuations are milestone/platform-data driven.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</si>
  <si>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https://www.svb.com/trends-insights/reports/healthcare-investments-and-exits-annual-report/ | https://www.jpmorgan.com/insights/global-research/healthcare/biotech-outlook</t>
  </si>
  <si>
    <t>Revenue growth is often not meaningful before commercialization/clearance; use clinical, regulatory and milestone KPIs alongside this field.</t>
  </si>
  <si>
    <t>ARCH Venture Partners; Third Rock Ventures; Flagship Pioneering; OrbiMed; RA Capital; Versant Ventures</t>
  </si>
  <si>
    <t>RA Capital; OrbiMed; ARCH Venture Partners; Flagship Pioneering; Third Rock Ventures; Foresite Capital</t>
  </si>
  <si>
    <t>Hardware / IoT</t>
  </si>
  <si>
    <t>PitchBook/NVCA; AgFunder; sector-derived capital intensity</t>
  </si>
  <si>
    <t>https://nvca.org/wp-content/uploads/2026/01/q4-2025-pitchbook-nvca-venture-monitor.pdf | https://agfunder.com/research/agfunder-global-agrifoodtech-investment-report-2025/</t>
  </si>
  <si>
    <t>SOSV/HAX; Khosla Ventures; Eclipse Ventures; Lux Capital; Foundry Group; Bolt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</si>
  <si>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https://www.saas-capital.com/blog-posts/private-saas-company-valuations-multiples/</t>
  </si>
  <si>
    <t>Stage age is a benchmark estimate anchored to PitchBook stage-age definitions, reported seed-to-Series A stretching, and public-listing timelines; sector adjustments reflect typical regulatory/capital intensity. Working capital and cash burn can be materially higher due to inventory, pilots, certification, capex or project-development cycles.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</si>
  <si>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https://www.benchmarkit.ai/2025benchmarks</t>
  </si>
  <si>
    <t>Eclipse Ventures; Lux Capital; Khosla Ventures; Founders Fund; Bessemer Venture Partners; Bosch Ventures</t>
  </si>
  <si>
    <t>Founders Fund; Khosla Ventures; Lux Capital; Bosch Ventures; Intel Capital; Temasek</t>
  </si>
  <si>
    <t>Automotive / Telematics</t>
  </si>
  <si>
    <t>PitchBook/NVCA; sector-derived capital intensity</t>
  </si>
  <si>
    <t>https://nvca.org/wp-content/uploads/2026/01/q4-2025-pitchbook-nvca-venture-monitor.pdf</t>
  </si>
  <si>
    <t>Eclipse Ventures; Trucks Venture Capital; Maniv Mobility; Autotech Ventures; UP.Partners; Fontinalis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</si>
  <si>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https://pitchbook.com/news/reports/q4-2025-pitchbook-nvca-venture-monitor</t>
  </si>
  <si>
    <t>https://nvca.org/wp-content/uploads/2026/01/q4-2025-pitchbook-nvca-venture-monitor.pdf | https://www.pwc.com/gx/en/industries/automotive/publications.html</t>
  </si>
  <si>
    <t>Autotech Ventures; Maniv Mobility; Fontinalis Partners; Toyota Ventures; Porsche Ventures; BMW i Ventures</t>
  </si>
  <si>
    <t>Toyota Ventures; BMW i Ventures; Porsche Ventures; SoftBank; Temasek; General Motors Ventures</t>
  </si>
  <si>
    <t>Food-Tech / Ag-Tech</t>
  </si>
  <si>
    <t>AgFunder; PitchBook Agtech; PitchBook/NVCA</t>
  </si>
  <si>
    <t>https://agfunder.com/research/agfunder-global-agrifoodtech-investment-report-2025/ | https://pitchbook.com/news/reports/q2-2025-agtech-vc-trends | https://nvca.org/wp-content/uploads/2026/01/q4-2025-pitchbook-nvca-venture-monitor.pdf</t>
  </si>
  <si>
    <t>AgFunder; SOSV/IndieBio; Omnivore; S2G Ventures; The Production Board; SVG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</si>
  <si>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https://agfunder.com/research/agfunder-global-agrifoodtech-investment-report-2025/ | https://agfunder.com/research/developing-markets-agrifoodtech-investment-report-2025/</t>
  </si>
  <si>
    <t>https://agfunder.com/research/agfunder-global-agrifoodtech-investment-report-2025/ | https://agfunder.com/research/developing-markets-agrifoodtech-investment-report-2025/</t>
  </si>
  <si>
    <t>S2G Ventures; AgFunder; The Production Board; Temasek; Astanor Ventures; Blue Horizon</t>
  </si>
  <si>
    <t>Temasek; S2G Ventures; Astanor Ventures; Blue Horizon; Rabobank; ADM Ventures</t>
  </si>
  <si>
    <t>Marketplace</t>
  </si>
  <si>
    <t>PitchBook/NVCA; SaaS/VC derived marketplace benchmarks</t>
  </si>
  <si>
    <t>Y Combinator; Accel; Index Ventures; Bessemer Venture Partners; NFX; First Round Capital</t>
  </si>
  <si>
    <t>Stage age is a benchmark estimate anchored to PitchBook stage-age definitions, reported seed-to-Series A stretching, and public-listing timelines; sector adjustments reflect typical regulatory/capital intensity. Revenue represents net revenue/take-rate, not GMV.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</si>
  <si>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</t>
  </si>
  <si>
    <t>Accel; Index Ventures; Bessemer Venture Partners; General Catalyst; Andreessen Horowitz; NFX</t>
  </si>
  <si>
    <t>Tiger Global; Coatue; Insight Partners; General Catalyst; Index Ventures; Sequoia Capital</t>
  </si>
  <si>
    <t>Consumer App</t>
  </si>
  <si>
    <t>PitchBook/NVCA; VC derived consumer benchmarks</t>
  </si>
  <si>
    <t>Low-Medium</t>
  </si>
  <si>
    <t>Y Combinator; Forerunner Ventures; Lerer Hippeau; NFX; Lightspeed; Benchmark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</si>
  <si>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https://highalpha.com/saas-benchmarks/2024</t>
  </si>
  <si>
    <t>Forerunner Ventures; Lightspeed; Benchmark; Andreessen Horowitz; General Catalyst; Sequoia Capital</t>
  </si>
  <si>
    <t>Coatue; Tiger Global; General Catalyst; Sequoia Capital; Lightspeed; Andreessen Horowitz</t>
  </si>
  <si>
    <t>Medical Device</t>
  </si>
  <si>
    <t>J.P. Morgan MedTech; SVB Healthcare; Life Science Market Research/HSBC; Carta; PitchBook/NVCA</t>
  </si>
  <si>
    <t>Derived benchmark with higher R&amp;D/G&amp;A due to product development, QA/regulatory and clinical/commercial validation; COGS reflects prototypes, manufacturing and operations.</t>
  </si>
  <si>
    <t>https://www.jpmorgan.com/content/dam/jpmorgan/documents/cb/insights/outlook/jpm-medtech-deck-q2-2025-final-ada.pdf | https://www.svb.com/trends-insights/reports/healthcare-investments-and-exits/ | https://www.lifesciencemarketresearch.com/insights/q1-2025-medical-device-investment-roundup-a-record-breaking-start-to-a-year-of-reckoning | https://carta.com/data/record-setting-valuations/ | https://nvca.org/wp-content/uploads/2026/01/q4-2025-pitchbook-nvca-venture-monitor.pdf</t>
  </si>
  <si>
    <t>Sonder Capital; Cultivate(MD); Texas Medical Center Venture Fund; JJDC; MedTech Innovator; Vesalius Biocapital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</si>
  <si>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https://www.lifesciencemarketresearch.com/insights/q1-2025-medical-device-investment-roundup-a-record-breaking-start-to-a-year-of-reckoning | https://www.greenlight.guru/blog/top-50-venture-capital-firms-for-medical-device-startups</t>
  </si>
  <si>
    <t>https://www.greenlight.guru/blog/top-50-venture-capital-firms-for-medical-device-startups | https://www.lifesciencemarketresearch.com/insights/q1-2025-medical-device-investment-roundup-a-record-breaking-start-to-a-year-of-reckoning</t>
  </si>
  <si>
    <t>https://www.jpmorgan.com/content/dam/jpmorgan/documents/cb/insights/outlook/jpm-medtech-deck-q2-2025-final-ada.pdf | https://www.jpmorgan.com/content/dam/jpmorgan/documents/cb/insights/outlook/jpm-medtech-deck-q4-2025.pdf</t>
  </si>
  <si>
    <t>JJDC; Sonder Capital; Vesalius Biocapital; HealthQuest Capital; Lightstone Ventures; Canaan</t>
  </si>
  <si>
    <t>JJDC; HealthQuest Capital; OrbiMed; Canaan; Lightstone Ventures; TPG Biotech</t>
  </si>
  <si>
    <t>Defense Tech</t>
  </si>
  <si>
    <t>Carta; PitchBook/NVCA; high-level derived dual-use market benchmark</t>
  </si>
  <si>
    <t>High-level dual-use sector benchmark only; higher raise sizes reflect hardware/prototyping, production scale-up, long sales cycles and compliance. No product-level or weapons-specific operational assumptions or source links included.</t>
  </si>
  <si>
    <t>https://carta.com/data/record-setting-valuations/ | https://carta.com/data/state-of-private-markets-q4-2025/ | https://nvca.org/wp-content/uploads/2026/01/q4-2025-pitchbook-nvca-venture-monitor.pdf</t>
  </si>
  <si>
    <t>Not listed in this workbook. Use a compliant professional investor database and legal review for dual-use/defense businesses.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</si>
  <si>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</t>
  </si>
  <si>
    <t>Not provided in workbook for age/safety reasons; use compliant professional databases and legal review.</t>
  </si>
  <si>
    <t>Stage age is a benchmark estimate anchored to PitchBook stage-age definitions, reported seed-to-Series A stretching, and public-listing timelines; sector adjustments reflect typical regulatory/capital intensity. Prominent funds intentionally not listed; keep analysis high-level and use compliant professional resources/legal review for dual-use/defense businesses.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</si>
  <si>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https://pitchbook.com/news/reports/q4-2025-defense-tech-vc-trends</t>
  </si>
  <si>
    <t>Renewable Energies</t>
  </si>
  <si>
    <t>PitchBook Climate/Clean Energy VC; IEA; SVB Climate Tech; Carta; PitchBook/NVCA</t>
  </si>
  <si>
    <t>Derived benchmark for renewable-energy and climate infrastructure startups; higher COGS/Operations allocation reflects pilots, deployment, grid/storage/infrastructure, equipment and project-development costs.</t>
  </si>
  <si>
    <t>https://pitchbook.com/news/reports/q4-2025-climate-tech-vc-trends | https://pitchbook.com/news/reports/q3-2025-clean-energy-vc-trends | https://www.iea.org/reports/world-energy-investment-2025 | https://www.iea.org/reports/renewables-2025 | https://www.svb.com/trends-insights/reports/future-of-climate-tech/2025/ | https://carta.com/data/record-setting-valuations/</t>
  </si>
  <si>
    <t>Breakthrough Energy Ventures; Lowercarbon Capital; Congruent Ventures; Prelude Ventures; Khosla Ventures; SOSV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</si>
  <si>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https://www.iea.org/reports/world-energy-investment-2025 | https://energydigital.com/top10/top-10-venture-capital-funds-investing-in-renewable-energy | https://agfunder.com/research/agfunder-global-agrifoodtech-investment-report-2025/</t>
  </si>
  <si>
    <t>https://energydigital.com/top10/top-10-venture-capital-funds-investing-in-renewable-energy | https://www.ellty.com/blog/cleantech-investors | https://www.reuters.com/sustainability/climate-energy/blackrock-temasek-led-group-invest-150-mln-thermal-battery-maker-antora-2024-02-22/</t>
  </si>
  <si>
    <t>https://pitchbook.com/news/reports/q4-2025-climate-tech-vc-trends | https://www.iea.org/data-and-statistics/charts/total-venture-capital-funding-into-energy-related-start-ups</t>
  </si>
  <si>
    <t>Breakthrough Energy Ventures; Energy Impact Partners; Lowercarbon Capital; Congruent Ventures; 2150; World Fund</t>
  </si>
  <si>
    <t>Energy Impact Partners; Breakthrough Energy Ventures; Decarbonization Partners; Temasek; Shell Ventures; BHP Ventures</t>
  </si>
  <si>
    <t>Other Industries</t>
  </si>
  <si>
    <t>Carta; PitchBook/NVCA; sector-neutral derived benchmark</t>
  </si>
  <si>
    <t>Generic fallback for sectors not separately mapped. Recommended only for early scoping until a more specific industry benchmark is selected.</t>
  </si>
  <si>
    <t>Y Combinator; Techstars; Seedcamp; Accel; Sequoia Capital; Lightspeed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</si>
  <si>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https://carta.com/data/record-setting-valuations/ | https://nvca.org/wp-content/uploads/2026/01/q4-2025-pitchbook-nvca-venture-monitor.pdf</t>
  </si>
  <si>
    <t>https://nvca.org/wp-content/uploads/2026/01/q4-2025-pitchbook-nvca-venture-monitor.pdf | https://www.saas-capital.com/research/private-saas-company-growth-rate-benchmarks/</t>
  </si>
  <si>
    <t>Accel; Sequoia Capital; Lightspeed; General Catalyst; Index Ventures; Bessemer Venture Partners</t>
  </si>
  <si>
    <t>Insight Partners; Tiger Global; Coatue; General Catalyst; Sequoia Capital; SoftBank</t>
  </si>
  <si>
    <t>Upcoming Round</t>
  </si>
  <si>
    <t>Capital Raise Goal</t>
  </si>
  <si>
    <t>Revenue_Growth_Base</t>
  </si>
  <si>
    <t>First Year Financial Model</t>
  </si>
  <si>
    <t>Revenue_High_$</t>
  </si>
  <si>
    <t>Revenue_Base_$</t>
  </si>
  <si>
    <t>Revenue_Low_$</t>
  </si>
  <si>
    <t>Direct</t>
  </si>
  <si>
    <t>Customer Name</t>
  </si>
  <si>
    <t>Type</t>
  </si>
  <si>
    <t>Other</t>
  </si>
  <si>
    <t>Territory</t>
  </si>
  <si>
    <t>US</t>
  </si>
  <si>
    <t>EU</t>
  </si>
  <si>
    <t>Product Name</t>
  </si>
  <si>
    <t>Please fill-in the following questionnaire in order  to complete the financial model:</t>
  </si>
  <si>
    <t>Please specify the Products direct costs:</t>
  </si>
  <si>
    <t>Please specify the FTE's (Full-Time-Employment) headcount in the following sections:</t>
  </si>
  <si>
    <t>G&amp;a</t>
  </si>
  <si>
    <t>P&amp;L Section:</t>
  </si>
  <si>
    <t>B2C</t>
  </si>
  <si>
    <t>Revenue Benchmark</t>
  </si>
  <si>
    <t>Growth Benchmark</t>
  </si>
  <si>
    <t>Period</t>
  </si>
  <si>
    <t>Unit Cost</t>
  </si>
  <si>
    <t>Hardware</t>
  </si>
  <si>
    <t>Customer</t>
  </si>
  <si>
    <t>Product</t>
  </si>
  <si>
    <t>—</t>
  </si>
  <si>
    <t>Input / Annual</t>
  </si>
  <si>
    <t>R&amp;D — Operating Expenses</t>
  </si>
  <si>
    <t>Selected Stage</t>
  </si>
  <si>
    <t>Selected Sector</t>
  </si>
  <si>
    <t>Applied R&amp;D Growth %</t>
  </si>
  <si>
    <t>Avg Annual Salary per R&amp;D FTE (USD)</t>
  </si>
  <si>
    <t>Annual →</t>
  </si>
  <si>
    <t># of R&amp;D FTEs</t>
  </si>
  <si>
    <t>R&amp;D Salaries</t>
  </si>
  <si>
    <t>R&amp;D Subcontractors (input)</t>
  </si>
  <si>
    <t>R&amp;D Other Variable Costs (input)</t>
  </si>
  <si>
    <t>Total R&amp;D OPEX</t>
  </si>
  <si>
    <t>S&amp;M — Operating Expenses</t>
  </si>
  <si>
    <t>Applied S&amp;M Growth %</t>
  </si>
  <si>
    <t>Avg Annual Salary per S&amp;M FTE (USD)</t>
  </si>
  <si>
    <t># of S&amp;M FTEs</t>
  </si>
  <si>
    <t>S&amp;M Salaries</t>
  </si>
  <si>
    <t>S&amp;M Subcontractors (input)</t>
  </si>
  <si>
    <t>S&amp;M Other Variable Costs (input)</t>
  </si>
  <si>
    <t>Total S&amp;M OPEX</t>
  </si>
  <si>
    <t>G&amp;A — Operating Expenses</t>
  </si>
  <si>
    <t>Applied G&amp;A Growth %</t>
  </si>
  <si>
    <t>Avg Annual Salary per G&amp;A FTE (USD)</t>
  </si>
  <si>
    <t># of G&amp;A FTEs</t>
  </si>
  <si>
    <t>G&amp;A Salaries</t>
  </si>
  <si>
    <t>G&amp;A Subcontractors (input)</t>
  </si>
  <si>
    <t>G&amp;A Other Variable Costs (input)</t>
  </si>
  <si>
    <t>Total G&amp;A OPEX</t>
  </si>
  <si>
    <t>TOTAL OPEX</t>
  </si>
  <si>
    <t>R&amp;D_Growth_Low</t>
  </si>
  <si>
    <t>R&amp;D_Growth_Base</t>
  </si>
  <si>
    <t>R&amp;D_Growth_High</t>
  </si>
  <si>
    <t>S&amp;M_Growth_Low</t>
  </si>
  <si>
    <t>S&amp;M_Growth_Base</t>
  </si>
  <si>
    <t>S&amp;M_Growth_High</t>
  </si>
  <si>
    <t>G&amp;A_Growth_Low</t>
  </si>
  <si>
    <t>G&amp;A_Growth_Base</t>
  </si>
  <si>
    <t>G&amp;A_Growth_High</t>
  </si>
  <si>
    <t>OPEX Benchmark</t>
  </si>
  <si>
    <t>TOTAL Revenues</t>
  </si>
  <si>
    <t>Revenue CAGR (Yr1→Yr5)</t>
  </si>
  <si>
    <t>Software ARR (Yr 5)</t>
  </si>
  <si>
    <t>Year 1 (2026)</t>
  </si>
  <si>
    <t>Year 2 (2027)</t>
  </si>
  <si>
    <t>Year 3 (2028)</t>
  </si>
  <si>
    <t>Year 4 (2029)</t>
  </si>
  <si>
    <t>Year 5 (2030)</t>
  </si>
  <si>
    <t>Total Revenue</t>
  </si>
  <si>
    <t>Software ARR</t>
  </si>
  <si>
    <t>HELPER — line-item detail (do not edit)</t>
  </si>
  <si>
    <t>% Contribution</t>
  </si>
  <si>
    <t>CAGR Trajectory</t>
  </si>
  <si>
    <t>Financial Dashboard</t>
  </si>
  <si>
    <t>5-Year revenue, ARR &amp; mix overview</t>
  </si>
  <si>
    <t>Key metrics — Year 5 (2030)</t>
  </si>
  <si>
    <t>Total revenue (Yr 5)</t>
  </si>
  <si>
    <t>Largest customer (Yr 5)</t>
  </si>
  <si>
    <t>1  Total revenue &amp; CAGR</t>
  </si>
  <si>
    <t>2  Software ARR</t>
  </si>
  <si>
    <t>3  Revenue breakdown — by customer</t>
  </si>
  <si>
    <t>4  Revenue breakdown — by product</t>
  </si>
  <si>
    <t>5  Revenue breakdown — by territory</t>
  </si>
  <si>
    <t>Supporting data</t>
  </si>
  <si>
    <t>Software CAGR Trajectory</t>
  </si>
  <si>
    <t xml:space="preserve">Name: </t>
  </si>
  <si>
    <t>Commercial:</t>
  </si>
  <si>
    <t>Please define the Customers and Products</t>
  </si>
  <si>
    <t>Customers:</t>
  </si>
  <si>
    <t>Products:</t>
  </si>
  <si>
    <t>Price:</t>
  </si>
  <si>
    <t>Type:</t>
  </si>
  <si>
    <t>Revenue Type:</t>
  </si>
  <si>
    <t>6.a.</t>
  </si>
  <si>
    <t>6.b.</t>
  </si>
  <si>
    <t>Lets Scale:</t>
  </si>
  <si>
    <t xml:space="preserve"> Please specify the Deployment Plan:</t>
  </si>
  <si>
    <t>GOOGOO DOLLS</t>
  </si>
  <si>
    <t>Round C</t>
  </si>
  <si>
    <t>Hungry AF</t>
  </si>
  <si>
    <t>BULO</t>
  </si>
  <si>
    <t>Big MAC</t>
  </si>
  <si>
    <t>MCMC</t>
  </si>
  <si>
    <t>Total (5Y)</t>
  </si>
  <si>
    <t>Unique Customers (sorted by 5Y rev. desc)</t>
  </si>
  <si>
    <t>Unique Products (sorted by 5Y rev. desc)</t>
  </si>
  <si>
    <t>Unique Territories (sorted by 5Y rev. desc)</t>
  </si>
  <si>
    <t>Gross margin (Yr 5)</t>
  </si>
  <si>
    <t>Gross Margin % by Revenue Type (helper for GM trend chart)</t>
  </si>
  <si>
    <t>Weighted Avg</t>
  </si>
  <si>
    <t>P&amp;L</t>
  </si>
  <si>
    <t>Slide_Number</t>
  </si>
  <si>
    <t>Slide_Title</t>
  </si>
  <si>
    <t>Placeholder_Name</t>
  </si>
  <si>
    <t>Calculated_Value</t>
  </si>
  <si>
    <t>Formula_Logic</t>
  </si>
  <si>
    <t>Calculation_Description</t>
  </si>
  <si>
    <t>Purpose_in_Investor_Deck</t>
  </si>
  <si>
    <t>Source_Sheet_or_Table</t>
  </si>
  <si>
    <t>Source_Cells_or_Named_Ranges</t>
  </si>
  <si>
    <t>Notes_or_Assumptions</t>
  </si>
  <si>
    <t>Unit</t>
  </si>
  <si>
    <t>Investment Highlights</t>
  </si>
  <si>
    <t>{{ROUND_SIZE}}</t>
  </si>
  <si>
    <t>Total capital raised in current round (input)</t>
  </si>
  <si>
    <t>Fundraising amount requested from investors</t>
  </si>
  <si>
    <t>Shows size of financing round</t>
  </si>
  <si>
    <t>N/A - not in model</t>
  </si>
  <si>
    <t>MISSING INPUT: Financial model does not contain fundraising round size. User must enter value in D2 (USD).</t>
  </si>
  <si>
    <t>USD</t>
  </si>
  <si>
    <t>{{TRACTION_MULTIPLE}}</t>
  </si>
  <si>
    <t>Current revenue / prior-year revenue (no ARR vs total-rev distinction available in model)</t>
  </si>
  <si>
    <t>Revenue growth multiple (Y5/Y4)</t>
  </si>
  <si>
    <t>Demonstrates commercial traction and growth momentum</t>
  </si>
  <si>
    <t>P&amp;L'!H5, 'P&amp;L'!G5</t>
  </si>
  <si>
    <t>Using latest two annual periods (2030/2029). Result = 1.00x because P&amp;L is flat after 2027 — flag with finance team.</t>
  </si>
  <si>
    <t>multiple</t>
  </si>
  <si>
    <t>{{MARKET_SIZE}}</t>
  </si>
  <si>
    <t>Link to TAM</t>
  </si>
  <si>
    <t>Total market size</t>
  </si>
  <si>
    <t>Shows large addressable market</t>
  </si>
  <si>
    <t>MISSING INPUT: No TAM/market sizing tab in workbook. Enter value in D4 (USD millions). Once entered, will mirror {{TAM_VALUE}}.</t>
  </si>
  <si>
    <t>USD millions</t>
  </si>
  <si>
    <t>{{UNIT_ECON_MULTIPLE}}</t>
  </si>
  <si>
    <t>LTV / CAC</t>
  </si>
  <si>
    <t>LTV/CAC ratio</t>
  </si>
  <si>
    <t>Shows whether customer acquisition is economically attractive</t>
  </si>
  <si>
    <t>This sheet (derived)</t>
  </si>
  <si>
    <t>LTV_VALUE, CAC_VALUE</t>
  </si>
  <si>
    <t>Depends on CAC and LTV inputs (rows 55-57). Will return MISSING INPUT until both are entered.</t>
  </si>
  <si>
    <t>{{ASK_AMOUNT}}</t>
  </si>
  <si>
    <t>Same as ROUND_SIZE unless investor-specific allocation</t>
  </si>
  <si>
    <t>Amount being requested in financing round</t>
  </si>
  <si>
    <t>Clarifies the investment ask</t>
  </si>
  <si>
    <t>This sheet</t>
  </si>
  <si>
    <t>ROUND_SIZE</t>
  </si>
  <si>
    <t>Will populate automatically once ROUND_SIZE entered in D2.</t>
  </si>
  <si>
    <t>Company Overview</t>
  </si>
  <si>
    <t>{{TEAM_SIZE}}</t>
  </si>
  <si>
    <t>Current total employees (FTE + optional contractors)</t>
  </si>
  <si>
    <t>Current team size</t>
  </si>
  <si>
    <t>Shows company scale</t>
  </si>
  <si>
    <t>MISSING INPUT: Headcount not tracked in model. Enter value in D7 (count).</t>
  </si>
  <si>
    <t>count</t>
  </si>
  <si>
    <t>{{TOTAL_RAISED}}</t>
  </si>
  <si>
    <t>Sum of all historical capital raised pre-current round</t>
  </si>
  <si>
    <t>Total capital raised to date</t>
  </si>
  <si>
    <t>Shows financing history</t>
  </si>
  <si>
    <t>MISSING INPUT: Prior financing rounds not in model. Enter total in D8 (USD).</t>
  </si>
  <si>
    <t>{{CUSTOMER_COUNT}}</t>
  </si>
  <si>
    <t>Count of active customers in latest reporting period</t>
  </si>
  <si>
    <t>Current number of customers</t>
  </si>
  <si>
    <t>Shows commercial validation</t>
  </si>
  <si>
    <t>Dashboard - Revenue breakdown by customer</t>
  </si>
  <si>
    <t>Dashboard!C108:C113</t>
  </si>
  <si>
    <t>Counts non-blank/non-zero entries in customer list. Model currently shows 2 named customers (Hungry AF, BULO).</t>
  </si>
  <si>
    <t>Market Opportunity</t>
  </si>
  <si>
    <t>{{TAM_VALUE}}</t>
  </si>
  <si>
    <t>Total potential customers × annual revenue per customer</t>
  </si>
  <si>
    <t>Total Addressable Market</t>
  </si>
  <si>
    <t>Maximum market opportunity</t>
  </si>
  <si>
    <t>MISSING INPUT: No market sizing tab. Enter potential customer count and ARPU, or hard-code TAM in D10 (USD millions).</t>
  </si>
  <si>
    <t>{{CAGR}}</t>
  </si>
  <si>
    <t>(Ending Market Size / Beginning Market Size) ^ (1/Years) - 1</t>
  </si>
  <si>
    <t>Annual market growth rate</t>
  </si>
  <si>
    <t>Shows market expansion</t>
  </si>
  <si>
    <t>MISSING INPUT: Requires market size start/end values. Enter as decimal (e.g. 0.15 for 15%) in D11.</t>
  </si>
  <si>
    <t>%</t>
  </si>
  <si>
    <t>{{SAM_VALUE}}</t>
  </si>
  <si>
    <t>Target segment customers × annual revenue per customer</t>
  </si>
  <si>
    <t>Serviceable Available Market</t>
  </si>
  <si>
    <t>Realistic addressable portion</t>
  </si>
  <si>
    <t>MISSING INPUT: Enter SAM in D12 (USD millions).</t>
  </si>
  <si>
    <t>{{SOM_VALUE}}</t>
  </si>
  <si>
    <t>Obtainable customers in 5 yrs × expected ACV</t>
  </si>
  <si>
    <t>Serviceable Obtainable Market</t>
  </si>
  <si>
    <t>Realistic 5-year market capture</t>
  </si>
  <si>
    <t>MISSING INPUT: Enter SOM in D13 (USD millions).</t>
  </si>
  <si>
    <t>Business Model</t>
  </si>
  <si>
    <t>{{REVENUE_STREAM_01_PCT}}</t>
  </si>
  <si>
    <t>Big MAC revenue (Y1) / Total revenue (Y1)</t>
  </si>
  <si>
    <t>% of total revenue from primary stream</t>
  </si>
  <si>
    <t>Revenue concentration / mix</t>
  </si>
  <si>
    <t>Dashboard - Revenue by product</t>
  </si>
  <si>
    <t>{{REVENUE_STREAM_02_PCT}}</t>
  </si>
  <si>
    <t>MCMC revenue (Y1) / Total revenue (Y1)</t>
  </si>
  <si>
    <t>% of total revenue from expansion stream</t>
  </si>
  <si>
    <t>Secondary revenue contribution</t>
  </si>
  <si>
    <t>{{REVENUE_STREAM_03_PCT}}</t>
  </si>
  <si>
    <t>Stream 3 revenue (Y1) / Total revenue (Y1)</t>
  </si>
  <si>
    <t>% of total revenue from emerging stream</t>
  </si>
  <si>
    <t>Future revenue diversification</t>
  </si>
  <si>
    <t>{{AVG_ACV}}</t>
  </si>
  <si>
    <t>ARR / number of active paying customers</t>
  </si>
  <si>
    <t>Average Annual Contract Value</t>
  </si>
  <si>
    <t>Average revenue per customer</t>
  </si>
  <si>
    <t>ARR_CURRENT, CUSTOMER_COUNT</t>
  </si>
  <si>
    <t>Uses Year 1 software ARR (50K) / 2 customers = 25K. Verify customer count includes only paying customers.</t>
  </si>
  <si>
    <t>{{GROSS_MARGIN}}</t>
  </si>
  <si>
    <t>(Revenue - COGS) / Revenue, latest year</t>
  </si>
  <si>
    <t>Gross margin %</t>
  </si>
  <si>
    <t>Scalability and profitability</t>
  </si>
  <si>
    <t>P&amp;L'!H5, 'P&amp;L'!H8</t>
  </si>
  <si>
    <t>Uses Y5 (2030) values — model shows 75%.</t>
  </si>
  <si>
    <t>Dashboard!K78</t>
  </si>
  <si>
    <t>Big MAC % contribution Y1. Model: 50%.</t>
  </si>
  <si>
    <t>Dashboard!K79</t>
  </si>
  <si>
    <t>MCMC % contribution Y1. Model: 50%.</t>
  </si>
  <si>
    <t>Dashboard!K80</t>
  </si>
  <si>
    <t>Stream 3 % contribution. Currently 0% — model only has 2 product streams.</t>
  </si>
  <si>
    <t>Commercial Traction</t>
  </si>
  <si>
    <t>{{CUSTOMERS}}</t>
  </si>
  <si>
    <t>Active paying customers, latest period</t>
  </si>
  <si>
    <t>Current customer count</t>
  </si>
  <si>
    <t>Commercial adoption</t>
  </si>
  <si>
    <t>CUSTOMER_COUNT</t>
  </si>
  <si>
    <t>Mirrors {{CUSTOMER_COUNT}}.</t>
  </si>
  <si>
    <t>{{CUSTOMERS_DELTA}}</t>
  </si>
  <si>
    <t>(Current - Prior) / Prior customers</t>
  </si>
  <si>
    <t>Customer growth rate</t>
  </si>
  <si>
    <t>Customer growth momentum</t>
  </si>
  <si>
    <t>MISSING INPUT: Model has no prior-period customer count history. Enter % growth in D20.</t>
  </si>
  <si>
    <t>{{ARR_CURRENT}}</t>
  </si>
  <si>
    <t>Software ARR Year 1 (2026) from Dashboard section 2</t>
  </si>
  <si>
    <t>Current Annual Recurring Revenue</t>
  </si>
  <si>
    <t>Revenue scale</t>
  </si>
  <si>
    <t>Dashboard</t>
  </si>
  <si>
    <t>{{ARR_GROWTH}}</t>
  </si>
  <si>
    <t>(Y2 ARR - Y1 ARR) / Y1 ARR</t>
  </si>
  <si>
    <t>ARR growth rate</t>
  </si>
  <si>
    <t>Revenue momentum</t>
  </si>
  <si>
    <t>{{NRR}}</t>
  </si>
  <si>
    <t>(Starting ARR + Expansion - Contraction - Churn) / Starting ARR</t>
  </si>
  <si>
    <t>Net Revenue Retention</t>
  </si>
  <si>
    <t>Ability to expand revenue from existing customers</t>
  </si>
  <si>
    <t>MISSING INPUT: Model has no expansion/contraction/churn breakdown. Enter NRR as decimal in D23 (e.g. 1.20).</t>
  </si>
  <si>
    <t>{{NRR_BENCHMARK}}</t>
  </si>
  <si>
    <t>Benchmark NRR from peer table</t>
  </si>
  <si>
    <t>Market benchmark NRR</t>
  </si>
  <si>
    <t>Peer comparison</t>
  </si>
  <si>
    <t>Benchmark_Table (if available)</t>
  </si>
  <si>
    <t>MISSING INPUT: Locate NRR benchmark in Benchmark_Table or enter manually (e.g. 1.10).</t>
  </si>
  <si>
    <t>{{LOGO_RETENTION}}</t>
  </si>
  <si>
    <t>Retained logos / starting logos over trailing 12 months</t>
  </si>
  <si>
    <t>Logo retention rate</t>
  </si>
  <si>
    <t>Customer stickiness</t>
  </si>
  <si>
    <t>MISSING INPUT: No churn data in model. Enter as decimal in D25.</t>
  </si>
  <si>
    <t>{{CHART_REVENUE_5Y}}</t>
  </si>
  <si>
    <t>See chart data block: O2:T6</t>
  </si>
  <si>
    <t>Chart data table: Total Revenue &amp; Software ARR by year</t>
  </si>
  <si>
    <t>Revenue/ARR build chart</t>
  </si>
  <si>
    <t>Visualize growth composition</t>
  </si>
  <si>
    <t>This sheet - chart data block</t>
  </si>
  <si>
    <t>CHART_REVENUE_5Y (range O2:T6)</t>
  </si>
  <si>
    <t>Trailing 8-quarter data not available; using 5 annual periods from P&amp;L.</t>
  </si>
  <si>
    <t>table</t>
  </si>
  <si>
    <t>Dashboard!C74</t>
  </si>
  <si>
    <t>Software ARR Year 1 = 40K (from Rev. Build via Dashboard).</t>
  </si>
  <si>
    <t>Dashboard!C74, Dashboard!D74</t>
  </si>
  <si>
    <t>ARR Y2/Y1 growth = 25% (50K/40K-1).</t>
  </si>
  <si>
    <t>Key Financial Metrics</t>
  </si>
  <si>
    <t>{{KPI_ARR_VALUE}}</t>
  </si>
  <si>
    <t>ARR for selected KPI period</t>
  </si>
  <si>
    <t>ARR value</t>
  </si>
  <si>
    <t>ARR_CURRENT</t>
  </si>
  <si>
    <t>Mirrors {{ARR_CURRENT}}.</t>
  </si>
  <si>
    <t>{{KPI_ARR_DELTA}}</t>
  </si>
  <si>
    <t>(Current ARR - Prior ARR) / Prior ARR</t>
  </si>
  <si>
    <t>ARR growth vs prior period</t>
  </si>
  <si>
    <t>Growth momentum</t>
  </si>
  <si>
    <t>ARR_GROWTH</t>
  </si>
  <si>
    <t>Mirrors {{ARR_GROWTH}}.</t>
  </si>
  <si>
    <t>{{KPI_NRR_VALUE}}</t>
  </si>
  <si>
    <t>Revenue expansion from existing customers</t>
  </si>
  <si>
    <t>MISSING INPUT: same as {{NRR}}. Enter in D29.</t>
  </si>
  <si>
    <t>{{KPI_NRR_DELTA}}</t>
  </si>
  <si>
    <t>Current NRR - Prior NRR</t>
  </si>
  <si>
    <t>Change in NRR</t>
  </si>
  <si>
    <t>Retention quality trend</t>
  </si>
  <si>
    <t>MISSING INPUT: requires two periods of NRR.</t>
  </si>
  <si>
    <t>{{KPI_GM_VALUE}}</t>
  </si>
  <si>
    <t>(Revenue - COGS) / Revenue</t>
  </si>
  <si>
    <t>Gross margin</t>
  </si>
  <si>
    <t>Scalability</t>
  </si>
  <si>
    <t>GROSS_MARGIN</t>
  </si>
  <si>
    <t>Mirrors {{GROSS_MARGIN}}.</t>
  </si>
  <si>
    <t>{{KPI_GM_DELTA}}</t>
  </si>
  <si>
    <t>Current GM - Prior GM (Y5 vs Y4)</t>
  </si>
  <si>
    <t>Change in gross margin</t>
  </si>
  <si>
    <t>Margin improvement</t>
  </si>
  <si>
    <t>P&amp;L'!G5:H5, 'P&amp;L'!G8:H8</t>
  </si>
  <si>
    <t>Y5 GM - Y4 GM. Model is flat → 0.</t>
  </si>
  <si>
    <t>{{KPI_BURN_VALUE}}</t>
  </si>
  <si>
    <t>Annual Free Cash Flow / 12 → monthly net burn (negative)</t>
  </si>
  <si>
    <t>Net burn (monthly)</t>
  </si>
  <si>
    <t>Capital consumption</t>
  </si>
  <si>
    <t>{{CHART_ARR_5Y}}</t>
  </si>
  <si>
    <t>See chart data block: O8:T10</t>
  </si>
  <si>
    <t>ARR by year (historical + forecast)</t>
  </si>
  <si>
    <t>ARR build over time</t>
  </si>
  <si>
    <t>Historical and forecast growth</t>
  </si>
  <si>
    <t>CHART_ARR_5Y (range O8:T10)</t>
  </si>
  <si>
    <t>5-year annual ARR series from Rev. Build.</t>
  </si>
  <si>
    <t>{{TABLE_KEY_FINANCIAL_METRICS}}</t>
  </si>
  <si>
    <t>See table block: O12:Q24</t>
  </si>
  <si>
    <t>Compact KPI table: CAC, Payback, Magic Number, Rule of 40, GM, Burn, Runway, ARR Growth, NRR, Logo Retention</t>
  </si>
  <si>
    <t>Key operating and financial metrics</t>
  </si>
  <si>
    <t>Compact view of business quality</t>
  </si>
  <si>
    <t>This sheet - KPI table block</t>
  </si>
  <si>
    <t>TABLE_KEY_FINANCIAL_METRICS (range O12:Q24)</t>
  </si>
  <si>
    <t>Table built below; cells reference this sheet's calculated metrics.</t>
  </si>
  <si>
    <t>P&amp;L'!H23 (EBITDA Y5)</t>
  </si>
  <si>
    <t>Using Y5 Adj. EBITDA / 12 as monthly burn proxy (FCF row in model is blank). EBITDA Y5 = -1,425,000 → monthly burn ≈ -118,750.</t>
  </si>
  <si>
    <t>5-Year Financial Plan</t>
  </si>
  <si>
    <t>{{REV_Y1}}</t>
  </si>
  <si>
    <t>Revenue Year 1 (2026)</t>
  </si>
  <si>
    <t>Annual revenue forecast</t>
  </si>
  <si>
    <t>Top-line growth</t>
  </si>
  <si>
    <t>P&amp;L'!D5</t>
  </si>
  <si>
    <t>Y1 = 2026.</t>
  </si>
  <si>
    <t>{{REV_Y2}}</t>
  </si>
  <si>
    <t>Revenue Year 2 (2027)</t>
  </si>
  <si>
    <t>P&amp;L'!E5</t>
  </si>
  <si>
    <t>{{REV_Y3}}</t>
  </si>
  <si>
    <t>Revenue Year 3 (2028)</t>
  </si>
  <si>
    <t>P&amp;L'!F5</t>
  </si>
  <si>
    <t>{{REV_Y4}}</t>
  </si>
  <si>
    <t>Revenue Year 4 (2029)</t>
  </si>
  <si>
    <t>P&amp;L'!G5</t>
  </si>
  <si>
    <t>{{REV_Y5}}</t>
  </si>
  <si>
    <t>Revenue Year 5 (2030)</t>
  </si>
  <si>
    <t>P&amp;L'!H5</t>
  </si>
  <si>
    <t>{{REV_CAGR}}</t>
  </si>
  <si>
    <t>(Rev Y5 / Rev Y1)^(1/4) - 1</t>
  </si>
  <si>
    <t>Revenue CAGR</t>
  </si>
  <si>
    <t>Annualized growth rate</t>
  </si>
  <si>
    <t>REV_Y1, REV_Y5</t>
  </si>
  <si>
    <t>Model shows 5.74% (relatively low because forecast flat after Y2).</t>
  </si>
  <si>
    <t>{{COGS_Y1}}</t>
  </si>
  <si>
    <t>COGS Year 1</t>
  </si>
  <si>
    <t>Cost of goods</t>
  </si>
  <si>
    <t>Direct delivery cost</t>
  </si>
  <si>
    <t>P&amp;L'!D8</t>
  </si>
  <si>
    <t>{{COGS_Y2}}</t>
  </si>
  <si>
    <t>COGS Year 2</t>
  </si>
  <si>
    <t>P&amp;L'!E8</t>
  </si>
  <si>
    <t>{{COGS_Y3}}</t>
  </si>
  <si>
    <t>COGS Year 3</t>
  </si>
  <si>
    <t>P&amp;L'!F8</t>
  </si>
  <si>
    <t>{{COGS_Y4}}</t>
  </si>
  <si>
    <t>COGS Year 4</t>
  </si>
  <si>
    <t>P&amp;L'!G8</t>
  </si>
  <si>
    <t>{{COGS_Y5}}</t>
  </si>
  <si>
    <t>COGS Year 5</t>
  </si>
  <si>
    <t>P&amp;L'!H8</t>
  </si>
  <si>
    <t>{{GP_Y1}}</t>
  </si>
  <si>
    <t>Gross Profit Year 1 (Revenue - COGS)</t>
  </si>
  <si>
    <t>Gross profit</t>
  </si>
  <si>
    <t>Profit after direct costs</t>
  </si>
  <si>
    <t>P&amp;L'!D10</t>
  </si>
  <si>
    <t>{{GP_Y2}}</t>
  </si>
  <si>
    <t>Gross Profit Year 2</t>
  </si>
  <si>
    <t>P&amp;L'!E10</t>
  </si>
  <si>
    <t>{{GP_Y3}}</t>
  </si>
  <si>
    <t>Gross Profit Year 3</t>
  </si>
  <si>
    <t>P&amp;L'!F10</t>
  </si>
  <si>
    <t>{{GP_Y4}}</t>
  </si>
  <si>
    <t>Gross Profit Year 4</t>
  </si>
  <si>
    <t>P&amp;L'!G10</t>
  </si>
  <si>
    <t>{{GP_Y5}}</t>
  </si>
  <si>
    <t>Gross Profit Year 5</t>
  </si>
  <si>
    <t>P&amp;L'!H10</t>
  </si>
  <si>
    <t>{{GP_CAGR}}</t>
  </si>
  <si>
    <t>(GP Y5 / GP Y1)^(1/4) - 1</t>
  </si>
  <si>
    <t>Gross Profit CAGR</t>
  </si>
  <si>
    <t>Scaling of gross profit</t>
  </si>
  <si>
    <t>GP_Y1, GP_Y5</t>
  </si>
  <si>
    <t>{{GM_Y1}}</t>
  </si>
  <si>
    <t>Gross Margin Year 1</t>
  </si>
  <si>
    <t>GM %</t>
  </si>
  <si>
    <t>Margin profile</t>
  </si>
  <si>
    <t>P&amp;L'!D11</t>
  </si>
  <si>
    <t>{{GM_Y2}}</t>
  </si>
  <si>
    <t>Gross Margin Year 2</t>
  </si>
  <si>
    <t>P&amp;L'!E11</t>
  </si>
  <si>
    <t>{{GM_Y3}}</t>
  </si>
  <si>
    <t>Gross Margin Year 3</t>
  </si>
  <si>
    <t>P&amp;L'!F11</t>
  </si>
  <si>
    <t>{{GM_Y4}}</t>
  </si>
  <si>
    <t>Gross Margin Year 4</t>
  </si>
  <si>
    <t>P&amp;L'!G11</t>
  </si>
  <si>
    <t>{{GM_Y5}}</t>
  </si>
  <si>
    <t>Gross Margin Year 5</t>
  </si>
  <si>
    <t>P&amp;L'!H11</t>
  </si>
  <si>
    <t>{{GM_DELTA}}</t>
  </si>
  <si>
    <t>GM Y5 - GM Y1</t>
  </si>
  <si>
    <t>Gross margin improvement</t>
  </si>
  <si>
    <t>Operating leverage</t>
  </si>
  <si>
    <t>GM_Y1, GM_Y5</t>
  </si>
  <si>
    <t>{{OPEX_Y1}}</t>
  </si>
  <si>
    <t>Total OPEX Year 1 (S&amp;M+G&amp;A+R&amp;D)</t>
  </si>
  <si>
    <t>Operating expense forecast</t>
  </si>
  <si>
    <t>Investment to scale</t>
  </si>
  <si>
    <t>P&amp;L'!D20</t>
  </si>
  <si>
    <t>{{OPEX_Y2}}</t>
  </si>
  <si>
    <t>Total OPEX Year 2</t>
  </si>
  <si>
    <t>OpEx forecast</t>
  </si>
  <si>
    <t>P&amp;L'!E20</t>
  </si>
  <si>
    <t>{{OPEX_Y3}}</t>
  </si>
  <si>
    <t>Total OPEX Year 3</t>
  </si>
  <si>
    <t>P&amp;L'!F20</t>
  </si>
  <si>
    <t>{{OPEX_Y4}}</t>
  </si>
  <si>
    <t>Total OPEX Year 4</t>
  </si>
  <si>
    <t>P&amp;L'!G20</t>
  </si>
  <si>
    <t>{{OPEX_Y5}}</t>
  </si>
  <si>
    <t>Total OPEX Year 5</t>
  </si>
  <si>
    <t>P&amp;L'!H20</t>
  </si>
  <si>
    <t>{{EBITDA_Y1}}</t>
  </si>
  <si>
    <t>Adj. EBITDA Year 1</t>
  </si>
  <si>
    <t>EBITDA forecast</t>
  </si>
  <si>
    <t>Path to profitability</t>
  </si>
  <si>
    <t>P&amp;L'!D23</t>
  </si>
  <si>
    <t>{{EBITDA_Y2}}</t>
  </si>
  <si>
    <t>Adj. EBITDA Year 2</t>
  </si>
  <si>
    <t>P&amp;L'!E23</t>
  </si>
  <si>
    <t>{{EBITDA_Y3}}</t>
  </si>
  <si>
    <t>Adj. EBITDA Year 3</t>
  </si>
  <si>
    <t>P&amp;L'!F23</t>
  </si>
  <si>
    <t>{{EBITDA_Y4}}</t>
  </si>
  <si>
    <t>Adj. EBITDA Year 4</t>
  </si>
  <si>
    <t>P&amp;L'!G23</t>
  </si>
  <si>
    <t>{{EBITDA_Y5}}</t>
  </si>
  <si>
    <t>Adj. EBITDA Year 5</t>
  </si>
  <si>
    <t>P&amp;L'!H23</t>
  </si>
  <si>
    <t>{{TABLE_PNL_SUMMARY_5Y}}</t>
  </si>
  <si>
    <t>See table block: O26:U35</t>
  </si>
  <si>
    <t>P&amp;L summary: Revenue, COGS, GP, GM, OpEx, EBITDA, CAGRs</t>
  </si>
  <si>
    <t>5-year P&amp;L summary table</t>
  </si>
  <si>
    <t>Financial plan for investor deck</t>
  </si>
  <si>
    <t>This sheet - P&amp;L summary block</t>
  </si>
  <si>
    <t>TABLE_PNL_SUMMARY_5Y (range O26:U35)</t>
  </si>
  <si>
    <t>Built below; pulls from this sheet's row-by-row P&amp;L.</t>
  </si>
  <si>
    <t>Revenue Build</t>
  </si>
  <si>
    <t>{{ARR_TODAY}}</t>
  </si>
  <si>
    <t>Current ARR</t>
  </si>
  <si>
    <t>Starting ARR</t>
  </si>
  <si>
    <t>Revenue base</t>
  </si>
  <si>
    <t>{{ARR_FY29}}</t>
  </si>
  <si>
    <t>Forecast ARR Year 4 (2029) from Dashboard</t>
  </si>
  <si>
    <t>Ending ARR target</t>
  </si>
  <si>
    <t>Revenue ambition</t>
  </si>
  <si>
    <t>Dashboard!F74</t>
  </si>
  <si>
    <t>Using FY29 (Year 4) software ARR = 50K. If user wants FY30, change to G74.</t>
  </si>
  <si>
    <t>{{CHART_REVENUE_BUILD_WATERFALL}}</t>
  </si>
  <si>
    <t>See waterfall data block: O37:P43</t>
  </si>
  <si>
    <t>Starting ARR + New + Expansion + Pricing + Intl - Churn = Ending</t>
  </si>
  <si>
    <t>ARR bridge waterfall</t>
  </si>
  <si>
    <t>How company reaches ARR target</t>
  </si>
  <si>
    <t>This sheet - waterfall block</t>
  </si>
  <si>
    <t>CHART_REVENUE_BUILD_WATERFALL (range O37:P43)</t>
  </si>
  <si>
    <t>Drivers below feed this waterfall.</t>
  </si>
  <si>
    <t>{{DRIVER_01_VALUE}}</t>
  </si>
  <si>
    <t>New customers × expected ACV</t>
  </si>
  <si>
    <t>ARR from new logos</t>
  </si>
  <si>
    <t>New customer growth</t>
  </si>
  <si>
    <t>MISSING INPUT: model has no new-logo plan. Enter USD value in D73.</t>
  </si>
  <si>
    <t>{{DRIVER_02_VALUE}}</t>
  </si>
  <si>
    <t>Existing ARR × expansion rate</t>
  </si>
  <si>
    <t>ARR from expansion</t>
  </si>
  <si>
    <t>Land-and-expand potential</t>
  </si>
  <si>
    <t>MISSING INPUT.</t>
  </si>
  <si>
    <t>{{DRIVER_03_VALUE}}</t>
  </si>
  <si>
    <t>ARR base × pricing uplift %</t>
  </si>
  <si>
    <t>ARR from price increases</t>
  </si>
  <si>
    <t>Pricing power</t>
  </si>
  <si>
    <t>Qualitative Assumptions (price increase assumed = 2%)</t>
  </si>
  <si>
    <t>MISSING INPUT: Qual. Assumptions shows 2% price increase but ARR uplift not separately modeled. Enter in D75.</t>
  </si>
  <si>
    <t>{{DRIVER_04_VALUE}}</t>
  </si>
  <si>
    <t>International customers × expected international ACV</t>
  </si>
  <si>
    <t>ARR from international</t>
  </si>
  <si>
    <t>New-market growth</t>
  </si>
  <si>
    <t>MISSING INPUT: model has US/EU territory split but no separate international forecast.</t>
  </si>
  <si>
    <t>Unit Economics</t>
  </si>
  <si>
    <t>{{LTV_CAC_MULTIPLE}}</t>
  </si>
  <si>
    <t>Customer acquisition economics</t>
  </si>
  <si>
    <t>Mirrors {{UNIT_ECON_MULTIPLE}}.</t>
  </si>
  <si>
    <t>{{CAC_VALUE}}</t>
  </si>
  <si>
    <t>S&amp;M acquisition spend / new customers acquired</t>
  </si>
  <si>
    <t>Blended CAC</t>
  </si>
  <si>
    <t>Cost to acquire a customer</t>
  </si>
  <si>
    <t>P&amp;L S&amp;M / customer count (manual)</t>
  </si>
  <si>
    <t>MISSING INPUT: model has S&amp;M ('P&amp;L'!D14 = 400,000 Y1) but no 'new customers acquired' figure. Enter CAC in D78 (USD).</t>
  </si>
  <si>
    <t>{{CAC_DELTA}}</t>
  </si>
  <si>
    <t>Current CAC - Prior CAC</t>
  </si>
  <si>
    <t>Change in CAC</t>
  </si>
  <si>
    <t>Sales efficiency trend</t>
  </si>
  <si>
    <t>{{LTV_VALUE}}</t>
  </si>
  <si>
    <t>ARPA × gross margin × lifetime (1/churn)</t>
  </si>
  <si>
    <t>Customer lifetime value</t>
  </si>
  <si>
    <t>Economic value of a customer</t>
  </si>
  <si>
    <t>MISSING INPUT: requires ARPA, GM, churn. GM available (75%) but churn missing. Enter LTV in D80.</t>
  </si>
  <si>
    <t>{{LTV_DELTA}}</t>
  </si>
  <si>
    <t>Current LTV - Prior LTV</t>
  </si>
  <si>
    <t>Change in LTV</t>
  </si>
  <si>
    <t>Customer value trend</t>
  </si>
  <si>
    <t>{{PAYBACK_VALUE}}</t>
  </si>
  <si>
    <t>CAC / (monthly gross profit per customer)</t>
  </si>
  <si>
    <t>CAC payback in months</t>
  </si>
  <si>
    <t>How fast acquisition spend is recovered</t>
  </si>
  <si>
    <t>CAC_VALUE, AVG_ACV, GROSS_MARGIN</t>
  </si>
  <si>
    <t>Computes once CAC entered.</t>
  </si>
  <si>
    <t>months</t>
  </si>
  <si>
    <t>{{PAYBACK_DELTA}}</t>
  </si>
  <si>
    <t>Current payback - Prior payback</t>
  </si>
  <si>
    <t>Change in payback period</t>
  </si>
  <si>
    <t>Capital efficiency trend</t>
  </si>
  <si>
    <t>{{MAGIC_NUMBER_VALUE}}</t>
  </si>
  <si>
    <t>(Net New ARR × 4) / Prior Q S&amp;M spend</t>
  </si>
  <si>
    <t>SaaS Magic Number</t>
  </si>
  <si>
    <t>Sales &amp; marketing efficiency</t>
  </si>
  <si>
    <t>N/A - not in model (quarterly data missing)</t>
  </si>
  <si>
    <t>MISSING INPUT: P&amp;L is annual only; quarterly net new ARR + prior-Q S&amp;M not in model. Enter manually.</t>
  </si>
  <si>
    <t>{{COHORT_1_VALUE}}</t>
  </si>
  <si>
    <t>LTV/CAC for cohort 1</t>
  </si>
  <si>
    <t>Cohort-level unit econ</t>
  </si>
  <si>
    <t>Newer cohorts becoming more efficient</t>
  </si>
  <si>
    <t>{{COHORT_2_VALUE}}</t>
  </si>
  <si>
    <t>LTV/CAC for cohort 2</t>
  </si>
  <si>
    <t>Cohort efficiency</t>
  </si>
  <si>
    <t>{{COHORT_3_VALUE}}</t>
  </si>
  <si>
    <t>LTV/CAC for cohort 3</t>
  </si>
  <si>
    <t>{{COHORT_4_VALUE}}</t>
  </si>
  <si>
    <t>LTV/CAC for cohort 4</t>
  </si>
  <si>
    <t>Customer ROI</t>
  </si>
  <si>
    <t>{{ROI_MULTIPLE}}</t>
  </si>
  <si>
    <t>Annual customer value delivered / annual customer cost</t>
  </si>
  <si>
    <t>Customer ROI multiple</t>
  </si>
  <si>
    <t>Product creates measurable value</t>
  </si>
  <si>
    <t>TOTAL_ANNUAL_VALUE, AVG_ACV</t>
  </si>
  <si>
    <t>Uses AVG_ACV (25K) as 'annual customer cost'. Adjust if a different cost basis is preferred.</t>
  </si>
  <si>
    <t>{{VALUE_01}}</t>
  </si>
  <si>
    <t>Annual value from value driver 1</t>
  </si>
  <si>
    <t>Quantified value driver 1</t>
  </si>
  <si>
    <t>Supports ROI case</t>
  </si>
  <si>
    <t>MISSING INPUT: customer value drivers not modeled. Enter USD value in D90.</t>
  </si>
  <si>
    <t>{{VALUE_02}}</t>
  </si>
  <si>
    <t>Annual value from value driver 2</t>
  </si>
  <si>
    <t>Quantified value driver 2</t>
  </si>
  <si>
    <t>{{VALUE_03}}</t>
  </si>
  <si>
    <t>Annual value from value driver 3</t>
  </si>
  <si>
    <t>Quantified value driver 3</t>
  </si>
  <si>
    <t>{{TOTAL_ANNUAL_VALUE}}</t>
  </si>
  <si>
    <t>VALUE_01 + VALUE_02 + VALUE_03</t>
  </si>
  <si>
    <t>Total annual value delivered</t>
  </si>
  <si>
    <t>Full quantified ROI</t>
  </si>
  <si>
    <t>D90:D92</t>
  </si>
  <si>
    <t>Auto-sums once value drivers entered. Will be 0 until inputs are provided.</t>
  </si>
  <si>
    <t>Use of Funds</t>
  </si>
  <si>
    <t>{{ALLOC_01_PCT}}</t>
  </si>
  <si>
    <t>Allocation % - category 1 (e.g. Product/R&amp;D)</t>
  </si>
  <si>
    <t>% allocation - category 1</t>
  </si>
  <si>
    <t>Capital deployment plan</t>
  </si>
  <si>
    <t>This sheet (placeholder default)</t>
  </si>
  <si>
    <t>PLACEHOLDER: default 40% suggested. Adjust to align with strategy. Total of ALLOC_01-04 PCT must equal 100%.</t>
  </si>
  <si>
    <t>{{ALLOC_02_PCT}}</t>
  </si>
  <si>
    <t>Allocation % - category 2 (e.g. S&amp;M)</t>
  </si>
  <si>
    <t>% allocation - category 2</t>
  </si>
  <si>
    <t>PLACEHOLDER: default 30%.</t>
  </si>
  <si>
    <t>{{ALLOC_03_PCT}}</t>
  </si>
  <si>
    <t>Allocation % - category 3 (e.g. G&amp;A/Ops)</t>
  </si>
  <si>
    <t>% allocation - category 3</t>
  </si>
  <si>
    <t>PLACEHOLDER: default 20%.</t>
  </si>
  <si>
    <t>{{ALLOC_04_PCT}}</t>
  </si>
  <si>
    <t>Allocation % - category 4 (e.g. Working capital/Reserve)</t>
  </si>
  <si>
    <t>% allocation - category 4</t>
  </si>
  <si>
    <t>PLACEHOLDER: default 10%. Sum check below.</t>
  </si>
  <si>
    <t>{{ALLOC_01}}</t>
  </si>
  <si>
    <t>Round size × allocation % - category 1</t>
  </si>
  <si>
    <t>USD allocation - category 1</t>
  </si>
  <si>
    <t>USD value of capital allocation</t>
  </si>
  <si>
    <t>ROUND_SIZE, ALLOC_01_PCT</t>
  </si>
  <si>
    <t>Auto-calculates once ROUND_SIZE entered.</t>
  </si>
  <si>
    <t>{{ALLOC_02}}</t>
  </si>
  <si>
    <t>Round size × allocation % - category 2</t>
  </si>
  <si>
    <t>USD allocation - category 2</t>
  </si>
  <si>
    <t>ROUND_SIZE, ALLOC_02_PCT</t>
  </si>
  <si>
    <t>{{ALLOC_03}}</t>
  </si>
  <si>
    <t>Round size × allocation % - category 3</t>
  </si>
  <si>
    <t>USD allocation - category 3</t>
  </si>
  <si>
    <t>ROUND_SIZE, ALLOC_03_PCT</t>
  </si>
  <si>
    <t>{{ALLOC_04}}</t>
  </si>
  <si>
    <t>Round size × allocation % - category 4</t>
  </si>
  <si>
    <t>USD allocation - category 4</t>
  </si>
  <si>
    <t>ROUND_SIZE, ALLOC_04_PCT</t>
  </si>
  <si>
    <t>Milestones &amp; Roadmap</t>
  </si>
  <si>
    <t>{{COMMIT_ARR}}</t>
  </si>
  <si>
    <t>ARR forecast at month 24 post-close</t>
  </si>
  <si>
    <t>24-month ARR milestone</t>
  </si>
  <si>
    <t>Expected post-funding achievement</t>
  </si>
  <si>
    <t>Rev. Build (if 24mo post-close mapped)</t>
  </si>
  <si>
    <t>MISSING INPUT: requires defining round close date to identify month-24 ARR. Enter manually or link to Rev. Build period.</t>
  </si>
  <si>
    <t>{{COMMIT_CUSTOMERS}}</t>
  </si>
  <si>
    <t>Active customers forecast at month 24</t>
  </si>
  <si>
    <t>24-month customer milestone</t>
  </si>
  <si>
    <t>Expected post-funding scale</t>
  </si>
  <si>
    <t>MISSING INPUT: model has no time-phased customer count.</t>
  </si>
  <si>
    <t>{{COMMIT_EBITDA}}</t>
  </si>
  <si>
    <t>EBITDA at month 24 post-close</t>
  </si>
  <si>
    <t>24-month EBITDA milestone</t>
  </si>
  <si>
    <t>Expected profitability/burn</t>
  </si>
  <si>
    <t>P&amp;L (interpolation needed)</t>
  </si>
  <si>
    <t>MISSING INPUT: requires round close date → month-24 EBITDA. Enter manually.</t>
  </si>
  <si>
    <t>The Ask</t>
  </si>
  <si>
    <t>{{ROUND_SIZE_ASK}}</t>
  </si>
  <si>
    <t>Same as ROUND_SIZE</t>
  </si>
  <si>
    <t>Total capital being raised</t>
  </si>
  <si>
    <t>Final fundraising ask</t>
  </si>
  <si>
    <t>Slide 20 references {{ROUND_SIZE}} again. Renamed here as {{ROUND_SIZE_ASK}} to avoid duplicate placeholder names in the table; both slots in PPT can be filled from ROUND_SIZE named range.</t>
  </si>
  <si>
    <t>CHART &amp; TABLE DATA BLOCKS</t>
  </si>
  <si>
    <t>CHART_REVENUE_5Y</t>
  </si>
  <si>
    <t>Series</t>
  </si>
  <si>
    <t>Expansion ARR</t>
  </si>
  <si>
    <t>CHART_ARR_5Y</t>
  </si>
  <si>
    <t>ARR</t>
  </si>
  <si>
    <t>TABLE_KEY_FINANCIAL_METRICS</t>
  </si>
  <si>
    <t>Metric</t>
  </si>
  <si>
    <t>Value</t>
  </si>
  <si>
    <t>CAC</t>
  </si>
  <si>
    <t>CAC Payback</t>
  </si>
  <si>
    <t>Magic Number</t>
  </si>
  <si>
    <t>Rule of 40</t>
  </si>
  <si>
    <t>Gross Margin</t>
  </si>
  <si>
    <t>Net Burn (monthly)</t>
  </si>
  <si>
    <t>Runway</t>
  </si>
  <si>
    <t>ARR Growth</t>
  </si>
  <si>
    <t>NRR</t>
  </si>
  <si>
    <t>Logo Retention</t>
  </si>
  <si>
    <t>(Runway = Cash / Net Burn)</t>
  </si>
  <si>
    <t>Cash balance</t>
  </si>
  <si>
    <t>TABLE_PNL_SUMMARY_5Y</t>
  </si>
  <si>
    <t>Line item</t>
  </si>
  <si>
    <t>Y1 (2026)</t>
  </si>
  <si>
    <t>Y2 (2027)</t>
  </si>
  <si>
    <t>Y3 (2028)</t>
  </si>
  <si>
    <t>Y4 (2029)</t>
  </si>
  <si>
    <t>Y5 (2030)</t>
  </si>
  <si>
    <t>CAGR / Delta</t>
  </si>
  <si>
    <t>Revenue</t>
  </si>
  <si>
    <t>Gross Margin %</t>
  </si>
  <si>
    <t>Total OpEx</t>
  </si>
  <si>
    <t>CHART_REVENUE_BUILD_WATERFALL</t>
  </si>
  <si>
    <t>Starting ARR (FY26)</t>
  </si>
  <si>
    <t>= Ending ARR (FY29)</t>
  </si>
  <si>
    <t>Quantity</t>
  </si>
  <si>
    <t>Total Qty</t>
  </si>
  <si>
    <t>Cost</t>
  </si>
  <si>
    <t>Total COGS</t>
  </si>
  <si>
    <t>Cost:</t>
  </si>
  <si>
    <t>Software / SaaS</t>
  </si>
  <si>
    <t>Usage-Based Revenue</t>
  </si>
  <si>
    <t>Maintenance &amp; Support</t>
  </si>
  <si>
    <t>Professional Services / NRE</t>
  </si>
  <si>
    <t>Installation &amp; Training</t>
  </si>
  <si>
    <t>Licensing / Royalties</t>
  </si>
  <si>
    <t>Revenue Share / Success Fees</t>
  </si>
  <si>
    <t>Consumables / Parts / Accessories</t>
  </si>
  <si>
    <t>POC / Pilot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</si>
</sst>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0&quot;E&quot;"/>
    <numFmt numFmtId="166" formatCode="&quot;$&quot;#,##0.0_);\(&quot;$&quot;#,##0.0\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0&quot;Act.&quot;"/>
    <numFmt numFmtId="172" formatCode="#,##0,;\(#,##0,\)"/>
    <numFmt numFmtId="173" formatCode="[$-409]mmmm/yy;@"/>
    <numFmt numFmtId="174" formatCode="_(&quot;$&quot;* #,##0_);_(&quot;$&quot;* \(#,##0\);_(&quot;$&quot;* &quot;-&quot;??_);_(@_)"/>
    <numFmt numFmtId="175" formatCode="0.0%"/>
    <numFmt numFmtId="176" formatCode="_(* #,##0_);_(* \(#,##0\);_(* &quot;-&quot;??_);_(@_)"/>
    <numFmt numFmtId="177" formatCode="_([$$-409]* #,##0.0_);_([$$-409]* \(#,##0.0\);_([$$-409]* &quot;-&quot;??_);_(@_)"/>
    <numFmt numFmtId="178" formatCode="0.0"/>
    <numFmt numFmtId="179" formatCode="0.0%;\(0.0%\);&quot;n.m.&quot;"/>
    <numFmt numFmtId="180" formatCode="&quot;$&quot;#,##0;\(&quot;$&quot;#,##0\);\-"/>
    <numFmt numFmtId="181" formatCode="0.00&quot;x&quot;"/>
    <numFmt numFmtId="182" formatCode="&quot;$&quot;#,##0,,&quot; M&quot;;\(&quot;$&quot;#,##0,,&quot; M&quot;\);\-"/>
    <numFmt numFmtId="183" formatCode="#,##0;\(#,##0\);\-"/>
    <numFmt numFmtId="184" formatCode="0.0%;\(0.0%\);\-"/>
    <numFmt numFmtId="185" formatCode="0.0&quot; mo&quot;"/>
    <numFmt numFmtId="186" formatCode="&quot;$&quot;#,##0"/>
    <numFmt numFmtId="187" formatCode="&quot;$&quot;#,##0;\(&quot;$&quot;#,##0\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rlito"/>
    </font>
    <font>
      <b/>
      <sz val="11"/>
      <color rgb="FF1F2937"/>
      <name val="Carlito"/>
    </font>
    <font>
      <b/>
      <sz val="11"/>
      <name val="Carlito"/>
    </font>
    <font>
      <sz val="10"/>
      <name val="Arial"/>
    </font>
    <font>
      <sz val="11"/>
      <color rgb="FF1F2937"/>
      <name val="Carlito"/>
    </font>
    <font>
      <i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9"/>
      <color rgb="FF5A5A5A"/>
      <name val="Arial"/>
      <family val="2"/>
    </font>
    <font>
      <sz val="11"/>
      <color rgb="FF0070C0"/>
      <name val="Arial"/>
      <family val="2"/>
    </font>
    <font>
      <b/>
      <sz val="11"/>
      <color rgb="FFFFFFFF"/>
      <name val="Arial"/>
      <family val="2"/>
    </font>
    <font>
      <i/>
      <sz val="11"/>
      <color theme="1"/>
      <name val="Arial"/>
      <family val="2"/>
    </font>
    <font>
      <b/>
      <sz val="10"/>
      <color rgb="FFFFFFFF"/>
      <name val="Inter"/>
    </font>
    <font>
      <sz val="10"/>
      <color rgb="FF0F172A"/>
      <name val="Inter"/>
    </font>
    <font>
      <sz val="10"/>
      <color rgb="FF64748B"/>
      <name val="Inter"/>
    </font>
    <font>
      <sz val="10"/>
      <color rgb="FFFFFFFF"/>
      <name val="Inter"/>
    </font>
    <font>
      <b/>
      <sz val="22"/>
      <color rgb="FFFFFFFF"/>
      <name val="Inter"/>
    </font>
    <font>
      <i/>
      <sz val="10"/>
      <color rgb="FFC9D3E8"/>
      <name val="Inter"/>
    </font>
    <font>
      <b/>
      <sz val="18"/>
      <color rgb="FF203764"/>
      <name val="Inter"/>
    </font>
    <font>
      <i/>
      <sz val="8"/>
      <color rgb="FF9CA3AF"/>
      <name val="Arial"/>
      <family val="2"/>
    </font>
    <font>
      <b/>
      <sz val="10"/>
      <color rgb="FF64748B"/>
      <name val="Arial"/>
      <family val="2"/>
    </font>
    <font>
      <sz val="11"/>
      <color rgb="FF203764"/>
      <name val="Inte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1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43F5E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indexed="64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7" fillId="4" borderId="0" applyNumberFormat="0" applyFill="0" applyBorder="0" applyAlignment="0" applyProtection="0">
      <alignment horizontal="right"/>
    </xf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4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readingOrder="1"/>
    </xf>
    <xf numFmtId="164" fontId="0" fillId="2" borderId="0" xfId="0" applyNumberFormat="1" applyFill="1"/>
    <xf numFmtId="0" fontId="4" fillId="2" borderId="0" xfId="0" applyFont="1" applyFill="1" applyAlignment="1">
      <alignment horizontal="left" readingOrder="1"/>
    </xf>
    <xf numFmtId="164" fontId="0" fillId="3" borderId="0" xfId="0" applyNumberFormat="1" applyFill="1"/>
    <xf numFmtId="0" fontId="5" fillId="5" borderId="0" xfId="2" applyFill="1"/>
    <xf numFmtId="172" fontId="6" fillId="5" borderId="0" xfId="2" applyNumberFormat="1" applyFont="1" applyFill="1" applyAlignment="1">
      <alignment horizontal="center"/>
    </xf>
    <xf numFmtId="167" fontId="9" fillId="5" borderId="0" xfId="3" applyNumberFormat="1" applyFont="1" applyFill="1" applyBorder="1" applyAlignment="1">
      <alignment horizontal="right"/>
    </xf>
    <xf numFmtId="0" fontId="9" fillId="5" borderId="0" xfId="2" applyFont="1" applyFill="1" applyAlignment="1">
      <alignment horizontal="left" vertical="center" indent="1"/>
    </xf>
    <xf numFmtId="168" fontId="9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/>
    <xf numFmtId="0" fontId="6" fillId="5" borderId="0" xfId="2" applyFont="1" applyFill="1" applyAlignment="1">
      <alignment horizontal="center"/>
    </xf>
    <xf numFmtId="0" fontId="8" fillId="5" borderId="2" xfId="2" applyFont="1" applyFill="1" applyBorder="1"/>
    <xf numFmtId="172" fontId="6" fillId="5" borderId="2" xfId="2" applyNumberFormat="1" applyFont="1" applyFill="1" applyBorder="1" applyAlignment="1">
      <alignment horizontal="center"/>
    </xf>
    <xf numFmtId="170" fontId="5" fillId="5" borderId="2" xfId="2" applyNumberFormat="1" applyFill="1" applyBorder="1"/>
    <xf numFmtId="169" fontId="5" fillId="5" borderId="0" xfId="2" applyNumberFormat="1" applyFill="1"/>
    <xf numFmtId="0" fontId="8" fillId="5" borderId="0" xfId="2" applyFont="1" applyFill="1"/>
    <xf numFmtId="169" fontId="8" fillId="5" borderId="0" xfId="3" applyNumberFormat="1" applyFont="1" applyFill="1" applyBorder="1" applyAlignment="1">
      <alignment horizontal="center"/>
    </xf>
    <xf numFmtId="170" fontId="5" fillId="5" borderId="0" xfId="2" applyNumberFormat="1" applyFill="1"/>
    <xf numFmtId="0" fontId="8" fillId="5" borderId="0" xfId="2" applyFont="1" applyFill="1" applyAlignment="1">
      <alignment vertical="center"/>
    </xf>
    <xf numFmtId="0" fontId="5" fillId="5" borderId="0" xfId="2" applyFill="1" applyAlignment="1">
      <alignment vertical="center"/>
    </xf>
    <xf numFmtId="0" fontId="6" fillId="5" borderId="0" xfId="2" applyFont="1" applyFill="1" applyAlignment="1">
      <alignment horizontal="left" vertical="center"/>
    </xf>
    <xf numFmtId="167" fontId="10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 applyAlignment="1">
      <alignment vertical="center"/>
    </xf>
    <xf numFmtId="0" fontId="6" fillId="5" borderId="2" xfId="2" applyFont="1" applyFill="1" applyBorder="1" applyAlignment="1">
      <alignment horizontal="center"/>
    </xf>
    <xf numFmtId="0" fontId="8" fillId="5" borderId="1" xfId="2" applyFont="1" applyFill="1" applyBorder="1"/>
    <xf numFmtId="172" fontId="8" fillId="5" borderId="0" xfId="2" applyNumberFormat="1" applyFont="1" applyFill="1" applyAlignment="1">
      <alignment horizontal="center"/>
    </xf>
    <xf numFmtId="168" fontId="9" fillId="5" borderId="0" xfId="3" applyNumberFormat="1" applyFont="1" applyFill="1" applyBorder="1" applyAlignment="1">
      <alignment horizontal="center"/>
    </xf>
    <xf numFmtId="0" fontId="10" fillId="5" borderId="0" xfId="2" applyFont="1" applyFill="1" applyAlignment="1">
      <alignment horizontal="left" indent="1"/>
    </xf>
    <xf numFmtId="167" fontId="10" fillId="5" borderId="2" xfId="3" applyNumberFormat="1" applyFont="1" applyFill="1" applyBorder="1" applyAlignment="1">
      <alignment horizontal="center"/>
    </xf>
    <xf numFmtId="9" fontId="0" fillId="5" borderId="0" xfId="4" applyFont="1" applyFill="1" applyBorder="1" applyAlignment="1">
      <alignment horizontal="center"/>
    </xf>
    <xf numFmtId="172" fontId="11" fillId="5" borderId="0" xfId="2" applyNumberFormat="1" applyFont="1" applyFill="1" applyAlignment="1">
      <alignment horizontal="center"/>
    </xf>
    <xf numFmtId="0" fontId="5" fillId="5" borderId="0" xfId="2" applyFill="1" applyAlignment="1">
      <alignment horizontal="center"/>
    </xf>
    <xf numFmtId="5" fontId="6" fillId="5" borderId="0" xfId="3" applyNumberFormat="1" applyFont="1" applyFill="1" applyBorder="1" applyAlignment="1">
      <alignment horizontal="center"/>
    </xf>
    <xf numFmtId="166" fontId="6" fillId="5" borderId="0" xfId="3" applyNumberFormat="1" applyFont="1" applyFill="1" applyBorder="1" applyAlignment="1">
      <alignment horizontal="center"/>
    </xf>
    <xf numFmtId="0" fontId="5" fillId="5" borderId="2" xfId="2" applyFill="1" applyBorder="1" applyAlignment="1">
      <alignment horizontal="center"/>
    </xf>
    <xf numFmtId="166" fontId="8" fillId="5" borderId="2" xfId="3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vertical="center"/>
    </xf>
    <xf numFmtId="171" fontId="12" fillId="5" borderId="2" xfId="2" applyNumberFormat="1" applyFont="1" applyFill="1" applyBorder="1" applyAlignment="1">
      <alignment horizontal="center" vertical="center"/>
    </xf>
    <xf numFmtId="165" fontId="12" fillId="5" borderId="2" xfId="2" applyNumberFormat="1" applyFont="1" applyFill="1" applyBorder="1" applyAlignment="1">
      <alignment horizontal="center" vertical="center"/>
    </xf>
    <xf numFmtId="0" fontId="5" fillId="6" borderId="0" xfId="2" applyFill="1"/>
    <xf numFmtId="168" fontId="9" fillId="6" borderId="0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9" fontId="14" fillId="3" borderId="0" xfId="0" applyNumberFormat="1" applyFont="1" applyFill="1" applyAlignment="1">
      <alignment horizontal="center"/>
    </xf>
    <xf numFmtId="173" fontId="12" fillId="5" borderId="2" xfId="2" applyNumberFormat="1" applyFont="1" applyFill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/>
    </xf>
    <xf numFmtId="174" fontId="16" fillId="5" borderId="0" xfId="1" applyNumberFormat="1" applyFont="1" applyFill="1" applyAlignment="1">
      <alignment horizontal="center"/>
    </xf>
    <xf numFmtId="174" fontId="16" fillId="5" borderId="0" xfId="2" applyNumberFormat="1" applyFont="1" applyFill="1" applyAlignment="1">
      <alignment horizontal="center"/>
    </xf>
    <xf numFmtId="174" fontId="16" fillId="5" borderId="2" xfId="1" applyNumberFormat="1" applyFont="1" applyFill="1" applyBorder="1" applyAlignment="1">
      <alignment horizontal="center"/>
    </xf>
    <xf numFmtId="174" fontId="16" fillId="5" borderId="2" xfId="2" applyNumberFormat="1" applyFont="1" applyFill="1" applyBorder="1" applyAlignment="1">
      <alignment horizontal="center"/>
    </xf>
    <xf numFmtId="0" fontId="16" fillId="5" borderId="0" xfId="2" applyFont="1" applyFill="1" applyAlignment="1">
      <alignment horizontal="center"/>
    </xf>
    <xf numFmtId="174" fontId="17" fillId="5" borderId="0" xfId="2" applyNumberFormat="1" applyFont="1" applyFill="1" applyAlignment="1">
      <alignment horizontal="center"/>
    </xf>
    <xf numFmtId="0" fontId="19" fillId="0" borderId="0" xfId="7" applyFont="1"/>
    <xf numFmtId="0" fontId="19" fillId="7" borderId="3" xfId="7" applyFont="1" applyFill="1" applyBorder="1" applyAlignment="1">
      <alignment horizontal="center" vertical="center" wrapText="1"/>
    </xf>
    <xf numFmtId="0" fontId="19" fillId="7" borderId="4" xfId="7" applyFont="1" applyFill="1" applyBorder="1" applyAlignment="1">
      <alignment horizontal="center" vertical="center" wrapText="1"/>
    </xf>
    <xf numFmtId="0" fontId="19" fillId="7" borderId="5" xfId="7" applyFont="1" applyFill="1" applyBorder="1" applyAlignment="1">
      <alignment horizontal="center" vertical="center" wrapText="1"/>
    </xf>
    <xf numFmtId="0" fontId="20" fillId="8" borderId="0" xfId="7" applyFont="1" applyFill="1" applyAlignment="1">
      <alignment horizontal="center"/>
    </xf>
    <xf numFmtId="0" fontId="18" fillId="0" borderId="0" xfId="7"/>
    <xf numFmtId="175" fontId="18" fillId="0" borderId="0" xfId="7" applyNumberFormat="1"/>
    <xf numFmtId="1" fontId="18" fillId="0" borderId="0" xfId="7" applyNumberFormat="1"/>
    <xf numFmtId="9" fontId="18" fillId="0" borderId="6" xfId="7" applyNumberFormat="1" applyBorder="1" applyAlignment="1">
      <alignment horizontal="center"/>
    </xf>
    <xf numFmtId="9" fontId="18" fillId="0" borderId="7" xfId="7" applyNumberFormat="1" applyBorder="1" applyAlignment="1">
      <alignment horizontal="center"/>
    </xf>
    <xf numFmtId="0" fontId="18" fillId="0" borderId="7" xfId="7" applyBorder="1" applyAlignment="1">
      <alignment wrapText="1"/>
    </xf>
    <xf numFmtId="0" fontId="18" fillId="0" borderId="8" xfId="7" applyBorder="1" applyAlignment="1">
      <alignment wrapText="1"/>
    </xf>
    <xf numFmtId="0" fontId="18" fillId="0" borderId="0" xfId="7" applyAlignment="1">
      <alignment horizontal="center"/>
    </xf>
    <xf numFmtId="0" fontId="21" fillId="0" borderId="7" xfId="7" applyFont="1" applyBorder="1" applyAlignment="1">
      <alignment wrapText="1"/>
    </xf>
    <xf numFmtId="9" fontId="21" fillId="0" borderId="7" xfId="7" applyNumberFormat="1" applyFont="1" applyBorder="1" applyAlignment="1">
      <alignment wrapText="1"/>
    </xf>
    <xf numFmtId="1" fontId="21" fillId="0" borderId="7" xfId="7" applyNumberFormat="1" applyFont="1" applyBorder="1" applyAlignment="1">
      <alignment wrapText="1"/>
    </xf>
    <xf numFmtId="9" fontId="18" fillId="0" borderId="9" xfId="7" applyNumberFormat="1" applyBorder="1" applyAlignment="1">
      <alignment horizontal="center"/>
    </xf>
    <xf numFmtId="9" fontId="18" fillId="0" borderId="10" xfId="7" applyNumberFormat="1" applyBorder="1" applyAlignment="1">
      <alignment horizontal="center"/>
    </xf>
    <xf numFmtId="0" fontId="18" fillId="0" borderId="10" xfId="7" applyBorder="1" applyAlignment="1">
      <alignment wrapText="1"/>
    </xf>
    <xf numFmtId="0" fontId="18" fillId="0" borderId="11" xfId="7" applyBorder="1" applyAlignment="1">
      <alignment wrapText="1"/>
    </xf>
    <xf numFmtId="0" fontId="22" fillId="0" borderId="0" xfId="7" applyFont="1"/>
    <xf numFmtId="0" fontId="19" fillId="0" borderId="13" xfId="7" applyFont="1" applyBorder="1"/>
    <xf numFmtId="0" fontId="19" fillId="0" borderId="1" xfId="7" applyFont="1" applyBorder="1"/>
    <xf numFmtId="0" fontId="19" fillId="0" borderId="14" xfId="7" applyFont="1" applyBorder="1"/>
    <xf numFmtId="174" fontId="22" fillId="0" borderId="15" xfId="1" applyNumberFormat="1" applyFont="1" applyBorder="1"/>
    <xf numFmtId="174" fontId="22" fillId="0" borderId="0" xfId="1" applyNumberFormat="1" applyFont="1" applyBorder="1"/>
    <xf numFmtId="174" fontId="22" fillId="0" borderId="16" xfId="1" applyNumberFormat="1" applyFont="1" applyBorder="1"/>
    <xf numFmtId="0" fontId="18" fillId="0" borderId="15" xfId="7" applyBorder="1"/>
    <xf numFmtId="0" fontId="18" fillId="0" borderId="16" xfId="7" applyBorder="1"/>
    <xf numFmtId="174" fontId="0" fillId="2" borderId="0" xfId="1" applyNumberFormat="1" applyFont="1" applyFill="1" applyAlignment="1">
      <alignment horizontal="center"/>
    </xf>
    <xf numFmtId="0" fontId="21" fillId="0" borderId="8" xfId="7" applyFont="1" applyBorder="1" applyAlignment="1">
      <alignment wrapText="1"/>
    </xf>
    <xf numFmtId="1" fontId="21" fillId="0" borderId="12" xfId="7" applyNumberFormat="1" applyFont="1" applyBorder="1" applyAlignment="1">
      <alignment wrapText="1"/>
    </xf>
    <xf numFmtId="175" fontId="18" fillId="0" borderId="15" xfId="7" applyNumberFormat="1" applyBorder="1"/>
    <xf numFmtId="175" fontId="18" fillId="0" borderId="16" xfId="7" applyNumberFormat="1" applyBorder="1"/>
    <xf numFmtId="9" fontId="21" fillId="0" borderId="17" xfId="7" applyNumberFormat="1" applyFont="1" applyBorder="1" applyAlignment="1">
      <alignment wrapText="1"/>
    </xf>
    <xf numFmtId="9" fontId="21" fillId="0" borderId="18" xfId="7" applyNumberFormat="1" applyFont="1" applyBorder="1" applyAlignment="1">
      <alignment wrapText="1"/>
    </xf>
    <xf numFmtId="9" fontId="18" fillId="0" borderId="12" xfId="7" applyNumberFormat="1" applyBorder="1" applyAlignment="1">
      <alignment horizontal="center"/>
    </xf>
    <xf numFmtId="0" fontId="19" fillId="0" borderId="0" xfId="7" applyFont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7" applyFont="1" applyAlignment="1">
      <alignment horizontal="center"/>
    </xf>
    <xf numFmtId="0" fontId="12" fillId="5" borderId="2" xfId="2" applyFont="1" applyFill="1" applyBorder="1" applyAlignment="1">
      <alignment horizontal="center" vertical="center"/>
    </xf>
    <xf numFmtId="0" fontId="9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 applyAlignment="1">
      <alignment horizontal="center"/>
    </xf>
    <xf numFmtId="168" fontId="10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/>
    <xf numFmtId="9" fontId="23" fillId="5" borderId="0" xfId="6" applyFont="1" applyFill="1" applyAlignment="1">
      <alignment horizontal="center"/>
    </xf>
    <xf numFmtId="0" fontId="6" fillId="5" borderId="2" xfId="2" applyFont="1" applyFill="1" applyBorder="1" applyAlignment="1">
      <alignment vertical="center"/>
    </xf>
    <xf numFmtId="174" fontId="18" fillId="0" borderId="0" xfId="1" applyNumberFormat="1" applyFont="1"/>
    <xf numFmtId="164" fontId="23" fillId="5" borderId="0" xfId="6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5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 readingOrder="1"/>
    </xf>
    <xf numFmtId="0" fontId="24" fillId="2" borderId="0" xfId="0" applyFont="1" applyFill="1" applyAlignment="1">
      <alignment horizontal="left" readingOrder="1"/>
    </xf>
    <xf numFmtId="0" fontId="25" fillId="2" borderId="0" xfId="0" applyFont="1" applyFill="1" applyAlignment="1">
      <alignment horizontal="left" readingOrder="1"/>
    </xf>
    <xf numFmtId="0" fontId="2" fillId="2" borderId="2" xfId="0" applyFont="1" applyFill="1" applyBorder="1" applyAlignment="1">
      <alignment horizontal="left" readingOrder="1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76" fontId="0" fillId="3" borderId="0" xfId="5" applyNumberFormat="1" applyFont="1" applyFill="1"/>
    <xf numFmtId="176" fontId="6" fillId="3" borderId="0" xfId="5" applyNumberFormat="1" applyFont="1" applyFill="1" applyAlignment="1">
      <alignment horizontal="center"/>
    </xf>
    <xf numFmtId="176" fontId="0" fillId="3" borderId="0" xfId="5" applyNumberFormat="1" applyFont="1" applyFill="1" applyAlignment="1">
      <alignment horizontal="center"/>
    </xf>
    <xf numFmtId="177" fontId="0" fillId="3" borderId="0" xfId="0" applyNumberFormat="1" applyFill="1"/>
    <xf numFmtId="0" fontId="26" fillId="5" borderId="2" xfId="2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/>
    </xf>
    <xf numFmtId="168" fontId="27" fillId="5" borderId="0" xfId="3" applyNumberFormat="1" applyFont="1" applyFill="1" applyBorder="1" applyAlignment="1">
      <alignment horizontal="center" vertical="center"/>
    </xf>
    <xf numFmtId="174" fontId="17" fillId="5" borderId="2" xfId="2" applyNumberFormat="1" applyFont="1" applyFill="1" applyBorder="1" applyAlignment="1">
      <alignment horizontal="center"/>
    </xf>
    <xf numFmtId="0" fontId="8" fillId="5" borderId="0" xfId="3" applyNumberFormat="1" applyFont="1" applyFill="1" applyBorder="1" applyAlignment="1">
      <alignment horizontal="center" vertical="center"/>
    </xf>
    <xf numFmtId="178" fontId="6" fillId="5" borderId="0" xfId="2" applyNumberFormat="1" applyFont="1" applyFill="1" applyAlignment="1">
      <alignment horizontal="center"/>
    </xf>
    <xf numFmtId="178" fontId="6" fillId="5" borderId="2" xfId="2" applyNumberFormat="1" applyFont="1" applyFill="1" applyBorder="1" applyAlignment="1">
      <alignment horizontal="center"/>
    </xf>
    <xf numFmtId="9" fontId="18" fillId="0" borderId="0" xfId="7" applyNumberFormat="1" applyAlignment="1">
      <alignment wrapText="1"/>
    </xf>
    <xf numFmtId="9" fontId="18" fillId="0" borderId="0" xfId="7" applyNumberFormat="1" applyAlignment="1">
      <alignment horizontal="center"/>
    </xf>
    <xf numFmtId="0" fontId="5" fillId="9" borderId="0" xfId="0" applyFont="1" applyFill="1"/>
    <xf numFmtId="178" fontId="5" fillId="9" borderId="0" xfId="0" applyNumberFormat="1" applyFont="1" applyFill="1"/>
    <xf numFmtId="44" fontId="28" fillId="9" borderId="0" xfId="0" applyNumberFormat="1" applyFont="1" applyFill="1"/>
    <xf numFmtId="174" fontId="5" fillId="9" borderId="0" xfId="0" applyNumberFormat="1" applyFont="1" applyFill="1"/>
    <xf numFmtId="0" fontId="5" fillId="9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9" fillId="9" borderId="0" xfId="0" applyFont="1" applyFill="1"/>
    <xf numFmtId="0" fontId="5" fillId="10" borderId="0" xfId="0" applyFont="1" applyFill="1"/>
    <xf numFmtId="0" fontId="26" fillId="10" borderId="0" xfId="0" applyFont="1" applyFill="1"/>
    <xf numFmtId="179" fontId="30" fillId="9" borderId="0" xfId="0" applyNumberFormat="1" applyFont="1" applyFill="1"/>
    <xf numFmtId="174" fontId="28" fillId="9" borderId="0" xfId="0" applyNumberFormat="1" applyFont="1" applyFill="1"/>
    <xf numFmtId="0" fontId="5" fillId="9" borderId="0" xfId="5" applyNumberFormat="1" applyFont="1" applyFill="1"/>
    <xf numFmtId="0" fontId="26" fillId="9" borderId="20" xfId="0" applyFont="1" applyFill="1" applyBorder="1"/>
    <xf numFmtId="0" fontId="26" fillId="9" borderId="21" xfId="0" applyFont="1" applyFill="1" applyBorder="1"/>
    <xf numFmtId="0" fontId="5" fillId="9" borderId="21" xfId="0" applyFont="1" applyFill="1" applyBorder="1"/>
    <xf numFmtId="178" fontId="26" fillId="9" borderId="21" xfId="0" applyNumberFormat="1" applyFont="1" applyFill="1" applyBorder="1"/>
    <xf numFmtId="174" fontId="26" fillId="9" borderId="21" xfId="0" applyNumberFormat="1" applyFont="1" applyFill="1" applyBorder="1"/>
    <xf numFmtId="0" fontId="26" fillId="9" borderId="22" xfId="0" applyFont="1" applyFill="1" applyBorder="1"/>
    <xf numFmtId="174" fontId="26" fillId="9" borderId="22" xfId="0" applyNumberFormat="1" applyFont="1" applyFill="1" applyBorder="1"/>
    <xf numFmtId="0" fontId="5" fillId="9" borderId="20" xfId="0" applyFont="1" applyFill="1" applyBorder="1"/>
    <xf numFmtId="0" fontId="5" fillId="9" borderId="20" xfId="0" applyFont="1" applyFill="1" applyBorder="1" applyAlignment="1">
      <alignment horizontal="center"/>
    </xf>
    <xf numFmtId="174" fontId="28" fillId="3" borderId="0" xfId="0" applyNumberFormat="1" applyFont="1" applyFill="1"/>
    <xf numFmtId="174" fontId="28" fillId="3" borderId="0" xfId="0" applyNumberFormat="1" applyFont="1" applyFill="1" applyAlignment="1">
      <alignment horizontal="center"/>
    </xf>
    <xf numFmtId="0" fontId="32" fillId="12" borderId="0" xfId="0" applyFont="1" applyFill="1"/>
    <xf numFmtId="0" fontId="32" fillId="13" borderId="0" xfId="0" applyFont="1" applyFill="1"/>
    <xf numFmtId="0" fontId="32" fillId="14" borderId="0" xfId="0" applyFont="1" applyFill="1"/>
    <xf numFmtId="0" fontId="32" fillId="15" borderId="0" xfId="0" applyFont="1" applyFill="1"/>
    <xf numFmtId="0" fontId="34" fillId="10" borderId="0" xfId="0" applyFont="1" applyFill="1"/>
    <xf numFmtId="0" fontId="31" fillId="10" borderId="0" xfId="0" applyFont="1" applyFill="1"/>
    <xf numFmtId="0" fontId="35" fillId="10" borderId="0" xfId="0" applyFont="1" applyFill="1" applyAlignment="1">
      <alignment horizontal="left" vertical="center"/>
    </xf>
    <xf numFmtId="0" fontId="36" fillId="10" borderId="0" xfId="0" applyFont="1" applyFill="1"/>
    <xf numFmtId="0" fontId="32" fillId="16" borderId="0" xfId="0" applyFont="1" applyFill="1"/>
    <xf numFmtId="0" fontId="33" fillId="16" borderId="0" xfId="0" applyFont="1" applyFill="1" applyAlignment="1">
      <alignment horizontal="center" vertical="center"/>
    </xf>
    <xf numFmtId="180" fontId="37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6" borderId="0" xfId="0" applyFill="1"/>
    <xf numFmtId="0" fontId="38" fillId="9" borderId="0" xfId="0" applyFont="1" applyFill="1"/>
    <xf numFmtId="0" fontId="5" fillId="9" borderId="19" xfId="0" applyFont="1" applyFill="1" applyBorder="1"/>
    <xf numFmtId="0" fontId="0" fillId="0" borderId="19" xfId="0" applyBorder="1"/>
    <xf numFmtId="0" fontId="4" fillId="2" borderId="0" xfId="0" applyFont="1" applyFill="1"/>
    <xf numFmtId="0" fontId="2" fillId="2" borderId="2" xfId="0" applyFont="1" applyFill="1" applyBorder="1" applyAlignment="1">
      <alignment horizontal="left"/>
    </xf>
    <xf numFmtId="0" fontId="0" fillId="3" borderId="0" xfId="5" applyNumberFormat="1" applyFont="1" applyFill="1" applyAlignment="1">
      <alignment horizontal="center"/>
    </xf>
    <xf numFmtId="0" fontId="0" fillId="3" borderId="2" xfId="5" applyNumberFormat="1" applyFont="1" applyFill="1" applyBorder="1" applyAlignment="1">
      <alignment horizontal="center"/>
    </xf>
    <xf numFmtId="0" fontId="32" fillId="17" borderId="0" xfId="0" applyFont="1" applyFill="1"/>
    <xf numFmtId="0" fontId="39" fillId="9" borderId="0" xfId="0" applyFont="1" applyFill="1"/>
    <xf numFmtId="9" fontId="5" fillId="9" borderId="0" xfId="0" applyNumberFormat="1" applyFont="1" applyFill="1"/>
    <xf numFmtId="0" fontId="40" fillId="9" borderId="0" xfId="0" applyFont="1" applyFill="1"/>
    <xf numFmtId="9" fontId="40" fillId="9" borderId="0" xfId="0" applyNumberFormat="1" applyFont="1" applyFill="1"/>
    <xf numFmtId="0" fontId="0" fillId="0" borderId="0" xfId="0" quotePrefix="1"/>
    <xf numFmtId="0" fontId="2" fillId="0" borderId="0" xfId="0" applyFont="1"/>
    <xf numFmtId="0" fontId="44" fillId="0" borderId="0" xfId="0" applyFont="1"/>
    <xf numFmtId="180" fontId="0" fillId="0" borderId="0" xfId="0" applyNumberFormat="1"/>
    <xf numFmtId="181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41" fillId="18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/>
    </xf>
    <xf numFmtId="0" fontId="45" fillId="0" borderId="0" xfId="0" applyFont="1"/>
    <xf numFmtId="0" fontId="0" fillId="19" borderId="0" xfId="0" applyFill="1" applyAlignment="1">
      <alignment horizontal="center"/>
    </xf>
    <xf numFmtId="0" fontId="0" fillId="19" borderId="0" xfId="0" applyFill="1"/>
    <xf numFmtId="0" fontId="45" fillId="19" borderId="0" xfId="0" applyFont="1" applyFill="1"/>
    <xf numFmtId="180" fontId="0" fillId="19" borderId="0" xfId="0" applyNumberFormat="1" applyFill="1"/>
    <xf numFmtId="0" fontId="0" fillId="19" borderId="0" xfId="0" applyFill="1" applyAlignment="1">
      <alignment wrapText="1"/>
    </xf>
    <xf numFmtId="184" fontId="0" fillId="19" borderId="0" xfId="0" applyNumberFormat="1" applyFill="1"/>
    <xf numFmtId="0" fontId="0" fillId="19" borderId="0" xfId="0" quotePrefix="1" applyFill="1" applyAlignment="1">
      <alignment wrapText="1"/>
    </xf>
    <xf numFmtId="185" fontId="0" fillId="19" borderId="0" xfId="0" applyNumberFormat="1" applyFill="1"/>
    <xf numFmtId="180" fontId="0" fillId="20" borderId="0" xfId="0" applyNumberFormat="1" applyFill="1"/>
    <xf numFmtId="182" fontId="0" fillId="20" borderId="0" xfId="0" applyNumberFormat="1" applyFill="1"/>
    <xf numFmtId="183" fontId="0" fillId="20" borderId="0" xfId="0" applyNumberFormat="1" applyFill="1"/>
    <xf numFmtId="184" fontId="0" fillId="20" borderId="0" xfId="0" applyNumberFormat="1" applyFill="1"/>
    <xf numFmtId="185" fontId="0" fillId="20" borderId="0" xfId="0" applyNumberFormat="1" applyFill="1"/>
    <xf numFmtId="181" fontId="0" fillId="20" borderId="0" xfId="0" applyNumberFormat="1" applyFill="1"/>
    <xf numFmtId="0" fontId="46" fillId="9" borderId="0" xfId="0" applyFont="1" applyFill="1"/>
    <xf numFmtId="175" fontId="0" fillId="0" borderId="0" xfId="0" applyNumberFormat="1"/>
    <xf numFmtId="186" fontId="0" fillId="0" borderId="0" xfId="0" applyNumberFormat="1"/>
    <xf numFmtId="187" fontId="0" fillId="0" borderId="0" xfId="0" applyNumberFormat="1"/>
    <xf numFmtId="0" fontId="33" fillId="11" borderId="0" xfId="0" applyFont="1" applyFill="1" applyAlignment="1">
      <alignment horizontal="center" vertical="center"/>
    </xf>
    <xf numFmtId="9" fontId="37" fillId="11" borderId="0" xfId="0" applyNumberFormat="1" applyFont="1" applyFill="1" applyAlignment="1">
      <alignment horizontal="center" vertical="center"/>
    </xf>
    <xf numFmtId="0" fontId="0" fillId="0" borderId="0" xfId="0"/>
    <xf numFmtId="180" fontId="37" fillId="11" borderId="0" xfId="0" applyNumberFormat="1" applyFont="1" applyFill="1" applyAlignment="1">
      <alignment horizontal="center" vertical="center"/>
    </xf>
    <xf numFmtId="175" fontId="37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0" fillId="3" borderId="0" xfId="5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76" fontId="2" fillId="3" borderId="0" xfId="0" applyNumberFormat="1" applyFont="1" applyFill="1" applyAlignment="1">
      <alignment horizontal="center"/>
    </xf>
    <xf numFmtId="0" fontId="11" fillId="5" borderId="0" xfId="2" applyFont="1" applyFill="1" applyBorder="1" applyAlignment="1">
      <alignment horizontal="center" vertical="center"/>
    </xf>
    <xf numFmtId="0" fontId="6" fillId="5" borderId="0" xfId="2" applyFont="1" applyFill="1" applyBorder="1" applyAlignment="1">
      <alignment horizontal="center"/>
    </xf>
    <xf numFmtId="0" fontId="8" fillId="5" borderId="0" xfId="2" applyFont="1" applyFill="1" applyBorder="1" applyAlignment="1">
      <alignment horizontal="center"/>
    </xf>
    <xf numFmtId="178" fontId="6" fillId="5" borderId="0" xfId="2" applyNumberFormat="1" applyFont="1" applyFill="1" applyBorder="1" applyAlignment="1">
      <alignment horizontal="center"/>
    </xf>
    <xf numFmtId="0" fontId="5" fillId="5" borderId="0" xfId="2" applyFill="1" applyBorder="1" applyAlignment="1">
      <alignment vertical="center"/>
    </xf>
    <xf numFmtId="174" fontId="16" fillId="5" borderId="0" xfId="1" applyNumberFormat="1" applyFont="1" applyFill="1" applyBorder="1" applyAlignment="1">
      <alignment horizontal="center"/>
    </xf>
    <xf numFmtId="174" fontId="16" fillId="5" borderId="0" xfId="2" applyNumberFormat="1" applyFont="1" applyFill="1" applyBorder="1" applyAlignment="1">
      <alignment horizontal="center"/>
    </xf>
    <xf numFmtId="174" fontId="17" fillId="5" borderId="0" xfId="2" applyNumberFormat="1" applyFont="1" applyFill="1" applyBorder="1" applyAlignment="1">
      <alignment horizontal="center"/>
    </xf>
    <xf numFmtId="0" fontId="5" fillId="6" borderId="0" xfId="2" applyFill="1" applyBorder="1"/>
    <xf numFmtId="0" fontId="5" fillId="5" borderId="0" xfId="2" applyFill="1" applyBorder="1"/>
    <xf numFmtId="164" fontId="0" fillId="3" borderId="0" xfId="0" applyNumberFormat="1" applyFill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12" fillId="5" borderId="0" xfId="2" applyFont="1" applyFill="1" applyBorder="1" applyAlignment="1">
      <alignment horizontal="center" vertical="center"/>
    </xf>
    <xf numFmtId="0" fontId="26" fillId="5" borderId="0" xfId="2" applyFont="1" applyFill="1" applyBorder="1" applyAlignment="1">
      <alignment horizontal="center"/>
    </xf>
    <xf numFmtId="165" fontId="12" fillId="5" borderId="0" xfId="2" applyNumberFormat="1" applyFont="1" applyFill="1" applyBorder="1" applyAlignment="1">
      <alignment horizontal="center" vertical="center"/>
    </xf>
    <xf numFmtId="173" fontId="12" fillId="5" borderId="0" xfId="2" applyNumberFormat="1" applyFont="1" applyFill="1" applyBorder="1" applyAlignment="1">
      <alignment horizontal="center" vertical="center"/>
    </xf>
    <xf numFmtId="172" fontId="8" fillId="5" borderId="0" xfId="2" applyNumberFormat="1" applyFont="1" applyFill="1" applyBorder="1" applyAlignment="1">
      <alignment horizontal="center"/>
    </xf>
    <xf numFmtId="0" fontId="5" fillId="5" borderId="0" xfId="2" applyFill="1" applyBorder="1" applyAlignment="1">
      <alignment horizontal="center"/>
    </xf>
    <xf numFmtId="0" fontId="16" fillId="5" borderId="0" xfId="2" applyFont="1" applyFill="1" applyBorder="1" applyAlignment="1">
      <alignment horizontal="center"/>
    </xf>
    <xf numFmtId="174" fontId="26" fillId="5" borderId="0" xfId="2" applyNumberFormat="1" applyFont="1" applyFill="1" applyBorder="1" applyAlignment="1">
      <alignment horizontal="center"/>
    </xf>
    <xf numFmtId="0" fontId="29" fillId="9" borderId="0" xfId="0" applyFont="1" applyFill="1" applyBorder="1"/>
    <xf numFmtId="0" fontId="5" fillId="9" borderId="0" xfId="0" applyFont="1" applyFill="1" applyBorder="1"/>
    <xf numFmtId="0" fontId="0" fillId="0" borderId="0" xfId="0" applyBorder="1"/>
    <xf numFmtId="0" fontId="26" fillId="9" borderId="0" xfId="0" applyFont="1" applyFill="1" applyBorder="1"/>
    <xf numFmtId="178" fontId="5" fillId="9" borderId="0" xfId="0" applyNumberFormat="1" applyFont="1" applyFill="1" applyBorder="1"/>
    <xf numFmtId="178" fontId="26" fillId="9" borderId="0" xfId="0" applyNumberFormat="1" applyFont="1" applyFill="1" applyBorder="1"/>
    <xf numFmtId="44" fontId="28" fillId="9" borderId="0" xfId="0" applyNumberFormat="1" applyFont="1" applyFill="1" applyBorder="1"/>
    <xf numFmtId="174" fontId="5" fillId="9" borderId="0" xfId="0" applyNumberFormat="1" applyFont="1" applyFill="1" applyBorder="1"/>
    <xf numFmtId="174" fontId="26" fillId="9" borderId="0" xfId="0" applyNumberFormat="1" applyFont="1" applyFill="1" applyBorder="1"/>
    <xf numFmtId="9" fontId="5" fillId="9" borderId="0" xfId="6" applyFont="1" applyFill="1"/>
  </cellXfs>
  <cellStyles count="8">
    <cellStyle name="Comma" xfId="5" builtinId="3"/>
    <cellStyle name="Currency" xfId="1" builtinId="4"/>
    <cellStyle name="DataOutput" xfId="3" xr:uid="{7A2E1CB8-BE86-4955-8C5C-C5FC0F26C461}"/>
    <cellStyle name="Normal" xfId="0" builtinId="0"/>
    <cellStyle name="Normal 2" xfId="2" xr:uid="{996EF83F-390B-4225-81B6-1D0332B04065}"/>
    <cellStyle name="Normal 3" xfId="7" xr:uid="{70EC9EB6-1A36-4192-8A4D-53ED445F6057}"/>
    <cellStyle name="Percent" xfId="6" builtinId="5"/>
    <cellStyle name="Percent 2" xfId="4" xr:uid="{695B23A4-D54D-4FFE-88F4-864A3A16BA23}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0C0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2.xml"/><Relationship Id="rId89" Type="http://schemas.openxmlformats.org/officeDocument/2006/relationships/externalLink" Target="externalLinks/externalLink77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8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91" Type="http://schemas.openxmlformats.org/officeDocument/2006/relationships/externalLink" Target="externalLinks/externalLink79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94" Type="http://schemas.openxmlformats.org/officeDocument/2006/relationships/theme" Target="theme/theme1.xml"/><Relationship Id="rId99" Type="http://schemas.microsoft.com/office/2017/06/relationships/rdRichValueStructure" Target="richData/rdrichvaluestructure.xml"/><Relationship Id="rId10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microsoft.com/office/2017/06/relationships/rdRichValue" Target="richData/rdrichvalue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Total Revenue ($) — CAGR 92.6%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Dashboard!$C$66:$G$66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Dashboard!$C$67:$G$67</c:f>
              <c:numCache>
                <c:formatCode>General</c:formatCode>
                <c:ptCount val="5"/>
                <c:pt idx="0">
                  <c:v>80000</c:v>
                </c:pt>
                <c:pt idx="1">
                  <c:v>100000</c:v>
                </c:pt>
                <c:pt idx="2">
                  <c:v>135000</c:v>
                </c:pt>
                <c:pt idx="3">
                  <c:v>168750</c:v>
                </c:pt>
                <c:pt idx="4">
                  <c:v>194062.5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8-4F5E-8C07-1115AF72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571887"/>
        <c:axId val="510576687"/>
      </c:barChart>
      <c:catAx>
        <c:axId val="5105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6687"/>
        <c:crosses val="autoZero"/>
        <c:auto val="1"/>
        <c:lblAlgn val="ctr"/>
        <c:lblOffset val="100"/>
        <c:noMultiLvlLbl val="0"/>
      </c:catAx>
      <c:valAx>
        <c:axId val="5105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8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Software ARR ($) — CAGR 99.2%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Software ARR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Dashboard!$C$73:$G$73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Dashboard!$C$74:$G$74</c:f>
              <c:numCache>
                <c:formatCode>General</c:formatCode>
                <c:ptCount val="5"/>
                <c:pt idx="0">
                  <c:v>80000</c:v>
                </c:pt>
                <c:pt idx="1">
                  <c:v>100000</c:v>
                </c:pt>
                <c:pt idx="2">
                  <c:v>135000</c:v>
                </c:pt>
                <c:pt idx="3">
                  <c:v>168750</c:v>
                </c:pt>
                <c:pt idx="4">
                  <c:v>194062.5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4589-B225-61FF3850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882287"/>
        <c:axId val="552882767"/>
      </c:barChart>
      <c:catAx>
        <c:axId val="5528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767"/>
        <c:crosses val="autoZero"/>
        <c:auto val="1"/>
        <c:lblAlgn val="ctr"/>
        <c:lblOffset val="100"/>
        <c:noMultiLvlLbl val="0"/>
      </c:catAx>
      <c:valAx>
        <c:axId val="5528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Customer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Hungry AF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Dashboard!$C$81:$G$81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6-4E46-9084-A160D8F9855A}"/>
            </c:ext>
          </c:extLst>
        </c:ser>
        <c:ser>
          <c:idx val="1"/>
          <c:order val="1"/>
          <c:tx>
            <c:strRef>
              <c:f>Dashboard!$B$82</c:f>
              <c:strCache>
                <c:ptCount val="1"/>
                <c:pt idx="0">
                  <c:v>BULO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Dashboard!$C$82:$G$82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6-4E46-9084-A160D8F9855A}"/>
            </c:ext>
          </c:extLst>
        </c:ser>
        <c:ser>
          <c:idx val="2"/>
          <c:order val="2"/>
          <c:tx>
            <c:strRef>
              <c:f>Dashboard!$B$83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Dashboard!$C$83:$G$83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6-4E46-9084-A160D8F9855A}"/>
            </c:ext>
          </c:extLst>
        </c:ser>
        <c:ser>
          <c:idx val="3"/>
          <c:order val="3"/>
          <c:tx>
            <c:strRef>
              <c:f>Dashboard!$B$84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Dashboard!$C$84:$G$84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6-4E46-9084-A160D8F9855A}"/>
            </c:ext>
          </c:extLst>
        </c:ser>
        <c:ser>
          <c:idx val="4"/>
          <c:order val="4"/>
          <c:tx>
            <c:strRef>
              <c:f>Dashboard!$B$85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Dashboard!$C$85:$G$85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6-4E46-9084-A160D8F9855A}"/>
            </c:ext>
          </c:extLst>
        </c:ser>
        <c:ser>
          <c:idx val="5"/>
          <c:order val="5"/>
          <c:tx>
            <c:strRef>
              <c:f>Dashboard!$B$86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Dashboard!$C$86:$G$86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56-4E46-9084-A160D8F9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9951"/>
        <c:axId val="518396591"/>
      </c:barChart>
      <c:catAx>
        <c:axId val="5183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6591"/>
        <c:crosses val="autoZero"/>
        <c:auto val="1"/>
        <c:lblAlgn val="ctr"/>
        <c:lblOffset val="100"/>
        <c:noMultiLvlLbl val="0"/>
      </c:catAx>
      <c:valAx>
        <c:axId val="5183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995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Product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Dashboard!$J$67</c:f>
              <c:strCache>
                <c:ptCount val="1"/>
                <c:pt idx="0">
                  <c:v>Big MAC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56%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Dashboard!$K$67:$O$67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A45-B759-D7C745B25D60}"/>
            </c:ext>
          </c:extLst>
        </c:ser>
        <c:ser>
          <c:idx val="1"/>
          <c:order val="1"/>
          <c:tx>
            <c:strRef>
              <c:f>Dashboard!$J$68</c:f>
              <c:strCache>
                <c:ptCount val="1"/>
                <c:pt idx="0">
                  <c:v>MCMC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Dashboard!$K$68:$O$68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A45-B759-D7C745B25D60}"/>
            </c:ext>
          </c:extLst>
        </c:ser>
        <c:ser>
          <c:idx val="2"/>
          <c:order val="2"/>
          <c:tx>
            <c:strRef>
              <c:f>Dashboard!$J$69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Dashboard!$K$69:$O$69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A45-B759-D7C745B25D60}"/>
            </c:ext>
          </c:extLst>
        </c:ser>
        <c:ser>
          <c:idx val="3"/>
          <c:order val="3"/>
          <c:tx>
            <c:strRef>
              <c:f>Dashboard!$J$70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Dashboard!$K$70:$O$70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A45-B759-D7C745B25D60}"/>
            </c:ext>
          </c:extLst>
        </c:ser>
        <c:ser>
          <c:idx val="4"/>
          <c:order val="4"/>
          <c:tx>
            <c:strRef>
              <c:f>Dashboard!$J$71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Dashboard!$K$71:$O$71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0-4A45-B759-D7C745B25D60}"/>
            </c:ext>
          </c:extLst>
        </c:ser>
        <c:ser>
          <c:idx val="5"/>
          <c:order val="5"/>
          <c:tx>
            <c:strRef>
              <c:f>Dashboard!$J$72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Dashboard!$K$72:$O$72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0-4A45-B759-D7C745B25D60}"/>
            </c:ext>
          </c:extLst>
        </c:ser>
        <c:ser>
          <c:idx val="6"/>
          <c:order val="6"/>
          <c:tx>
            <c:strRef>
              <c:f>Dashboard!$J$73</c:f>
              <c:strCache>
                <c:ptCount val="1"/>
              </c:strCache>
            </c:strRef>
          </c:tx>
          <c:spPr>
            <a:solidFill>
              <a:srgbClr val="EC489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Dashboard!$K$73:$O$73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0-4A45-B759-D7C745B25D60}"/>
            </c:ext>
          </c:extLst>
        </c:ser>
        <c:ser>
          <c:idx val="7"/>
          <c:order val="7"/>
          <c:tx>
            <c:strRef>
              <c:f>Dashboard!$J$74</c:f>
              <c:strCache>
                <c:ptCount val="1"/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Dashboard!$K$74:$O$74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0-4A45-B759-D7C745B2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8991"/>
        <c:axId val="518393231"/>
      </c:barChart>
      <c:catAx>
        <c:axId val="5183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3231"/>
        <c:crosses val="autoZero"/>
        <c:auto val="1"/>
        <c:lblAlgn val="ctr"/>
        <c:lblOffset val="100"/>
        <c:noMultiLvlLbl val="0"/>
      </c:catAx>
      <c:valAx>
        <c:axId val="5183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8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Territory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Dashboard!$J$91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Dashboard!$K$91:$O$91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814-91A5-8A27A661A060}"/>
            </c:ext>
          </c:extLst>
        </c:ser>
        <c:ser>
          <c:idx val="1"/>
          <c:order val="1"/>
          <c:tx>
            <c:strRef>
              <c:f>Dashboard!$J$92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Dashboard!$K$92:$O$92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9-4814-91A5-8A27A661A060}"/>
            </c:ext>
          </c:extLst>
        </c:ser>
        <c:ser>
          <c:idx val="2"/>
          <c:order val="2"/>
          <c:tx>
            <c:strRef>
              <c:f>Dashboard!$J$93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Dashboard!$K$93:$O$93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9-4814-91A5-8A27A661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416271"/>
        <c:axId val="518416751"/>
      </c:barChart>
      <c:catAx>
        <c:axId val="51841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751"/>
        <c:crosses val="autoZero"/>
        <c:auto val="1"/>
        <c:lblAlgn val="ctr"/>
        <c:lblOffset val="100"/>
        <c:noMultiLvlLbl val="0"/>
      </c:catAx>
      <c:valAx>
        <c:axId val="5184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27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GM.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Dashboard!$A$136</c:f>
              <c:strCache>
                <c:ptCount val="1"/>
                <c:pt idx="0">
                  <c:v>Software / SaaS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Dashboard!$B$136:$F$136</c:f>
              <c:numCache>
                <c:formatCode>0%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7-47F1-BDE0-6DC0080A1C53}"/>
            </c:ext>
          </c:extLst>
        </c:ser>
        <c:ser>
          <c:idx val="1"/>
          <c:order val="1"/>
          <c:tx>
            <c:strRef>
              <c:f>Dashboard!$A$137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rgbClr val="10B98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0B981"/>
              </a:solidFill>
              <a:ln w="9525">
                <a:solidFill>
                  <a:srgbClr val="10B98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Dashboard!$B$137:$F$137</c:f>
              <c:numCache>
                <c:formatCode>0%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0.24999999999999997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7-47F1-BDE0-6DC0080A1C53}"/>
            </c:ext>
          </c:extLst>
        </c:ser>
        <c:ser>
          <c:idx val="2"/>
          <c:order val="2"/>
          <c:tx>
            <c:strRef>
              <c:f>Dashboard!$A$138</c:f>
              <c:strCache>
                <c:ptCount val="1"/>
                <c:pt idx="0">
                  <c:v>Usage-Based Revenue</c:v>
                </c:pt>
              </c:strCache>
            </c:strRef>
          </c:tx>
          <c:spPr>
            <a:ln w="28575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4A3B8"/>
              </a:solidFill>
              <a:ln w="9525">
                <a:solidFill>
                  <a:srgbClr val="94A3B8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Dashboard!$B$138:$F$138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7-47F1-BDE0-6DC0080A1C53}"/>
            </c:ext>
          </c:extLst>
        </c:ser>
        <c:ser>
          <c:idx val="3"/>
          <c:order val="3"/>
          <c:tx>
            <c:strRef>
              <c:f>Dashboard!$A$139</c:f>
              <c:strCache>
                <c:ptCount val="1"/>
                <c:pt idx="0">
                  <c:v>Maintenance &amp; Support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Dashboard!$B$139:$F$139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7-47F1-BDE0-6DC0080A1C53}"/>
            </c:ext>
          </c:extLst>
        </c:ser>
        <c:ser>
          <c:idx val="4"/>
          <c:order val="4"/>
          <c:tx>
            <c:strRef>
              <c:f>Dashboard!$A$140</c:f>
              <c:strCache>
                <c:ptCount val="1"/>
                <c:pt idx="0">
                  <c:v>Professional Services / NRE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Dashboard!$B$140:$F$140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2-4FA6-A6EF-08564E29FC6A}"/>
            </c:ext>
          </c:extLst>
        </c:ser>
        <c:ser>
          <c:idx val="5"/>
          <c:order val="5"/>
          <c:tx>
            <c:strRef>
              <c:f>Dashboard!$A$141</c:f>
              <c:strCache>
                <c:ptCount val="1"/>
                <c:pt idx="0">
                  <c:v>POC / Pilot Revenue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Dashboard!$B$141:$F$141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2-4FA6-A6EF-08564E29FC6A}"/>
            </c:ext>
          </c:extLst>
        </c:ser>
        <c:ser>
          <c:idx val="6"/>
          <c:order val="6"/>
          <c:tx>
            <c:strRef>
              <c:f>Dashboard!$A$142</c:f>
              <c:strCache>
                <c:ptCount val="1"/>
                <c:pt idx="0">
                  <c:v>Installation &amp; Training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Dashboard!$B$142:$F$142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12-4FA6-A6EF-08564E29FC6A}"/>
            </c:ext>
          </c:extLst>
        </c:ser>
        <c:ser>
          <c:idx val="7"/>
          <c:order val="7"/>
          <c:tx>
            <c:strRef>
              <c:f>Dashboard!$A$143</c:f>
              <c:strCache>
                <c:ptCount val="1"/>
                <c:pt idx="0">
                  <c:v>Licensing / Royalties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Dashboard!$B$143:$F$143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12-4FA6-A6EF-08564E29FC6A}"/>
            </c:ext>
          </c:extLst>
        </c:ser>
        <c:ser>
          <c:idx val="8"/>
          <c:order val="8"/>
          <c:tx>
            <c:strRef>
              <c:f>Dashboard!$A$144</c:f>
              <c:strCache>
                <c:ptCount val="1"/>
                <c:pt idx="0">
                  <c:v>Revenue Share / Success Fees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Dashboard!$B$144:$F$144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12-4FA6-A6EF-08564E29FC6A}"/>
            </c:ext>
          </c:extLst>
        </c:ser>
        <c:ser>
          <c:idx val="9"/>
          <c:order val="9"/>
          <c:tx>
            <c:strRef>
              <c:f>Dashboard!$A$145</c:f>
              <c:strCache>
                <c:ptCount val="1"/>
                <c:pt idx="0">
                  <c:v>Consumables / Parts / Accessories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Dashboard!$B$145:$F$145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12-4FA6-A6EF-08564E29FC6A}"/>
            </c:ext>
          </c:extLst>
        </c:ser>
        <c:ser>
          <c:idx val="10"/>
          <c:order val="10"/>
          <c:tx>
            <c:strRef>
              <c:f>Dashboard!$A$147</c:f>
              <c:strCache>
                <c:ptCount val="1"/>
                <c:pt idx="0">
                  <c:v>Weighted Avg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Inter"/>
                    <a:ea typeface="Inter"/>
                    <a:cs typeface="Inter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Dashboard!$B$147:$F$147</c:f>
              <c:numCache>
                <c:formatCode>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12-4FA6-A6EF-08564E29F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97295"/>
        <c:axId val="177459183"/>
      </c:lineChart>
      <c:catAx>
        <c:axId val="2625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59183"/>
        <c:crosses val="autoZero"/>
        <c:auto val="1"/>
        <c:lblAlgn val="ctr"/>
        <c:lblOffset val="100"/>
        <c:noMultiLvlLbl val="0"/>
      </c:catAx>
      <c:valAx>
        <c:axId val="1774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972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22296</xdr:rowOff>
    </xdr:from>
    <xdr:to>
      <xdr:col>5</xdr:col>
      <xdr:colOff>1016001</xdr:colOff>
      <xdr:row>55</xdr:row>
      <xdr:rowOff>63499</xdr:rowOff>
    </xdr:to>
    <xdr:pic>
      <xdr:nvPicPr>
        <xdr:cNvPr id="2" name="Picture 1" descr="Technology abstract with upwards arrows">
          <a:extLst>
            <a:ext uri="{FF2B5EF4-FFF2-40B4-BE49-F238E27FC236}">
              <a16:creationId xmlns:a16="http://schemas.microsoft.com/office/drawing/2014/main" id="{0A83232F-B2E9-4A56-A44C-11591B39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93796"/>
          <a:ext cx="4032250" cy="10074203"/>
        </a:xfrm>
        <a:prstGeom prst="rect">
          <a:avLst/>
        </a:prstGeom>
      </xdr:spPr>
    </xdr:pic>
    <xdr:clientData/>
  </xdr:twoCellAnchor>
  <xdr:twoCellAnchor>
    <xdr:from>
      <xdr:col>19</xdr:col>
      <xdr:colOff>149679</xdr:colOff>
      <xdr:row>47</xdr:row>
      <xdr:rowOff>155348</xdr:rowOff>
    </xdr:from>
    <xdr:to>
      <xdr:col>23</xdr:col>
      <xdr:colOff>66402</xdr:colOff>
      <xdr:row>105</xdr:row>
      <xdr:rowOff>9071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20106-238F-43D9-8703-DE6E02755F50}"/>
            </a:ext>
          </a:extLst>
        </xdr:cNvPr>
        <xdr:cNvSpPr txBox="1"/>
      </xdr:nvSpPr>
      <xdr:spPr>
        <a:xfrm>
          <a:off x="17711965" y="4291919"/>
          <a:ext cx="2347866" cy="74737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1023055</xdr:colOff>
      <xdr:row>5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36DE41-C821-48B3-A3D7-876B63E9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056944" cy="987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1143568</xdr:colOff>
      <xdr:row>99</xdr:row>
      <xdr:rowOff>181503</xdr:rowOff>
    </xdr:from>
    <xdr:to>
      <xdr:col>20</xdr:col>
      <xdr:colOff>1161889</xdr:colOff>
      <xdr:row>114</xdr:row>
      <xdr:rowOff>176333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30C2573B-022E-449F-BCB5-8CEBFCB6CB72}"/>
            </a:ext>
          </a:extLst>
        </xdr:cNvPr>
        <xdr:cNvSpPr txBox="1"/>
      </xdr:nvSpPr>
      <xdr:spPr>
        <a:xfrm>
          <a:off x="19590318" y="20025253"/>
          <a:ext cx="4844321" cy="28523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12701</xdr:rowOff>
    </xdr:from>
    <xdr:to>
      <xdr:col>2</xdr:col>
      <xdr:colOff>659848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58D99-4A0F-497C-AD26-51EB2E5E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1"/>
          <a:ext cx="2825750" cy="881822"/>
        </a:xfrm>
        <a:prstGeom prst="rect">
          <a:avLst/>
        </a:prstGeom>
      </xdr:spPr>
    </xdr:pic>
    <xdr:clientData/>
  </xdr:twoCellAnchor>
  <xdr:twoCellAnchor editAs="oneCell">
    <xdr:from>
      <xdr:col>15</xdr:col>
      <xdr:colOff>230716</xdr:colOff>
      <xdr:row>0</xdr:row>
      <xdr:rowOff>7471</xdr:rowOff>
    </xdr:from>
    <xdr:to>
      <xdr:col>17</xdr:col>
      <xdr:colOff>250196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AB91F3-DAF0-42B6-BC9F-63C4A3C7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6" y="7471"/>
          <a:ext cx="2824063" cy="897404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161925</xdr:rowOff>
    </xdr:from>
    <xdr:to>
      <xdr:col>7</xdr:col>
      <xdr:colOff>15875</xdr:colOff>
      <xdr:row>25</xdr:row>
      <xdr:rowOff>92075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79A99A-887C-9CD2-E7B6-65011D8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262467</xdr:colOff>
      <xdr:row>9</xdr:row>
      <xdr:rowOff>161925</xdr:rowOff>
    </xdr:from>
    <xdr:to>
      <xdr:col>13</xdr:col>
      <xdr:colOff>27517</xdr:colOff>
      <xdr:row>25</xdr:row>
      <xdr:rowOff>92075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5C4589-2960-CC91-3CE8-8DD76255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60325</xdr:colOff>
      <xdr:row>26</xdr:row>
      <xdr:rowOff>139700</xdr:rowOff>
    </xdr:from>
    <xdr:to>
      <xdr:col>7</xdr:col>
      <xdr:colOff>0</xdr:colOff>
      <xdr:row>44</xdr:row>
      <xdr:rowOff>12700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4D2ABFB-B0A6-DA90-5CA5-8F29541F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241300</xdr:colOff>
      <xdr:row>26</xdr:row>
      <xdr:rowOff>92075</xdr:rowOff>
    </xdr:from>
    <xdr:to>
      <xdr:col>13</xdr:col>
      <xdr:colOff>6350</xdr:colOff>
      <xdr:row>43</xdr:row>
      <xdr:rowOff>155575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AC0D36-2C28-5035-1288-8C1C547C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107950</xdr:colOff>
      <xdr:row>44</xdr:row>
      <xdr:rowOff>155575</xdr:rowOff>
    </xdr:from>
    <xdr:to>
      <xdr:col>12</xdr:col>
      <xdr:colOff>1444625</xdr:colOff>
      <xdr:row>61</xdr:row>
      <xdr:rowOff>22225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B9113E0-768B-D9EF-7F17-D1F55B496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716490</xdr:colOff>
      <xdr:row>9</xdr:row>
      <xdr:rowOff>224366</xdr:rowOff>
    </xdr:from>
    <xdr:to>
      <xdr:col>17</xdr:col>
      <xdr:colOff>841375</xdr:colOff>
      <xdr:row>25</xdr:row>
      <xdr:rowOff>52916</xdr:rowOff>
    </xdr:to>
    <xdr:graphicFrame macro="">
      <xdr:nvGraphicFramePr>
        <xdr:cNvPr id="7" name="GM_Trend_Mini">
          <a:extLst>
            <a:ext uri="{FF2B5EF4-FFF2-40B4-BE49-F238E27FC236}">
              <a16:creationId xmlns:a16="http://schemas.microsoft.com/office/drawing/2014/main" id="{DB48BEA2-3E6E-5E43-EB88-2E8AB512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9070</xdr:rowOff>
    </xdr:from>
    <xdr:to>
      <xdr:col>5</xdr:col>
      <xdr:colOff>1013327</xdr:colOff>
      <xdr:row>33</xdr:row>
      <xdr:rowOff>54428</xdr:rowOff>
    </xdr:to>
    <xdr:pic>
      <xdr:nvPicPr>
        <xdr:cNvPr id="6" name="Picture 5" descr="Technology abstract with upwards arrow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"/>
          <a:ext cx="4052256" cy="6277429"/>
        </a:xfrm>
        <a:prstGeom prst="rect">
          <a:avLst/>
        </a:prstGeom>
      </xdr:spPr>
    </xdr:pic>
    <xdr:clientData/>
  </xdr:twoCellAnchor>
  <xdr:twoCellAnchor>
    <xdr:from>
      <xdr:col>15</xdr:col>
      <xdr:colOff>226786</xdr:colOff>
      <xdr:row>17</xdr:row>
      <xdr:rowOff>90714</xdr:rowOff>
    </xdr:from>
    <xdr:to>
      <xdr:col>18</xdr:col>
      <xdr:colOff>197938</xdr:colOff>
      <xdr:row>36</xdr:row>
      <xdr:rowOff>79496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196286" y="3256643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172358</xdr:colOff>
      <xdr:row>14</xdr:row>
      <xdr:rowOff>127000</xdr:rowOff>
    </xdr:from>
    <xdr:to>
      <xdr:col>9</xdr:col>
      <xdr:colOff>1359081</xdr:colOff>
      <xdr:row>32</xdr:row>
      <xdr:rowOff>15995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407072" y="2485571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1</xdr:col>
      <xdr:colOff>7471</xdr:colOff>
      <xdr:row>0</xdr:row>
      <xdr:rowOff>0</xdr:rowOff>
    </xdr:from>
    <xdr:to>
      <xdr:col>3</xdr:col>
      <xdr:colOff>859118</xdr:colOff>
      <xdr:row>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71" y="0"/>
          <a:ext cx="3963147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94</xdr:row>
      <xdr:rowOff>55561</xdr:rowOff>
    </xdr:from>
    <xdr:to>
      <xdr:col>1</xdr:col>
      <xdr:colOff>848623</xdr:colOff>
      <xdr:row>109</xdr:row>
      <xdr:rowOff>113891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998515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0</xdr:row>
      <xdr:rowOff>0</xdr:rowOff>
    </xdr:from>
    <xdr:to>
      <xdr:col>21</xdr:col>
      <xdr:colOff>34295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A190E2-9E9F-4693-8CCB-C2FE8B18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285" y="0"/>
          <a:ext cx="2827919" cy="54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93</xdr:row>
      <xdr:rowOff>137204</xdr:rowOff>
    </xdr:from>
    <xdr:to>
      <xdr:col>1</xdr:col>
      <xdr:colOff>382956</xdr:colOff>
      <xdr:row>108</xdr:row>
      <xdr:rowOff>172855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0583B40-6E80-4C46-9CE4-EAF24567CE5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532848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23927-198D-496F-B2A9-21CAB0E4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19</xdr:col>
      <xdr:colOff>452059</xdr:colOff>
      <xdr:row>0</xdr:row>
      <xdr:rowOff>0</xdr:rowOff>
    </xdr:from>
    <xdr:to>
      <xdr:col>22</xdr:col>
      <xdr:colOff>471236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29D50E-7F2C-4790-BA66-2B9CC6D3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694532</xdr:colOff>
      <xdr:row>51</xdr:row>
      <xdr:rowOff>37418</xdr:rowOff>
    </xdr:from>
    <xdr:to>
      <xdr:col>0</xdr:col>
      <xdr:colOff>2886670</xdr:colOff>
      <xdr:row>66</xdr:row>
      <xdr:rowOff>73069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6E92A45-7C2B-416F-A54B-B2A9BA4D7F19}"/>
            </a:ext>
          </a:extLst>
        </xdr:cNvPr>
        <xdr:cNvSpPr txBox="1"/>
      </xdr:nvSpPr>
      <xdr:spPr>
        <a:xfrm>
          <a:off x="694532" y="9299347"/>
          <a:ext cx="2192138" cy="27570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2818848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B12BD-F1B5-41F4-A2B8-EFE3A2BC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188987</xdr:colOff>
      <xdr:row>0</xdr:row>
      <xdr:rowOff>0</xdr:rowOff>
    </xdr:from>
    <xdr:to>
      <xdr:col>23</xdr:col>
      <xdr:colOff>616379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03C85C-3552-4087-8FEE-062CE77B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</row>
        <row r="3"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</row>
        <row r="14"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</row>
        <row r="114"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</row>
        <row r="117"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</row>
        <row r="119"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</row>
        <row r="122"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</row>
        <row r="128"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</row>
        <row r="134"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</row>
        <row r="145"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</sheetData>
      <sheetData sheetId="8">
        <row r="9">
          <cell r="R9" t="str">
            <v>31 בדצמבר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/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5">
          <cell r="R5">
            <v>-7227.03</v>
          </cell>
          <cell r="S5">
            <v>-6698.8</v>
          </cell>
        </row>
        <row r="6">
          <cell r="R6">
            <v>238.45</v>
          </cell>
          <cell r="S6">
            <v>251.64</v>
          </cell>
        </row>
        <row r="7">
          <cell r="R7">
            <v>7.0000000000000007E-2</v>
          </cell>
        </row>
        <row r="8">
          <cell r="R8">
            <v>0.02</v>
          </cell>
        </row>
        <row r="9">
          <cell r="R9">
            <v>25270.06</v>
          </cell>
          <cell r="S9">
            <v>2863.81</v>
          </cell>
        </row>
        <row r="10">
          <cell r="R10">
            <v>1195536.81</v>
          </cell>
          <cell r="S10">
            <v>1115746.42</v>
          </cell>
        </row>
        <row r="11">
          <cell r="R11">
            <v>375643.97</v>
          </cell>
          <cell r="S11">
            <v>375946.22</v>
          </cell>
        </row>
        <row r="12">
          <cell r="R12">
            <v>3558.04</v>
          </cell>
          <cell r="S12">
            <v>3487.44</v>
          </cell>
        </row>
        <row r="13">
          <cell r="R13">
            <v>3608.87</v>
          </cell>
          <cell r="S13">
            <v>3537.26</v>
          </cell>
        </row>
        <row r="14">
          <cell r="R14">
            <v>1687.49</v>
          </cell>
          <cell r="S14">
            <v>1654</v>
          </cell>
        </row>
        <row r="15">
          <cell r="R15">
            <v>1676.93</v>
          </cell>
          <cell r="S15">
            <v>1643.66</v>
          </cell>
        </row>
        <row r="16">
          <cell r="R16">
            <v>1836.53</v>
          </cell>
          <cell r="S16">
            <v>1800.08</v>
          </cell>
        </row>
        <row r="17">
          <cell r="S17">
            <v>1886.85</v>
          </cell>
        </row>
        <row r="18">
          <cell r="S18">
            <v>1754.06</v>
          </cell>
        </row>
        <row r="19">
          <cell r="R19">
            <v>430.76</v>
          </cell>
          <cell r="S19">
            <v>422.21</v>
          </cell>
        </row>
        <row r="20">
          <cell r="R20">
            <v>50144.320000000007</v>
          </cell>
          <cell r="S20">
            <v>0</v>
          </cell>
        </row>
        <row r="21">
          <cell r="R21">
            <v>8812.74</v>
          </cell>
          <cell r="S21">
            <v>4150.1099999999997</v>
          </cell>
        </row>
        <row r="22">
          <cell r="S22">
            <v>-455.77</v>
          </cell>
        </row>
        <row r="23">
          <cell r="R23">
            <v>0</v>
          </cell>
          <cell r="S23">
            <v>-2666.46</v>
          </cell>
        </row>
        <row r="24">
          <cell r="R24">
            <v>-222.79</v>
          </cell>
          <cell r="S24">
            <v>-218.37</v>
          </cell>
        </row>
        <row r="25">
          <cell r="R25">
            <v>0</v>
          </cell>
        </row>
        <row r="26">
          <cell r="R26">
            <v>-2.42</v>
          </cell>
        </row>
        <row r="27">
          <cell r="S27">
            <v>-232.68</v>
          </cell>
        </row>
        <row r="28">
          <cell r="S28">
            <v>-162.13</v>
          </cell>
        </row>
        <row r="29">
          <cell r="S29">
            <v>-55.94</v>
          </cell>
        </row>
        <row r="30">
          <cell r="R30">
            <v>0</v>
          </cell>
          <cell r="S30">
            <v>-721.65</v>
          </cell>
        </row>
        <row r="31">
          <cell r="R31">
            <v>2.59</v>
          </cell>
        </row>
        <row r="32">
          <cell r="R32">
            <v>-0.13</v>
          </cell>
        </row>
        <row r="33">
          <cell r="R33">
            <v>3.91</v>
          </cell>
        </row>
        <row r="34">
          <cell r="R34">
            <v>-123.01</v>
          </cell>
        </row>
        <row r="35">
          <cell r="S35">
            <v>-19.63</v>
          </cell>
        </row>
        <row r="36">
          <cell r="S36">
            <v>-10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-10</v>
          </cell>
        </row>
        <row r="40">
          <cell r="R40">
            <v>0</v>
          </cell>
        </row>
        <row r="41">
          <cell r="R41">
            <v>3021.25</v>
          </cell>
          <cell r="S41">
            <v>3312.58</v>
          </cell>
        </row>
        <row r="42">
          <cell r="R42">
            <v>0</v>
          </cell>
        </row>
        <row r="43">
          <cell r="R43">
            <v>8566.6</v>
          </cell>
          <cell r="S43">
            <v>8312.5499999999993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-856.99</v>
          </cell>
        </row>
        <row r="47">
          <cell r="R47">
            <v>-7786.71</v>
          </cell>
          <cell r="S47">
            <v>-19612.34633312223</v>
          </cell>
        </row>
        <row r="48">
          <cell r="R48">
            <v>0</v>
          </cell>
        </row>
        <row r="49">
          <cell r="R49">
            <v>5547.08</v>
          </cell>
          <cell r="S49">
            <v>8502.7999999999993</v>
          </cell>
        </row>
        <row r="50">
          <cell r="R50">
            <v>1172.52</v>
          </cell>
          <cell r="S50">
            <v>3125.75</v>
          </cell>
        </row>
        <row r="51">
          <cell r="R51">
            <v>-15994.18</v>
          </cell>
          <cell r="S51">
            <v>-13095.63</v>
          </cell>
        </row>
        <row r="52">
          <cell r="R52">
            <v>-6702.78</v>
          </cell>
          <cell r="S52">
            <v>-6089.09</v>
          </cell>
        </row>
        <row r="53">
          <cell r="R53">
            <v>-8858.7099999999991</v>
          </cell>
          <cell r="S53">
            <v>-4420.7299999999996</v>
          </cell>
        </row>
        <row r="54">
          <cell r="R54">
            <v>-517.77</v>
          </cell>
          <cell r="S54">
            <v>-817.82</v>
          </cell>
        </row>
        <row r="55">
          <cell r="R55">
            <v>-4012.49</v>
          </cell>
          <cell r="S55">
            <v>-1254.5899999999999</v>
          </cell>
        </row>
        <row r="56">
          <cell r="R56">
            <v>-1129.01</v>
          </cell>
        </row>
        <row r="57">
          <cell r="R57">
            <v>-112.64</v>
          </cell>
          <cell r="S57">
            <v>-352.75</v>
          </cell>
        </row>
        <row r="58">
          <cell r="R58">
            <v>-9682.75</v>
          </cell>
          <cell r="S58">
            <v>-4702.7700000000004</v>
          </cell>
        </row>
        <row r="59">
          <cell r="R59">
            <v>-11761.25</v>
          </cell>
          <cell r="S59">
            <v>-15031.4</v>
          </cell>
        </row>
        <row r="60">
          <cell r="R60">
            <v>2754.57</v>
          </cell>
          <cell r="S60">
            <v>3126.35</v>
          </cell>
        </row>
        <row r="61">
          <cell r="R61">
            <v>484.6</v>
          </cell>
          <cell r="S61">
            <v>949.97</v>
          </cell>
        </row>
        <row r="62">
          <cell r="R62">
            <v>-3450.57</v>
          </cell>
          <cell r="S62">
            <v>-3398.99</v>
          </cell>
        </row>
        <row r="63">
          <cell r="R63">
            <v>-3364.85</v>
          </cell>
          <cell r="S63">
            <v>-3743.51</v>
          </cell>
        </row>
        <row r="64">
          <cell r="R64">
            <v>-1650.23</v>
          </cell>
          <cell r="S64">
            <v>-1628.46</v>
          </cell>
        </row>
        <row r="65">
          <cell r="R65">
            <v>-1467.37</v>
          </cell>
          <cell r="S65">
            <v>-1279.92</v>
          </cell>
        </row>
        <row r="66">
          <cell r="R66">
            <v>-1491.92</v>
          </cell>
          <cell r="S66">
            <v>-1631.62</v>
          </cell>
        </row>
        <row r="67">
          <cell r="R67">
            <v>-2591.64</v>
          </cell>
          <cell r="S67">
            <v>-2808.53</v>
          </cell>
        </row>
        <row r="68">
          <cell r="R68">
            <v>-1197.29</v>
          </cell>
          <cell r="S68">
            <v>-1244.46</v>
          </cell>
        </row>
        <row r="69">
          <cell r="R69">
            <v>-202.89</v>
          </cell>
          <cell r="S69">
            <v>-212.58</v>
          </cell>
        </row>
        <row r="70">
          <cell r="R70">
            <v>-4751.88</v>
          </cell>
          <cell r="S70">
            <v>-38</v>
          </cell>
        </row>
        <row r="71">
          <cell r="R71">
            <v>-1160.24</v>
          </cell>
          <cell r="S71">
            <v>-2075.79</v>
          </cell>
        </row>
        <row r="72">
          <cell r="S72">
            <v>-1641.12</v>
          </cell>
        </row>
        <row r="73">
          <cell r="S73">
            <v>-1513.83</v>
          </cell>
        </row>
        <row r="74">
          <cell r="R74">
            <v>-2485</v>
          </cell>
          <cell r="S74">
            <v>-4321</v>
          </cell>
        </row>
        <row r="75">
          <cell r="R75">
            <v>4009.71</v>
          </cell>
          <cell r="S75">
            <v>5089.28</v>
          </cell>
        </row>
        <row r="76">
          <cell r="R76">
            <v>5871.91</v>
          </cell>
          <cell r="S76">
            <v>5871.91</v>
          </cell>
        </row>
        <row r="77">
          <cell r="S77">
            <v>2109.64</v>
          </cell>
        </row>
        <row r="78">
          <cell r="R78">
            <v>2143.7399999999998</v>
          </cell>
          <cell r="S78">
            <v>2143.7399999999998</v>
          </cell>
        </row>
        <row r="79">
          <cell r="R79">
            <v>8951.99</v>
          </cell>
          <cell r="S79">
            <v>12316.06</v>
          </cell>
        </row>
        <row r="80">
          <cell r="R80">
            <v>14290.96</v>
          </cell>
          <cell r="S80">
            <v>19556.12</v>
          </cell>
        </row>
        <row r="81">
          <cell r="R81">
            <v>20276.009999999998</v>
          </cell>
          <cell r="S81">
            <v>20276.009999999998</v>
          </cell>
        </row>
        <row r="82">
          <cell r="R82">
            <v>-1999981</v>
          </cell>
          <cell r="S82">
            <v>-1999981</v>
          </cell>
        </row>
        <row r="83">
          <cell r="R83">
            <v>51145.94</v>
          </cell>
          <cell r="S83">
            <v>60294.77</v>
          </cell>
        </row>
        <row r="84">
          <cell r="R84">
            <v>-2292.79</v>
          </cell>
          <cell r="S84">
            <v>-2824.77</v>
          </cell>
        </row>
        <row r="85">
          <cell r="R85">
            <v>3022.25</v>
          </cell>
          <cell r="S85">
            <v>3596.24</v>
          </cell>
        </row>
        <row r="86">
          <cell r="R86">
            <v>5805.17</v>
          </cell>
          <cell r="S86">
            <v>6838.31</v>
          </cell>
        </row>
        <row r="87">
          <cell r="R87">
            <v>1867.85</v>
          </cell>
          <cell r="S87">
            <v>2215.54</v>
          </cell>
        </row>
        <row r="88">
          <cell r="R88">
            <v>2251.7399999999998</v>
          </cell>
          <cell r="S88">
            <v>2779.5</v>
          </cell>
        </row>
        <row r="89">
          <cell r="R89">
            <v>41.06</v>
          </cell>
          <cell r="S89">
            <v>41.06</v>
          </cell>
        </row>
        <row r="90">
          <cell r="S90">
            <v>4.22</v>
          </cell>
        </row>
        <row r="91">
          <cell r="R91">
            <v>1926.4</v>
          </cell>
          <cell r="S91">
            <v>2006.44</v>
          </cell>
        </row>
        <row r="92">
          <cell r="R92">
            <v>137.62</v>
          </cell>
          <cell r="S92">
            <v>137.62</v>
          </cell>
        </row>
        <row r="93">
          <cell r="R93">
            <v>1046.3599999999999</v>
          </cell>
          <cell r="S93">
            <v>1310.5999999999999</v>
          </cell>
        </row>
        <row r="94">
          <cell r="R94">
            <v>101.75</v>
          </cell>
          <cell r="S94">
            <v>126.94</v>
          </cell>
        </row>
        <row r="95">
          <cell r="R95">
            <v>1468.92</v>
          </cell>
          <cell r="S95">
            <v>1468.92</v>
          </cell>
        </row>
        <row r="96">
          <cell r="S96">
            <v>54.54</v>
          </cell>
        </row>
        <row r="97">
          <cell r="R97">
            <v>30.19</v>
          </cell>
          <cell r="S97">
            <v>42.59</v>
          </cell>
        </row>
        <row r="98">
          <cell r="R98">
            <v>541.36</v>
          </cell>
          <cell r="S98">
            <v>730.77</v>
          </cell>
        </row>
        <row r="99">
          <cell r="R99">
            <v>9349.4</v>
          </cell>
          <cell r="S99">
            <v>10926.71</v>
          </cell>
        </row>
        <row r="100">
          <cell r="R100">
            <v>4663.55</v>
          </cell>
          <cell r="S100">
            <v>5397.88</v>
          </cell>
        </row>
        <row r="101">
          <cell r="R101">
            <v>1946.69</v>
          </cell>
          <cell r="S101">
            <v>2456.0300000000002</v>
          </cell>
        </row>
        <row r="102">
          <cell r="R102">
            <v>45.07</v>
          </cell>
          <cell r="S102">
            <v>64.34</v>
          </cell>
        </row>
        <row r="103">
          <cell r="R103">
            <v>1478.88</v>
          </cell>
          <cell r="S103">
            <v>3051.99</v>
          </cell>
        </row>
        <row r="104">
          <cell r="R104">
            <v>-82.11</v>
          </cell>
          <cell r="S104">
            <v>-82.11</v>
          </cell>
        </row>
        <row r="105">
          <cell r="R105">
            <v>439.17</v>
          </cell>
          <cell r="S105">
            <v>655.48</v>
          </cell>
        </row>
        <row r="106">
          <cell r="S106">
            <v>995</v>
          </cell>
        </row>
        <row r="107">
          <cell r="R107">
            <v>45645.81</v>
          </cell>
          <cell r="S107">
            <v>48375.861515727251</v>
          </cell>
        </row>
        <row r="108">
          <cell r="R108">
            <v>1339.4</v>
          </cell>
          <cell r="S108">
            <v>1769.51</v>
          </cell>
        </row>
        <row r="109">
          <cell r="R109">
            <v>150.44999999999999</v>
          </cell>
          <cell r="S109">
            <v>155.79</v>
          </cell>
        </row>
        <row r="110">
          <cell r="R110">
            <v>29.44</v>
          </cell>
          <cell r="S110">
            <v>29.44</v>
          </cell>
        </row>
        <row r="111">
          <cell r="R111">
            <v>288.83999999999997</v>
          </cell>
          <cell r="S111">
            <v>288.83999999999997</v>
          </cell>
        </row>
        <row r="112">
          <cell r="S112">
            <v>228.5</v>
          </cell>
        </row>
        <row r="113">
          <cell r="R113">
            <v>762</v>
          </cell>
          <cell r="S113">
            <v>968</v>
          </cell>
        </row>
        <row r="114">
          <cell r="R114">
            <v>357.63</v>
          </cell>
          <cell r="S114">
            <v>539.44000000000005</v>
          </cell>
        </row>
        <row r="115">
          <cell r="R115">
            <v>54.82</v>
          </cell>
          <cell r="S115">
            <v>54.82</v>
          </cell>
        </row>
        <row r="116">
          <cell r="R116">
            <v>19112.21</v>
          </cell>
          <cell r="S116">
            <v>23774.84</v>
          </cell>
        </row>
        <row r="117">
          <cell r="R117">
            <v>3296.32</v>
          </cell>
          <cell r="S117">
            <v>4426.16</v>
          </cell>
        </row>
        <row r="118">
          <cell r="R118">
            <v>1328.32</v>
          </cell>
          <cell r="S118">
            <v>1328.32</v>
          </cell>
        </row>
        <row r="119">
          <cell r="R119">
            <v>638.49</v>
          </cell>
          <cell r="S119">
            <v>638.49</v>
          </cell>
        </row>
        <row r="120">
          <cell r="R120">
            <v>2142.12</v>
          </cell>
          <cell r="S120">
            <v>2855.11</v>
          </cell>
        </row>
        <row r="121">
          <cell r="S121">
            <v>3050.75</v>
          </cell>
        </row>
        <row r="122">
          <cell r="R122">
            <v>910.74</v>
          </cell>
          <cell r="S122">
            <v>1136.4100000000001</v>
          </cell>
        </row>
        <row r="123">
          <cell r="R123">
            <v>-22.99</v>
          </cell>
          <cell r="S123">
            <v>-22.99</v>
          </cell>
        </row>
        <row r="124">
          <cell r="R124">
            <v>55.36</v>
          </cell>
          <cell r="S124">
            <v>68.66</v>
          </cell>
        </row>
        <row r="125">
          <cell r="R125">
            <v>22.99</v>
          </cell>
          <cell r="S125">
            <v>22.99</v>
          </cell>
        </row>
        <row r="126">
          <cell r="R126">
            <v>118235.73</v>
          </cell>
          <cell r="S126">
            <v>147857.22</v>
          </cell>
        </row>
        <row r="127">
          <cell r="R127">
            <v>-2891.04</v>
          </cell>
          <cell r="S127">
            <v>-4230.51</v>
          </cell>
        </row>
        <row r="128">
          <cell r="R128">
            <v>7003.38</v>
          </cell>
          <cell r="S128">
            <v>8839.35</v>
          </cell>
        </row>
        <row r="129">
          <cell r="R129">
            <v>13684.78</v>
          </cell>
          <cell r="S129">
            <v>16491.2</v>
          </cell>
        </row>
        <row r="130">
          <cell r="R130">
            <v>5262.11</v>
          </cell>
          <cell r="S130">
            <v>6760.74</v>
          </cell>
        </row>
        <row r="131">
          <cell r="R131">
            <v>2776.07</v>
          </cell>
          <cell r="S131">
            <v>4056.42</v>
          </cell>
        </row>
        <row r="132">
          <cell r="R132">
            <v>114.97</v>
          </cell>
          <cell r="S132">
            <v>114.97</v>
          </cell>
        </row>
        <row r="133">
          <cell r="S133">
            <v>59.11</v>
          </cell>
        </row>
        <row r="134">
          <cell r="R134">
            <v>453.16</v>
          </cell>
          <cell r="S134">
            <v>453.16</v>
          </cell>
        </row>
        <row r="135">
          <cell r="S135">
            <v>26.24</v>
          </cell>
        </row>
        <row r="136">
          <cell r="R136">
            <v>6880.65</v>
          </cell>
          <cell r="S136">
            <v>9632.39</v>
          </cell>
        </row>
        <row r="137">
          <cell r="R137">
            <v>465.85</v>
          </cell>
          <cell r="S137">
            <v>1323.71</v>
          </cell>
        </row>
        <row r="138">
          <cell r="R138">
            <v>168.44</v>
          </cell>
          <cell r="S138">
            <v>172.29</v>
          </cell>
        </row>
        <row r="139">
          <cell r="R139">
            <v>316.02999999999997</v>
          </cell>
          <cell r="S139">
            <v>4716.03</v>
          </cell>
        </row>
        <row r="140">
          <cell r="R140">
            <v>1886.04</v>
          </cell>
          <cell r="S140">
            <v>1886.04</v>
          </cell>
        </row>
        <row r="141">
          <cell r="R141">
            <v>3.08</v>
          </cell>
          <cell r="S141">
            <v>3.08</v>
          </cell>
        </row>
        <row r="142">
          <cell r="R142">
            <v>5.0999999999999996</v>
          </cell>
          <cell r="S142">
            <v>5.0999999999999996</v>
          </cell>
        </row>
        <row r="143">
          <cell r="R143">
            <v>97.42</v>
          </cell>
          <cell r="S143">
            <v>97.42</v>
          </cell>
        </row>
        <row r="144">
          <cell r="R144">
            <v>14.42</v>
          </cell>
          <cell r="S144">
            <v>14.42</v>
          </cell>
        </row>
        <row r="145">
          <cell r="R145">
            <v>27154.149999999998</v>
          </cell>
          <cell r="S145">
            <v>43114.41</v>
          </cell>
        </row>
        <row r="146">
          <cell r="R146">
            <v>1723</v>
          </cell>
          <cell r="S146">
            <v>3353</v>
          </cell>
        </row>
        <row r="147">
          <cell r="R147">
            <v>387.68</v>
          </cell>
          <cell r="S147">
            <v>281.67</v>
          </cell>
        </row>
        <row r="148">
          <cell r="R148">
            <v>3823.85</v>
          </cell>
          <cell r="S148">
            <v>4758.1099999999997</v>
          </cell>
        </row>
        <row r="149">
          <cell r="R149">
            <v>3067.87</v>
          </cell>
          <cell r="S149">
            <v>3787.68</v>
          </cell>
        </row>
        <row r="150">
          <cell r="R150">
            <v>1078.8</v>
          </cell>
          <cell r="S150">
            <v>1807.96</v>
          </cell>
        </row>
        <row r="151">
          <cell r="R151">
            <v>12.64</v>
          </cell>
          <cell r="S151">
            <v>1213.7</v>
          </cell>
        </row>
        <row r="152">
          <cell r="S152">
            <v>1195.05</v>
          </cell>
        </row>
        <row r="153">
          <cell r="R153">
            <v>36.99</v>
          </cell>
          <cell r="S153">
            <v>36.99</v>
          </cell>
        </row>
        <row r="154">
          <cell r="S154">
            <v>27.64</v>
          </cell>
        </row>
        <row r="155">
          <cell r="S155">
            <v>31.14</v>
          </cell>
        </row>
        <row r="156">
          <cell r="S156">
            <v>51.18</v>
          </cell>
        </row>
        <row r="157">
          <cell r="S157">
            <v>1654.66</v>
          </cell>
        </row>
        <row r="158">
          <cell r="R158">
            <v>986.35</v>
          </cell>
          <cell r="S158">
            <v>986.35</v>
          </cell>
        </row>
        <row r="159">
          <cell r="R159">
            <v>54.9</v>
          </cell>
          <cell r="S159">
            <v>72.37</v>
          </cell>
        </row>
        <row r="160">
          <cell r="R160">
            <v>15.92</v>
          </cell>
          <cell r="S160">
            <v>15.92</v>
          </cell>
        </row>
        <row r="161">
          <cell r="R161">
            <v>1130.05</v>
          </cell>
          <cell r="S161">
            <v>1217.77</v>
          </cell>
        </row>
        <row r="162">
          <cell r="R162">
            <v>740.2</v>
          </cell>
          <cell r="S162">
            <v>838.55</v>
          </cell>
        </row>
        <row r="163">
          <cell r="R163">
            <v>-217.81</v>
          </cell>
          <cell r="S163">
            <v>830.12</v>
          </cell>
        </row>
        <row r="164">
          <cell r="R164">
            <v>11</v>
          </cell>
          <cell r="S164">
            <v>11</v>
          </cell>
        </row>
        <row r="165">
          <cell r="R165">
            <v>-2902.19</v>
          </cell>
          <cell r="S165">
            <v>-2949.92</v>
          </cell>
        </row>
        <row r="166">
          <cell r="R166">
            <v>-5600.3</v>
          </cell>
          <cell r="S166">
            <v>-6266.93</v>
          </cell>
        </row>
        <row r="167">
          <cell r="R167">
            <v>-7.08</v>
          </cell>
          <cell r="S167">
            <v>-5.62</v>
          </cell>
        </row>
        <row r="168">
          <cell r="R168">
            <v>-373.45</v>
          </cell>
          <cell r="S168">
            <v>-675.7</v>
          </cell>
        </row>
        <row r="169">
          <cell r="S169">
            <v>2322.1448173949757</v>
          </cell>
        </row>
        <row r="170">
          <cell r="S170">
            <v>183.67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phael Haim" id="{82349886-FDA8-4000-A48D-DF27D5C17ECF}" userId="S::Raphael.h@nanox.vision::629a5a88-b60b-4dec-bbfc-d25835277a63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</v>
    <v>8</v>
    <v>0</v>
    <v>1</v>
  </rv>
  <rv s="0">
    <v>3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9" dT="2026-04-07T06:04:45.73" personId="{82349886-FDA8-4000-A48D-DF27D5C17ECF}" id="{C882ADBF-D0FE-49F5-B9F6-7A58456971C7}">
    <text>Wo. capital raises</text>
  </threadedComment>
  <threadedComment ref="E29" dT="2026-04-07T06:01:19.12" personId="{82349886-FDA8-4000-A48D-DF27D5C17ECF}" id="{1878B45B-1D74-46BD-931C-E8D3B62DEA5F}">
    <text>Korea loan repayment</text>
  </threadedComment>
  <threadedComment ref="B30" dT="2026-04-07T06:04:26.05" personId="{82349886-FDA8-4000-A48D-DF27D5C17ECF}" id="{A401416E-EF2B-4F66-992F-BB12D5C27456}">
    <text>Due to large carryforward losses, no tax expense in those years forecast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083EC-613F-4DA4-A2F2-B9783B9B42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ee44006-8e3b-48fb-aa37-7445f439de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67" zoomScale="50" zoomScaleNormal="50" workbookViewId="0">
      <selection activeCell="U11" sqref="U11"/>
    </sheetView>
  </sheetViews>
  <sheetFormatPr defaultRowHeight="14.5"/>
  <sheetData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54D9-7AD7-40C0-BD8D-E25528D49059}">
  <dimension ref="A1:U105"/>
  <sheetViews>
    <sheetView tabSelected="1" topLeftCell="F35" zoomScale="70" zoomScaleNormal="70" workbookViewId="0">
      <selection activeCell="K68" sqref="K68"/>
    </sheetView>
  </sheetViews>
  <sheetFormatPr defaultColWidth="8.7265625" defaultRowHeight="14.5"/>
  <cols>
    <col min="1" max="5" width="8.7265625" style="1"/>
    <col min="6" max="6" width="14.7265625" style="1" customWidth="1"/>
    <col min="7" max="7" width="12.6328125" style="2" customWidth="1"/>
    <col min="8" max="8" width="23.54296875" style="1" bestFit="1" customWidth="1"/>
    <col min="9" max="9" width="19.1796875" style="1" customWidth="1"/>
    <col min="10" max="10" width="17.54296875" style="1" customWidth="1"/>
    <col min="11" max="11" width="17.81640625" style="1" customWidth="1"/>
    <col min="12" max="12" width="12.81640625" style="1" bestFit="1" customWidth="1"/>
    <col min="13" max="13" width="13.7265625" style="1" customWidth="1"/>
    <col min="14" max="14" width="16.453125" style="1" customWidth="1"/>
    <col min="15" max="15" width="11.7265625" style="1" customWidth="1"/>
    <col min="16" max="16" width="13.81640625" style="1" customWidth="1"/>
    <col min="17" max="17" width="12.453125" style="1" bestFit="1" customWidth="1"/>
    <col min="18" max="18" width="12.90625" style="1" customWidth="1"/>
    <col min="19" max="16384" width="8.7265625" style="1"/>
  </cols>
  <sheetData>
    <row r="1" spans="1:16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>
      <c r="A2" s="43"/>
      <c r="B2" s="43"/>
      <c r="C2" s="43"/>
      <c r="D2" s="43"/>
      <c r="E2" s="44"/>
      <c r="F2" s="43"/>
      <c r="G2" s="43"/>
      <c r="H2" s="43"/>
      <c r="I2" s="43"/>
      <c r="J2" s="43"/>
      <c r="K2" s="43"/>
      <c r="L2" s="43"/>
      <c r="M2" s="43"/>
      <c r="N2" s="44"/>
      <c r="O2" s="43"/>
      <c r="P2" s="43"/>
    </row>
    <row r="3" spans="1:16">
      <c r="A3" s="43"/>
      <c r="B3" s="43"/>
      <c r="C3" s="43"/>
      <c r="D3" s="43"/>
      <c r="E3" s="44"/>
      <c r="F3" s="43"/>
      <c r="G3" s="43"/>
      <c r="H3" s="43"/>
      <c r="I3" s="43"/>
      <c r="J3" s="43"/>
      <c r="K3" s="43"/>
      <c r="L3" s="43"/>
      <c r="M3" s="43"/>
      <c r="N3" s="44"/>
      <c r="O3" s="43"/>
      <c r="P3" s="43"/>
    </row>
    <row r="5" spans="1:16" ht="20" customHeight="1">
      <c r="G5" s="113" t="s">
        <v>42</v>
      </c>
    </row>
    <row r="6" spans="1:16" ht="20" customHeight="1">
      <c r="H6" s="4" t="s">
        <v>344</v>
      </c>
      <c r="I6" s="111" t="s">
        <v>356</v>
      </c>
    </row>
    <row r="7" spans="1:16">
      <c r="G7" s="114" t="s">
        <v>266</v>
      </c>
    </row>
    <row r="8" spans="1:16">
      <c r="F8" s="97"/>
      <c r="G8" s="112">
        <v>1</v>
      </c>
      <c r="H8" s="1" t="s">
        <v>43</v>
      </c>
      <c r="I8" s="108" t="s">
        <v>192</v>
      </c>
    </row>
    <row r="9" spans="1:16">
      <c r="F9" s="97"/>
      <c r="G9" s="112">
        <v>2</v>
      </c>
      <c r="H9" s="1" t="s">
        <v>251</v>
      </c>
      <c r="I9" s="108" t="s">
        <v>357</v>
      </c>
    </row>
    <row r="10" spans="1:16">
      <c r="F10" s="97"/>
      <c r="G10" s="112">
        <v>3</v>
      </c>
      <c r="H10" s="1" t="s">
        <v>252</v>
      </c>
      <c r="I10" s="109">
        <v>30000000</v>
      </c>
      <c r="J10" s="88" t="str">
        <f>IF(I10-_xlfn.XLOOKUP(I8&amp;I9,Benchmark_Table!C:C,Benchmark_Table!K:K,0)&lt;0,"Too Low",IF(I10-_xlfn.XLOOKUP(I8&amp;I9,Benchmark_Table!C:C,Benchmark_Table!M:M,0)&gt;0,"Too High",IF(AND(AVERAGE(_xlfn.XLOOKUP(I8&amp;I9,Benchmark_Table!C:C,Benchmark_Table!K:K,0),_xlfn.XLOOKUP(I8&amp;I9,Benchmark_Table!C:C,Benchmark_Table!L:L,0))&lt;I10,AVERAGE(_xlfn.XLOOKUP(I8&amp;I9,Benchmark_Table!C:C,Benchmark_Table!M:M,0),_xlfn.XLOOKUP(I8&amp;I9,Benchmark_Table!C:C,Benchmark_Table!L:L,0))&gt;I10),"Base",IF(AND(_xlfn.XLOOKUP(I8&amp;I9,Benchmark_Table!C:C,Benchmark_Table!L:L,0)&gt;I10,_xlfn.XLOOKUP(I8&amp;I9,Benchmark_Table!C:C,Benchmark_Table!K:K,0)&lt;I10),"Low",IF(_xlfn.XLOOKUP(I8&amp;I9,Benchmark_Table!C:C,Benchmark_Table!K:K,0)-I10=0,"Low",IF(_xlfn.XLOOKUP(I8&amp;I9,Benchmark_Table!C:C,Benchmark_Table!M:M,0)-I10=0,"High","High"))))))</f>
        <v>Too High</v>
      </c>
    </row>
    <row r="11" spans="1:16">
      <c r="F11" s="97"/>
      <c r="G11" s="112">
        <v>4</v>
      </c>
      <c r="H11" s="1" t="s">
        <v>67</v>
      </c>
      <c r="I11" s="108">
        <v>7</v>
      </c>
      <c r="J11" s="97" t="str">
        <f>IF(_xlfn.XLOOKUP(I8&amp;I9,Benchmark_Table!C:C,Benchmark_Table!E:E,0)=I11,"In Benchmark","Not In Benchmark")</f>
        <v>Not In Benchmark</v>
      </c>
    </row>
    <row r="12" spans="1:16">
      <c r="F12" s="97"/>
      <c r="G12" s="112">
        <v>5</v>
      </c>
      <c r="H12" s="1" t="s">
        <v>254</v>
      </c>
      <c r="I12" s="108">
        <v>2026</v>
      </c>
    </row>
    <row r="13" spans="1:16">
      <c r="F13" s="97"/>
      <c r="G13" s="1"/>
    </row>
    <row r="14" spans="1:16">
      <c r="F14" s="97"/>
      <c r="G14" s="112">
        <v>6</v>
      </c>
      <c r="H14" s="170" t="s">
        <v>345</v>
      </c>
    </row>
    <row r="15" spans="1:16">
      <c r="F15" s="97"/>
      <c r="H15" s="1" t="s">
        <v>346</v>
      </c>
    </row>
    <row r="16" spans="1:16">
      <c r="F16" s="97"/>
      <c r="G16" s="112" t="s">
        <v>352</v>
      </c>
      <c r="H16" s="171" t="s">
        <v>347</v>
      </c>
      <c r="I16" s="171" t="s">
        <v>350</v>
      </c>
      <c r="J16" s="110" t="s">
        <v>262</v>
      </c>
    </row>
    <row r="17" spans="6:11">
      <c r="F17" s="97"/>
      <c r="H17" s="108" t="s">
        <v>358</v>
      </c>
      <c r="I17" s="108" t="s">
        <v>271</v>
      </c>
      <c r="J17" s="108" t="s">
        <v>263</v>
      </c>
    </row>
    <row r="18" spans="6:11">
      <c r="F18" s="97"/>
      <c r="H18" s="108" t="s">
        <v>359</v>
      </c>
      <c r="I18" s="108" t="s">
        <v>258</v>
      </c>
      <c r="J18" s="108" t="s">
        <v>264</v>
      </c>
    </row>
    <row r="19" spans="6:11">
      <c r="F19" s="97"/>
      <c r="H19" s="108"/>
      <c r="I19" s="108"/>
      <c r="J19" s="108"/>
    </row>
    <row r="20" spans="6:11">
      <c r="F20" s="97"/>
      <c r="H20" s="108"/>
      <c r="I20" s="108"/>
      <c r="J20" s="108"/>
    </row>
    <row r="21" spans="6:11">
      <c r="F21" s="97"/>
      <c r="H21" s="108"/>
      <c r="I21" s="108"/>
      <c r="J21" s="108"/>
    </row>
    <row r="22" spans="6:11">
      <c r="F22" s="97"/>
      <c r="H22" s="108"/>
      <c r="I22" s="108"/>
      <c r="J22" s="108"/>
    </row>
    <row r="23" spans="6:11">
      <c r="F23" s="97"/>
      <c r="H23" s="108"/>
      <c r="I23" s="108"/>
      <c r="J23" s="108"/>
    </row>
    <row r="24" spans="6:11">
      <c r="F24" s="97"/>
      <c r="H24" s="108"/>
      <c r="I24" s="108"/>
      <c r="J24" s="108"/>
    </row>
    <row r="25" spans="6:11">
      <c r="F25" s="97"/>
      <c r="H25" s="108"/>
      <c r="I25" s="108"/>
      <c r="J25" s="108"/>
    </row>
    <row r="26" spans="6:11">
      <c r="F26" s="97"/>
      <c r="H26" s="108"/>
      <c r="I26" s="108"/>
      <c r="J26" s="108"/>
    </row>
    <row r="27" spans="6:11">
      <c r="F27" s="97"/>
    </row>
    <row r="28" spans="6:11">
      <c r="F28" s="97"/>
    </row>
    <row r="29" spans="6:11">
      <c r="F29" s="97"/>
      <c r="G29" s="112" t="s">
        <v>353</v>
      </c>
      <c r="H29" s="171" t="s">
        <v>348</v>
      </c>
      <c r="I29" s="171" t="s">
        <v>351</v>
      </c>
      <c r="J29" s="171" t="s">
        <v>349</v>
      </c>
      <c r="K29" s="171" t="s">
        <v>936</v>
      </c>
    </row>
    <row r="30" spans="6:11">
      <c r="F30" s="97"/>
      <c r="H30" s="108" t="s">
        <v>360</v>
      </c>
      <c r="I30" s="108" t="s">
        <v>276</v>
      </c>
      <c r="J30" s="109">
        <v>1000</v>
      </c>
      <c r="K30" s="109">
        <v>500</v>
      </c>
    </row>
    <row r="31" spans="6:11">
      <c r="F31" s="97"/>
      <c r="H31" s="108" t="s">
        <v>361</v>
      </c>
      <c r="I31" s="108" t="s">
        <v>937</v>
      </c>
      <c r="J31" s="109">
        <v>10</v>
      </c>
      <c r="K31" s="109">
        <v>5</v>
      </c>
    </row>
    <row r="32" spans="6:11">
      <c r="F32" s="97"/>
      <c r="H32" s="108"/>
      <c r="I32" s="108"/>
      <c r="J32" s="109"/>
      <c r="K32" s="109"/>
    </row>
    <row r="33" spans="6:19">
      <c r="F33" s="97"/>
      <c r="H33" s="108"/>
      <c r="I33" s="108"/>
      <c r="J33" s="109"/>
      <c r="K33" s="109"/>
    </row>
    <row r="34" spans="6:19">
      <c r="F34" s="97"/>
      <c r="H34" s="108"/>
      <c r="I34" s="108"/>
      <c r="J34" s="109"/>
      <c r="K34" s="109"/>
    </row>
    <row r="35" spans="6:19">
      <c r="F35" s="97"/>
      <c r="H35" s="108"/>
      <c r="I35" s="108"/>
      <c r="J35" s="109"/>
      <c r="K35" s="109"/>
    </row>
    <row r="36" spans="6:19">
      <c r="F36" s="97"/>
      <c r="H36" s="108"/>
      <c r="I36" s="108"/>
      <c r="J36" s="109"/>
      <c r="K36" s="109"/>
    </row>
    <row r="37" spans="6:19">
      <c r="F37" s="97"/>
      <c r="H37" s="108"/>
      <c r="I37" s="108"/>
      <c r="J37" s="109"/>
      <c r="K37" s="109"/>
    </row>
    <row r="38" spans="6:19">
      <c r="F38" s="97"/>
      <c r="H38" s="108"/>
      <c r="I38" s="108"/>
      <c r="J38" s="109"/>
      <c r="K38" s="109"/>
    </row>
    <row r="39" spans="6:19">
      <c r="F39" s="97"/>
      <c r="H39" s="108"/>
      <c r="I39" s="108"/>
      <c r="J39" s="109"/>
      <c r="K39" s="109"/>
    </row>
    <row r="40" spans="6:19">
      <c r="F40" s="97"/>
    </row>
    <row r="41" spans="6:19">
      <c r="F41" s="97"/>
      <c r="G41" s="112">
        <v>7</v>
      </c>
      <c r="H41" s="170" t="s">
        <v>354</v>
      </c>
    </row>
    <row r="42" spans="6:19">
      <c r="F42" s="97"/>
      <c r="G42" s="1"/>
      <c r="H42" s="1" t="s">
        <v>355</v>
      </c>
    </row>
    <row r="43" spans="6:19">
      <c r="F43" s="97"/>
      <c r="G43" s="112"/>
      <c r="H43" s="110" t="s">
        <v>24</v>
      </c>
      <c r="I43" s="110" t="s">
        <v>259</v>
      </c>
      <c r="J43" s="110" t="s">
        <v>260</v>
      </c>
      <c r="K43" s="110" t="s">
        <v>262</v>
      </c>
      <c r="L43" s="110" t="s">
        <v>265</v>
      </c>
      <c r="M43" s="110" t="s">
        <v>40</v>
      </c>
      <c r="N43" s="171" t="s">
        <v>936</v>
      </c>
      <c r="O43" s="110" t="str">
        <f>"Q1-"&amp;'Customer''s Questionnaire'!$I$12</f>
        <v>Q1-2026</v>
      </c>
      <c r="P43" s="110" t="str">
        <f>"Q2-"&amp;'Customer''s Questionnaire'!$I$12</f>
        <v>Q2-2026</v>
      </c>
      <c r="Q43" s="110" t="str">
        <f>"Q3-"&amp;'Customer''s Questionnaire'!$I$12</f>
        <v>Q3-2026</v>
      </c>
      <c r="R43" s="110" t="str">
        <f>"Q4-"&amp;'Customer''s Questionnaire'!$I$12</f>
        <v>Q4-2026</v>
      </c>
      <c r="S43" s="110">
        <f>I12+1</f>
        <v>2027</v>
      </c>
    </row>
    <row r="44" spans="6:19">
      <c r="F44" s="97"/>
      <c r="G44" s="112"/>
      <c r="H44" s="172" t="str">
        <f>_xlfn.XLOOKUP(L44,$H$30:$H$39,$I$30:$I$39,0)</f>
        <v>Hardware</v>
      </c>
      <c r="I44" s="108" t="s">
        <v>358</v>
      </c>
      <c r="J44" s="108" t="str">
        <f>_xlfn.XLOOKUP(I44,$H$17:$H$26,$I$17:$I$26,0)</f>
        <v>B2C</v>
      </c>
      <c r="K44" s="108" t="str">
        <f>_xlfn.XLOOKUP(I44,$H$17:$H$26,$J$17:$J$26,0)</f>
        <v>US</v>
      </c>
      <c r="L44" s="108" t="s">
        <v>360</v>
      </c>
      <c r="M44" s="229">
        <f>_xlfn.XLOOKUP(L44,$H$30:$H$39,$J$30:$J$39,0)</f>
        <v>1000</v>
      </c>
      <c r="N44" s="229">
        <f>_xlfn.XLOOKUP(L44,$H$30:$H$39,$K$30:$K$39,0)</f>
        <v>500</v>
      </c>
      <c r="O44" s="119">
        <v>10</v>
      </c>
      <c r="P44" s="119">
        <v>10</v>
      </c>
      <c r="Q44" s="119">
        <v>10</v>
      </c>
      <c r="R44" s="119">
        <v>10</v>
      </c>
      <c r="S44" s="120">
        <v>50</v>
      </c>
    </row>
    <row r="45" spans="6:19">
      <c r="F45" s="97"/>
      <c r="G45" s="112"/>
      <c r="H45" s="172" t="str">
        <f t="shared" ref="H45:H49" si="0">_xlfn.XLOOKUP(L45,$H$30:$H$39,$I$30:$I$39,0)</f>
        <v>Software / SaaS</v>
      </c>
      <c r="I45" s="108" t="s">
        <v>359</v>
      </c>
      <c r="J45" s="108" t="str">
        <f t="shared" ref="J45:J49" si="1">_xlfn.XLOOKUP(I45,$H$17:$H$26,$I$17:$I$26,0)</f>
        <v>Direct</v>
      </c>
      <c r="K45" s="108" t="str">
        <f t="shared" ref="K45:K49" si="2">_xlfn.XLOOKUP(I45,$H$17:$H$26,$J$17:$J$26,0)</f>
        <v>EU</v>
      </c>
      <c r="L45" s="108" t="s">
        <v>361</v>
      </c>
      <c r="M45" s="229">
        <f t="shared" ref="M45:M63" si="3">_xlfn.XLOOKUP(L45,$H$30:$H$39,$J$30:$J$39,0)</f>
        <v>10</v>
      </c>
      <c r="N45" s="229">
        <f t="shared" ref="N45:N63" si="4">_xlfn.XLOOKUP(L45,$H$30:$H$39,$K$30:$K$39,0)</f>
        <v>5</v>
      </c>
      <c r="O45" s="118">
        <v>1000</v>
      </c>
      <c r="P45" s="118">
        <v>1000</v>
      </c>
      <c r="Q45" s="118">
        <v>1000</v>
      </c>
      <c r="R45" s="118">
        <v>1000</v>
      </c>
      <c r="S45" s="118">
        <v>5000</v>
      </c>
    </row>
    <row r="46" spans="6:19">
      <c r="F46" s="97"/>
      <c r="G46" s="112"/>
      <c r="H46" s="172">
        <f t="shared" si="0"/>
        <v>0</v>
      </c>
      <c r="I46" s="108"/>
      <c r="J46" s="108">
        <f t="shared" si="1"/>
        <v>0</v>
      </c>
      <c r="K46" s="108">
        <f t="shared" si="2"/>
        <v>0</v>
      </c>
      <c r="L46" s="108"/>
      <c r="M46" s="229">
        <f t="shared" si="3"/>
        <v>0</v>
      </c>
      <c r="N46" s="229">
        <f t="shared" si="4"/>
        <v>0</v>
      </c>
      <c r="O46" s="119"/>
      <c r="P46" s="119"/>
      <c r="Q46" s="119"/>
      <c r="R46" s="119"/>
      <c r="S46" s="119"/>
    </row>
    <row r="47" spans="6:19">
      <c r="F47" s="97"/>
      <c r="G47" s="112"/>
      <c r="H47" s="172">
        <f t="shared" si="0"/>
        <v>0</v>
      </c>
      <c r="I47" s="108"/>
      <c r="J47" s="108">
        <f t="shared" si="1"/>
        <v>0</v>
      </c>
      <c r="K47" s="108">
        <f t="shared" si="2"/>
        <v>0</v>
      </c>
      <c r="L47" s="108"/>
      <c r="M47" s="229">
        <f t="shared" si="3"/>
        <v>0</v>
      </c>
      <c r="N47" s="229">
        <f t="shared" si="4"/>
        <v>0</v>
      </c>
      <c r="O47" s="108"/>
      <c r="P47" s="108"/>
      <c r="Q47" s="108"/>
      <c r="R47" s="108"/>
      <c r="S47" s="108"/>
    </row>
    <row r="48" spans="6:19">
      <c r="F48" s="97"/>
      <c r="G48" s="112"/>
      <c r="H48" s="172">
        <f t="shared" si="0"/>
        <v>0</v>
      </c>
      <c r="I48" s="108"/>
      <c r="J48" s="108">
        <f t="shared" si="1"/>
        <v>0</v>
      </c>
      <c r="K48" s="108">
        <f t="shared" si="2"/>
        <v>0</v>
      </c>
      <c r="L48" s="108"/>
      <c r="M48" s="229">
        <f t="shared" si="3"/>
        <v>0</v>
      </c>
      <c r="N48" s="229">
        <f t="shared" si="4"/>
        <v>0</v>
      </c>
      <c r="O48" s="108"/>
      <c r="P48" s="108"/>
      <c r="Q48" s="108"/>
      <c r="R48" s="108"/>
      <c r="S48" s="108"/>
    </row>
    <row r="49" spans="6:19">
      <c r="F49" s="97"/>
      <c r="G49" s="112"/>
      <c r="H49" s="216">
        <f t="shared" si="0"/>
        <v>0</v>
      </c>
      <c r="I49" s="217"/>
      <c r="J49" s="217">
        <f t="shared" si="1"/>
        <v>0</v>
      </c>
      <c r="K49" s="217">
        <f t="shared" si="2"/>
        <v>0</v>
      </c>
      <c r="L49" s="217"/>
      <c r="M49" s="229">
        <f t="shared" si="3"/>
        <v>0</v>
      </c>
      <c r="N49" s="229">
        <f t="shared" si="4"/>
        <v>0</v>
      </c>
      <c r="O49" s="217"/>
      <c r="P49" s="217"/>
      <c r="Q49" s="217"/>
      <c r="R49" s="217"/>
      <c r="S49" s="217"/>
    </row>
    <row r="50" spans="6:19">
      <c r="F50" s="97"/>
      <c r="G50" s="112"/>
      <c r="H50" s="216">
        <f t="shared" ref="H50:H63" si="5">_xlfn.XLOOKUP(L50,$H$30:$H$39,$I$30:$I$39,0)</f>
        <v>0</v>
      </c>
      <c r="I50" s="217"/>
      <c r="J50" s="217">
        <f t="shared" ref="J50:J63" si="6">_xlfn.XLOOKUP(I50,$H$17:$H$26,$I$17:$I$26,0)</f>
        <v>0</v>
      </c>
      <c r="K50" s="217">
        <f t="shared" ref="K50:K63" si="7">_xlfn.XLOOKUP(I50,$H$17:$H$26,$J$17:$J$26,0)</f>
        <v>0</v>
      </c>
      <c r="L50" s="217"/>
      <c r="M50" s="229">
        <f t="shared" si="3"/>
        <v>0</v>
      </c>
      <c r="N50" s="229">
        <f t="shared" si="4"/>
        <v>0</v>
      </c>
      <c r="O50" s="217"/>
      <c r="P50" s="217"/>
      <c r="Q50" s="217"/>
      <c r="R50" s="217"/>
      <c r="S50" s="217"/>
    </row>
    <row r="51" spans="6:19">
      <c r="F51" s="97"/>
      <c r="G51" s="112"/>
      <c r="H51" s="216">
        <f t="shared" si="5"/>
        <v>0</v>
      </c>
      <c r="I51" s="217"/>
      <c r="J51" s="217">
        <f t="shared" si="6"/>
        <v>0</v>
      </c>
      <c r="K51" s="217">
        <f t="shared" si="7"/>
        <v>0</v>
      </c>
      <c r="L51" s="217"/>
      <c r="M51" s="229">
        <f t="shared" si="3"/>
        <v>0</v>
      </c>
      <c r="N51" s="229">
        <f t="shared" si="4"/>
        <v>0</v>
      </c>
      <c r="O51" s="217"/>
      <c r="P51" s="217"/>
      <c r="Q51" s="217"/>
      <c r="R51" s="217"/>
      <c r="S51" s="217"/>
    </row>
    <row r="52" spans="6:19">
      <c r="F52" s="97"/>
      <c r="G52" s="112"/>
      <c r="H52" s="216">
        <f t="shared" si="5"/>
        <v>0</v>
      </c>
      <c r="I52" s="217"/>
      <c r="J52" s="217">
        <f t="shared" si="6"/>
        <v>0</v>
      </c>
      <c r="K52" s="217">
        <f t="shared" si="7"/>
        <v>0</v>
      </c>
      <c r="L52" s="217"/>
      <c r="M52" s="229">
        <f t="shared" si="3"/>
        <v>0</v>
      </c>
      <c r="N52" s="229">
        <f t="shared" si="4"/>
        <v>0</v>
      </c>
      <c r="O52" s="217"/>
      <c r="P52" s="217"/>
      <c r="Q52" s="217"/>
      <c r="R52" s="217"/>
      <c r="S52" s="217"/>
    </row>
    <row r="53" spans="6:19">
      <c r="F53" s="97"/>
      <c r="G53" s="112"/>
      <c r="H53" s="216">
        <f t="shared" si="5"/>
        <v>0</v>
      </c>
      <c r="I53" s="217"/>
      <c r="J53" s="217">
        <f t="shared" si="6"/>
        <v>0</v>
      </c>
      <c r="K53" s="217">
        <f t="shared" si="7"/>
        <v>0</v>
      </c>
      <c r="L53" s="217"/>
      <c r="M53" s="229">
        <f t="shared" si="3"/>
        <v>0</v>
      </c>
      <c r="N53" s="229">
        <f t="shared" si="4"/>
        <v>0</v>
      </c>
      <c r="O53" s="217"/>
      <c r="P53" s="217"/>
      <c r="Q53" s="217"/>
      <c r="R53" s="217"/>
      <c r="S53" s="217"/>
    </row>
    <row r="54" spans="6:19">
      <c r="F54" s="97"/>
      <c r="G54" s="112"/>
      <c r="H54" s="216">
        <f t="shared" si="5"/>
        <v>0</v>
      </c>
      <c r="I54" s="217"/>
      <c r="J54" s="217">
        <f t="shared" si="6"/>
        <v>0</v>
      </c>
      <c r="K54" s="217">
        <f t="shared" si="7"/>
        <v>0</v>
      </c>
      <c r="L54" s="217"/>
      <c r="M54" s="229">
        <f t="shared" si="3"/>
        <v>0</v>
      </c>
      <c r="N54" s="229">
        <f t="shared" si="4"/>
        <v>0</v>
      </c>
      <c r="O54" s="217"/>
      <c r="P54" s="217"/>
      <c r="Q54" s="217"/>
      <c r="R54" s="217"/>
      <c r="S54" s="217"/>
    </row>
    <row r="55" spans="6:19">
      <c r="F55" s="97"/>
      <c r="G55" s="112"/>
      <c r="H55" s="216">
        <f t="shared" si="5"/>
        <v>0</v>
      </c>
      <c r="I55" s="217"/>
      <c r="J55" s="217">
        <f t="shared" si="6"/>
        <v>0</v>
      </c>
      <c r="K55" s="217">
        <f t="shared" si="7"/>
        <v>0</v>
      </c>
      <c r="L55" s="217"/>
      <c r="M55" s="229">
        <f t="shared" si="3"/>
        <v>0</v>
      </c>
      <c r="N55" s="229">
        <f t="shared" si="4"/>
        <v>0</v>
      </c>
      <c r="O55" s="217"/>
      <c r="P55" s="217"/>
      <c r="Q55" s="217"/>
      <c r="R55" s="217"/>
      <c r="S55" s="217"/>
    </row>
    <row r="56" spans="6:19">
      <c r="F56" s="97"/>
      <c r="G56" s="112"/>
      <c r="H56" s="216">
        <f t="shared" si="5"/>
        <v>0</v>
      </c>
      <c r="I56" s="217"/>
      <c r="J56" s="217">
        <f t="shared" si="6"/>
        <v>0</v>
      </c>
      <c r="K56" s="217">
        <f t="shared" si="7"/>
        <v>0</v>
      </c>
      <c r="L56" s="217"/>
      <c r="M56" s="229">
        <f t="shared" si="3"/>
        <v>0</v>
      </c>
      <c r="N56" s="229">
        <f t="shared" si="4"/>
        <v>0</v>
      </c>
      <c r="O56" s="217"/>
      <c r="P56" s="217"/>
      <c r="Q56" s="217"/>
      <c r="R56" s="217"/>
      <c r="S56" s="217"/>
    </row>
    <row r="57" spans="6:19">
      <c r="F57" s="97"/>
      <c r="G57" s="112"/>
      <c r="H57" s="216">
        <f t="shared" si="5"/>
        <v>0</v>
      </c>
      <c r="I57" s="217"/>
      <c r="J57" s="217">
        <f t="shared" si="6"/>
        <v>0</v>
      </c>
      <c r="K57" s="217">
        <f t="shared" si="7"/>
        <v>0</v>
      </c>
      <c r="L57" s="217"/>
      <c r="M57" s="229">
        <f t="shared" si="3"/>
        <v>0</v>
      </c>
      <c r="N57" s="229">
        <f t="shared" si="4"/>
        <v>0</v>
      </c>
      <c r="O57" s="217"/>
      <c r="P57" s="217"/>
      <c r="Q57" s="217"/>
      <c r="R57" s="217"/>
      <c r="S57" s="217"/>
    </row>
    <row r="58" spans="6:19">
      <c r="F58" s="97"/>
      <c r="G58" s="112"/>
      <c r="H58" s="216">
        <f t="shared" si="5"/>
        <v>0</v>
      </c>
      <c r="I58" s="217"/>
      <c r="J58" s="217">
        <f t="shared" si="6"/>
        <v>0</v>
      </c>
      <c r="K58" s="217">
        <f t="shared" si="7"/>
        <v>0</v>
      </c>
      <c r="L58" s="217"/>
      <c r="M58" s="229">
        <f t="shared" si="3"/>
        <v>0</v>
      </c>
      <c r="N58" s="229">
        <f t="shared" si="4"/>
        <v>0</v>
      </c>
      <c r="O58" s="217"/>
      <c r="P58" s="217"/>
      <c r="Q58" s="217"/>
      <c r="R58" s="217"/>
      <c r="S58" s="217"/>
    </row>
    <row r="59" spans="6:19">
      <c r="F59" s="97"/>
      <c r="G59" s="112"/>
      <c r="H59" s="216">
        <f t="shared" si="5"/>
        <v>0</v>
      </c>
      <c r="I59" s="217"/>
      <c r="J59" s="217">
        <f t="shared" si="6"/>
        <v>0</v>
      </c>
      <c r="K59" s="217">
        <f t="shared" si="7"/>
        <v>0</v>
      </c>
      <c r="L59" s="217"/>
      <c r="M59" s="229">
        <f t="shared" si="3"/>
        <v>0</v>
      </c>
      <c r="N59" s="229">
        <f t="shared" si="4"/>
        <v>0</v>
      </c>
      <c r="O59" s="217"/>
      <c r="P59" s="217"/>
      <c r="Q59" s="217"/>
      <c r="R59" s="217"/>
      <c r="S59" s="217"/>
    </row>
    <row r="60" spans="6:19">
      <c r="F60" s="97"/>
      <c r="G60" s="112"/>
      <c r="H60" s="216">
        <f t="shared" si="5"/>
        <v>0</v>
      </c>
      <c r="I60" s="217"/>
      <c r="J60" s="217">
        <f t="shared" si="6"/>
        <v>0</v>
      </c>
      <c r="K60" s="217">
        <f t="shared" si="7"/>
        <v>0</v>
      </c>
      <c r="L60" s="217"/>
      <c r="M60" s="229">
        <f t="shared" si="3"/>
        <v>0</v>
      </c>
      <c r="N60" s="229">
        <f t="shared" si="4"/>
        <v>0</v>
      </c>
      <c r="O60" s="217"/>
      <c r="P60" s="217"/>
      <c r="Q60" s="217"/>
      <c r="R60" s="217"/>
      <c r="S60" s="217"/>
    </row>
    <row r="61" spans="6:19">
      <c r="F61" s="97"/>
      <c r="G61" s="112"/>
      <c r="H61" s="216">
        <f t="shared" si="5"/>
        <v>0</v>
      </c>
      <c r="I61" s="217"/>
      <c r="J61" s="217">
        <f t="shared" si="6"/>
        <v>0</v>
      </c>
      <c r="K61" s="217">
        <f t="shared" si="7"/>
        <v>0</v>
      </c>
      <c r="L61" s="217"/>
      <c r="M61" s="229">
        <f t="shared" si="3"/>
        <v>0</v>
      </c>
      <c r="N61" s="229">
        <f t="shared" si="4"/>
        <v>0</v>
      </c>
      <c r="O61" s="217"/>
      <c r="P61" s="217"/>
      <c r="Q61" s="217"/>
      <c r="R61" s="217"/>
      <c r="S61" s="217"/>
    </row>
    <row r="62" spans="6:19">
      <c r="F62" s="97"/>
      <c r="G62" s="112"/>
      <c r="H62" s="216">
        <f t="shared" si="5"/>
        <v>0</v>
      </c>
      <c r="I62" s="217"/>
      <c r="J62" s="217">
        <f t="shared" si="6"/>
        <v>0</v>
      </c>
      <c r="K62" s="217">
        <f t="shared" si="7"/>
        <v>0</v>
      </c>
      <c r="L62" s="217"/>
      <c r="M62" s="229">
        <f t="shared" si="3"/>
        <v>0</v>
      </c>
      <c r="N62" s="229">
        <f t="shared" si="4"/>
        <v>0</v>
      </c>
      <c r="O62" s="217"/>
      <c r="P62" s="217"/>
      <c r="Q62" s="217"/>
      <c r="R62" s="217"/>
      <c r="S62" s="217"/>
    </row>
    <row r="63" spans="6:19">
      <c r="F63" s="97"/>
      <c r="G63" s="112"/>
      <c r="H63" s="173">
        <f t="shared" si="5"/>
        <v>0</v>
      </c>
      <c r="I63" s="116"/>
      <c r="J63" s="116">
        <f t="shared" si="6"/>
        <v>0</v>
      </c>
      <c r="K63" s="116">
        <f t="shared" si="7"/>
        <v>0</v>
      </c>
      <c r="L63" s="116"/>
      <c r="M63" s="230">
        <f t="shared" si="3"/>
        <v>0</v>
      </c>
      <c r="N63" s="230">
        <f t="shared" si="4"/>
        <v>0</v>
      </c>
      <c r="O63" s="116"/>
      <c r="P63" s="116"/>
      <c r="Q63" s="116"/>
      <c r="R63" s="116"/>
      <c r="S63" s="116"/>
    </row>
    <row r="64" spans="6:19">
      <c r="F64" s="97"/>
      <c r="G64" s="112"/>
      <c r="H64" s="117" t="s">
        <v>41</v>
      </c>
      <c r="I64" s="111"/>
      <c r="J64" s="108"/>
      <c r="K64" s="108"/>
      <c r="L64" s="117"/>
      <c r="M64" s="117"/>
      <c r="N64" s="117"/>
      <c r="O64" s="218">
        <f>SUM(O44:O63)</f>
        <v>1010</v>
      </c>
      <c r="P64" s="218">
        <f t="shared" ref="P64:S64" si="8">SUM(P44:P63)</f>
        <v>1010</v>
      </c>
      <c r="Q64" s="218">
        <f t="shared" si="8"/>
        <v>1010</v>
      </c>
      <c r="R64" s="218">
        <f t="shared" si="8"/>
        <v>1010</v>
      </c>
      <c r="S64" s="218">
        <f t="shared" si="8"/>
        <v>5050</v>
      </c>
    </row>
    <row r="65" spans="6:21">
      <c r="F65" s="97"/>
      <c r="G65" s="112"/>
    </row>
    <row r="66" spans="6:21">
      <c r="F66" s="97"/>
      <c r="G66" s="112">
        <v>8</v>
      </c>
      <c r="H66" s="1" t="s">
        <v>267</v>
      </c>
      <c r="M66" s="45"/>
    </row>
    <row r="67" spans="6:21">
      <c r="F67" s="97"/>
      <c r="G67" s="1"/>
      <c r="H67" s="6" t="s">
        <v>4</v>
      </c>
      <c r="I67" s="97"/>
    </row>
    <row r="68" spans="6:21">
      <c r="F68" s="97"/>
      <c r="G68" s="1"/>
      <c r="H68" s="111" t="s">
        <v>360</v>
      </c>
      <c r="I68" s="7">
        <v>500</v>
      </c>
    </row>
    <row r="69" spans="6:21">
      <c r="F69" s="97"/>
      <c r="G69" s="1"/>
      <c r="H69" s="111" t="s">
        <v>361</v>
      </c>
      <c r="I69" s="7">
        <v>5</v>
      </c>
    </row>
    <row r="70" spans="6:21">
      <c r="F70" s="97"/>
      <c r="G70" s="1"/>
      <c r="H70" s="111"/>
      <c r="I70" s="7"/>
    </row>
    <row r="71" spans="6:21">
      <c r="F71" s="97"/>
      <c r="G71" s="1"/>
      <c r="H71" s="111"/>
      <c r="I71" s="7"/>
    </row>
    <row r="72" spans="6:21">
      <c r="F72" s="97"/>
      <c r="G72" s="1"/>
      <c r="H72" s="111"/>
      <c r="I72" s="121"/>
    </row>
    <row r="73" spans="6:21">
      <c r="F73" s="97"/>
      <c r="G73" s="1"/>
      <c r="H73" s="111"/>
      <c r="I73" s="7"/>
    </row>
    <row r="74" spans="6:21">
      <c r="F74" s="97"/>
      <c r="G74" s="1"/>
      <c r="H74" s="111"/>
      <c r="I74" s="7"/>
    </row>
    <row r="75" spans="6:21">
      <c r="F75" s="97"/>
      <c r="G75" s="1"/>
      <c r="H75" s="111"/>
      <c r="I75" s="7"/>
    </row>
    <row r="76" spans="6:21">
      <c r="F76" s="97"/>
      <c r="G76" s="1"/>
      <c r="H76" s="111"/>
      <c r="I76" s="7"/>
    </row>
    <row r="77" spans="6:21">
      <c r="G77" s="1"/>
      <c r="H77" s="111"/>
      <c r="I77" s="7"/>
    </row>
    <row r="78" spans="6:21">
      <c r="G78" s="1"/>
    </row>
    <row r="79" spans="6:21">
      <c r="G79" s="112">
        <v>9</v>
      </c>
      <c r="H79" s="1" t="s">
        <v>268</v>
      </c>
    </row>
    <row r="80" spans="6:21">
      <c r="G80" s="1"/>
      <c r="H80" s="115" t="s">
        <v>270</v>
      </c>
      <c r="I80" s="110">
        <f>I12</f>
        <v>2026</v>
      </c>
      <c r="J80" s="110">
        <f>I80+1</f>
        <v>2027</v>
      </c>
      <c r="S80" s="112"/>
      <c r="T80" s="112"/>
      <c r="U80" s="112"/>
    </row>
    <row r="81" spans="7:10">
      <c r="G81" s="1"/>
      <c r="H81" s="1" t="s">
        <v>22</v>
      </c>
      <c r="I81" s="108">
        <v>2</v>
      </c>
      <c r="J81" s="108">
        <v>3</v>
      </c>
    </row>
    <row r="82" spans="7:10">
      <c r="G82" s="1"/>
      <c r="H82" s="1" t="s">
        <v>12</v>
      </c>
      <c r="I82" s="108">
        <v>3</v>
      </c>
      <c r="J82" s="108">
        <v>4</v>
      </c>
    </row>
    <row r="83" spans="7:10">
      <c r="G83" s="1"/>
      <c r="H83" s="1" t="s">
        <v>10</v>
      </c>
      <c r="I83" s="108">
        <v>4</v>
      </c>
      <c r="J83" s="108">
        <v>5</v>
      </c>
    </row>
    <row r="84" spans="7:10">
      <c r="G84" s="1"/>
      <c r="H84" s="1" t="s">
        <v>269</v>
      </c>
      <c r="I84" s="108">
        <v>5</v>
      </c>
      <c r="J84" s="108">
        <v>6</v>
      </c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</sheetData>
  <conditionalFormatting sqref="J10">
    <cfRule type="beginsWith" dxfId="5" priority="3" operator="beginsWith" text="High">
      <formula>LEFT(J10,LEN("High"))="High"</formula>
    </cfRule>
    <cfRule type="beginsWith" dxfId="4" priority="4" operator="beginsWith" text="Low">
      <formula>LEFT(J10,LEN("Low"))="Low"</formula>
    </cfRule>
    <cfRule type="containsText" dxfId="3" priority="5" operator="containsText" text="Base">
      <formula>NOT(ISERROR(SEARCH("Base",J10)))</formula>
    </cfRule>
    <cfRule type="beginsWith" dxfId="2" priority="6" operator="beginsWith" text="Too">
      <formula>LEFT(J10,LEN("Too"))="Too"</formula>
    </cfRule>
  </conditionalFormatting>
  <conditionalFormatting sqref="J11">
    <cfRule type="beginsWith" dxfId="1" priority="1" operator="beginsWith" text="Not">
      <formula>LEFT(J11,LEN("Not"))="Not"</formula>
    </cfRule>
    <cfRule type="beginsWith" dxfId="0" priority="2" operator="beginsWith" text="In">
      <formula>LEFT(J11,LEN("In"))="In"</formula>
    </cfRule>
  </conditionalFormatting>
  <dataValidations count="2">
    <dataValidation type="list" allowBlank="1" showInputMessage="1" showErrorMessage="1" sqref="I44:I63" xr:uid="{3E2C6BE4-E928-4736-9BD4-19B60922402A}">
      <formula1>$H$17:$H$26</formula1>
    </dataValidation>
    <dataValidation type="list" allowBlank="1" showInputMessage="1" showErrorMessage="1" sqref="H38:H40 L44:L63 J38:J41 I40:I41" xr:uid="{203F8010-B427-419C-BF16-FE517E6C321F}">
      <formula1>$H$30:$H$37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FA3E49C-52A8-4BD1-96CF-AF5FAADFDECE}">
          <x14:formula1>
            <xm:f>Definitions!$A$1:$A$15</xm:f>
          </x14:formula1>
          <xm:sqref>I8</xm:sqref>
        </x14:dataValidation>
        <x14:dataValidation type="list" allowBlank="1" showInputMessage="1" showErrorMessage="1" xr:uid="{6B660668-A3BB-4385-ADCC-42580BDB0C84}">
          <x14:formula1>
            <xm:f>Definitions!$B$1:$B$9</xm:f>
          </x14:formula1>
          <xm:sqref>I9</xm:sqref>
        </x14:dataValidation>
        <x14:dataValidation type="list" allowBlank="1" showInputMessage="1" showErrorMessage="1" xr:uid="{E71DC463-FE02-4FDC-8891-9ADEDA99514E}">
          <x14:formula1>
            <xm:f>Definitions!$C$1:$C$11</xm:f>
          </x14:formula1>
          <xm:sqref>I30:I39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F1D8-83BA-4893-90F6-B1190C170E3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25F8-2CA9-43D8-A780-6B255C66B3AC}">
  <sheetPr>
    <tabColor rgb="FF203764"/>
  </sheetPr>
  <dimension ref="A1:AF148"/>
  <sheetViews>
    <sheetView showGridLines="0" zoomScale="40" zoomScaleNormal="40" workbookViewId="0">
      <selection activeCell="O30" sqref="O30"/>
    </sheetView>
  </sheetViews>
  <sheetFormatPr defaultRowHeight="14.5"/>
  <cols>
    <col min="1" max="1" width="9.36328125" customWidth="1"/>
    <col min="2" max="2" width="21.7265625" customWidth="1"/>
    <col min="3" max="4" width="20.90625" customWidth="1"/>
    <col min="5" max="5" width="12.6328125" customWidth="1"/>
    <col min="6" max="7" width="20.90625" customWidth="1"/>
    <col min="8" max="8" width="7.81640625" customWidth="1"/>
    <col min="9" max="10" width="20.90625" customWidth="1"/>
    <col min="11" max="11" width="5.08984375" customWidth="1"/>
    <col min="12" max="13" width="20.90625" customWidth="1"/>
    <col min="14" max="14" width="5.7265625" customWidth="1"/>
    <col min="15" max="15" width="22.08984375" customWidth="1"/>
    <col min="16" max="16" width="22.90625" customWidth="1"/>
    <col min="17" max="32" width="17.26953125" customWidth="1"/>
  </cols>
  <sheetData>
    <row r="1" spans="1:32" ht="12" customHeight="1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</row>
    <row r="2" spans="1:32" ht="36" customHeight="1">
      <c r="A2" s="158"/>
      <c r="B2" s="160"/>
      <c r="C2" s="158"/>
      <c r="D2" s="159"/>
      <c r="E2" s="160" t="s">
        <v>332</v>
      </c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</row>
    <row r="3" spans="1:32" ht="22" customHeight="1">
      <c r="A3" s="158"/>
      <c r="B3" s="161" t="s">
        <v>333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</row>
    <row r="4" spans="1:32" ht="2" customHeight="1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</row>
    <row r="5" spans="1:32" ht="30" customHeight="1">
      <c r="A5" s="131"/>
      <c r="B5" s="131" t="s">
        <v>334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</row>
    <row r="6" spans="1:32" ht="7" customHeight="1">
      <c r="A6" s="162"/>
      <c r="B6" s="162"/>
      <c r="C6" s="154"/>
      <c r="D6" s="154"/>
      <c r="E6" s="162"/>
      <c r="F6" s="155"/>
      <c r="G6" s="155"/>
      <c r="H6" s="162"/>
      <c r="I6" s="156"/>
      <c r="J6" s="156"/>
      <c r="K6" s="162"/>
      <c r="L6" s="157"/>
      <c r="M6" s="157"/>
      <c r="N6" s="131"/>
      <c r="O6" s="174"/>
      <c r="P6" s="174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</row>
    <row r="7" spans="1:32" ht="24" customHeight="1">
      <c r="A7" s="162"/>
      <c r="B7" s="163"/>
      <c r="C7" s="210" t="s">
        <v>335</v>
      </c>
      <c r="D7" s="210"/>
      <c r="E7" s="163"/>
      <c r="F7" s="210" t="s">
        <v>320</v>
      </c>
      <c r="G7" s="210"/>
      <c r="H7" s="163"/>
      <c r="I7" s="210" t="s">
        <v>321</v>
      </c>
      <c r="J7" s="210"/>
      <c r="K7" s="131"/>
      <c r="L7" s="210" t="s">
        <v>336</v>
      </c>
      <c r="M7" s="210"/>
      <c r="N7" s="131"/>
      <c r="O7" s="210" t="s">
        <v>366</v>
      </c>
      <c r="P7" s="210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</row>
    <row r="8" spans="1:32" ht="48" customHeight="1">
      <c r="A8" s="162"/>
      <c r="B8" s="164"/>
      <c r="C8" s="213">
        <f>G67</f>
        <v>194062.5</v>
      </c>
      <c r="D8" s="213"/>
      <c r="E8" s="164"/>
      <c r="F8" s="214">
        <f>H67</f>
        <v>0.24799518200077153</v>
      </c>
      <c r="G8" s="214"/>
      <c r="H8" s="165"/>
      <c r="I8" s="213">
        <f>G74</f>
        <v>194062.5</v>
      </c>
      <c r="J8" s="213"/>
      <c r="K8" s="131"/>
      <c r="L8" s="215" t="str">
        <f>INDEX(B81:B86,MATCH(MAX(G81:G86),G81:G86,0))</f>
        <v>BULO</v>
      </c>
      <c r="M8" s="215"/>
      <c r="N8" s="131"/>
      <c r="O8" s="211">
        <f>'P&amp;L'!H11</f>
        <v>0.5</v>
      </c>
      <c r="P8" s="21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</row>
    <row r="9" spans="1:32" ht="10" customHeight="1">
      <c r="A9" s="162"/>
      <c r="B9" s="162"/>
      <c r="C9" s="212"/>
      <c r="D9" s="212"/>
      <c r="E9" s="162"/>
      <c r="F9" s="212"/>
      <c r="G9" s="212"/>
      <c r="H9" s="162"/>
      <c r="I9" s="212"/>
      <c r="J9" s="212"/>
      <c r="K9" s="131"/>
      <c r="L9" s="212"/>
      <c r="M9" s="212"/>
      <c r="N9" s="131"/>
      <c r="O9" s="212"/>
      <c r="P9" s="212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</row>
    <row r="10" spans="1:32" ht="20" customHeight="1">
      <c r="A10" s="131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</row>
    <row r="11" spans="1:32" ht="15" customHeight="1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</row>
    <row r="12" spans="1:32" ht="15" customHeight="1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</row>
    <row r="13" spans="1:32" ht="15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</row>
    <row r="14" spans="1:32" ht="15" customHeight="1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</row>
    <row r="15" spans="1:32" ht="15" customHeight="1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</row>
    <row r="16" spans="1:32" ht="15" customHeight="1">
      <c r="A16" s="131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</row>
    <row r="17" spans="1:32" ht="15" customHeight="1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</row>
    <row r="18" spans="1:32" ht="15" customHeight="1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</row>
    <row r="19" spans="1:32" ht="15" customHeight="1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</row>
    <row r="20" spans="1:32" ht="15" customHeight="1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</row>
    <row r="21" spans="1:32" ht="15" customHeight="1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</row>
    <row r="22" spans="1:32" ht="15" customHeight="1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</row>
    <row r="23" spans="1:32" ht="15" customHeight="1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</row>
    <row r="24" spans="1:32" ht="15" customHeight="1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</row>
    <row r="25" spans="1:32" ht="15" customHeight="1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</row>
    <row r="26" spans="1:32" ht="15" customHeight="1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</row>
    <row r="27" spans="1:32" ht="15" customHeight="1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</row>
    <row r="28" spans="1:32" ht="15" customHeight="1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</row>
    <row r="29" spans="1:32" ht="15" customHeight="1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</row>
    <row r="30" spans="1:32" ht="15" customHeight="1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</row>
    <row r="31" spans="1:32" ht="15" customHeight="1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</row>
    <row r="32" spans="1:32" ht="15" customHeight="1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</row>
    <row r="33" spans="1:32" ht="15" customHeight="1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</row>
    <row r="34" spans="1:32" ht="15" customHeight="1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</row>
    <row r="35" spans="1:32" ht="15" customHeight="1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</row>
    <row r="36" spans="1:32" ht="15" customHeight="1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</row>
    <row r="37" spans="1:32" ht="15" customHeight="1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</row>
    <row r="38" spans="1:32" ht="15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</row>
    <row r="39" spans="1:32" ht="15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</row>
    <row r="40" spans="1:32" ht="15" customHeight="1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</row>
    <row r="41" spans="1:32" ht="15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</row>
    <row r="42" spans="1:32" ht="1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</row>
    <row r="43" spans="1:32" ht="1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</row>
    <row r="44" spans="1:32" ht="15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</row>
    <row r="45" spans="1:32" ht="1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</row>
    <row r="46" spans="1:32" ht="1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</row>
    <row r="47" spans="1:32" ht="15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</row>
    <row r="48" spans="1:32" ht="15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</row>
    <row r="49" spans="1:32" ht="15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</row>
    <row r="50" spans="1:32" ht="15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</row>
    <row r="51" spans="1:3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</row>
    <row r="52" spans="1:32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</row>
    <row r="53" spans="1:32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</row>
    <row r="54" spans="1:32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</row>
    <row r="55" spans="1:32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</row>
    <row r="56" spans="1:32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</row>
    <row r="57" spans="1:32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</row>
    <row r="58" spans="1:32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</row>
    <row r="59" spans="1:32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</row>
    <row r="60" spans="1:32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</row>
    <row r="61" spans="1:32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</row>
    <row r="62" spans="1:32" s="169" customFormat="1" ht="15" thickBo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</row>
    <row r="63" spans="1:32" ht="32" customHeight="1">
      <c r="A63" s="131"/>
      <c r="B63" s="131" t="s">
        <v>342</v>
      </c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</row>
    <row r="64" spans="1:32" ht="12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</row>
    <row r="65" spans="1:32">
      <c r="A65" s="131"/>
      <c r="B65" s="131" t="s">
        <v>337</v>
      </c>
      <c r="C65" s="131"/>
      <c r="D65" s="131"/>
      <c r="E65" s="131"/>
      <c r="F65" s="131"/>
      <c r="G65" s="131"/>
      <c r="H65" s="131"/>
      <c r="I65" s="131"/>
      <c r="J65" s="131" t="s">
        <v>340</v>
      </c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</row>
    <row r="66" spans="1:32">
      <c r="A66" s="131"/>
      <c r="B66" s="131"/>
      <c r="C66" s="131" t="s">
        <v>322</v>
      </c>
      <c r="D66" s="131" t="s">
        <v>323</v>
      </c>
      <c r="E66" s="131" t="s">
        <v>324</v>
      </c>
      <c r="F66" s="131" t="s">
        <v>325</v>
      </c>
      <c r="G66" s="131" t="s">
        <v>326</v>
      </c>
      <c r="H66" s="131" t="s">
        <v>6</v>
      </c>
      <c r="I66" s="131"/>
      <c r="J66" s="131" t="s">
        <v>278</v>
      </c>
      <c r="K66" s="131" t="s">
        <v>322</v>
      </c>
      <c r="L66" s="131" t="s">
        <v>323</v>
      </c>
      <c r="M66" s="131" t="s">
        <v>324</v>
      </c>
      <c r="N66" s="131" t="s">
        <v>325</v>
      </c>
      <c r="O66" s="131" t="s">
        <v>326</v>
      </c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</row>
    <row r="67" spans="1:32">
      <c r="A67" s="131"/>
      <c r="B67" s="131" t="s">
        <v>327</v>
      </c>
      <c r="C67" s="131">
        <f>'P&amp;L'!D5</f>
        <v>80000</v>
      </c>
      <c r="D67" s="131">
        <f>'P&amp;L'!E5</f>
        <v>100000</v>
      </c>
      <c r="E67" s="131">
        <f>'P&amp;L'!F5</f>
        <v>135000</v>
      </c>
      <c r="F67" s="131">
        <f>'P&amp;L'!G5</f>
        <v>168750</v>
      </c>
      <c r="G67" s="131">
        <f>'P&amp;L'!H5</f>
        <v>194062.5</v>
      </c>
      <c r="H67" s="131">
        <f>IFERROR((G67/C67)^(1/4)-1,0)</f>
        <v>0.24799518200077153</v>
      </c>
      <c r="I67" s="131"/>
      <c r="J67" s="131" t="str">
        <f>IFERROR(INDEX(_xlfn.ANCHORARRAY($M$115),1),"")</f>
        <v>Big MAC</v>
      </c>
      <c r="K67" s="131">
        <f t="shared" ref="K67:O74" si="0">IF($J67="",0,SUMIFS(E$116:E$132,$C$116:$C$132,$J67))</f>
        <v>40000</v>
      </c>
      <c r="L67" s="131">
        <f t="shared" si="0"/>
        <v>50000</v>
      </c>
      <c r="M67" s="131">
        <f t="shared" si="0"/>
        <v>67500</v>
      </c>
      <c r="N67" s="131">
        <f t="shared" si="0"/>
        <v>84375</v>
      </c>
      <c r="O67" s="131">
        <f t="shared" si="0"/>
        <v>97031.249999999985</v>
      </c>
      <c r="P67" s="131"/>
      <c r="Q67" s="131"/>
      <c r="R67" s="167" t="str">
        <f t="shared" ref="R67:V74" si="1">TEXT(K67/K$75,"0%")</f>
        <v>50%</v>
      </c>
      <c r="S67" s="167" t="str">
        <f t="shared" si="1"/>
        <v>50%</v>
      </c>
      <c r="T67" s="167" t="str">
        <f t="shared" si="1"/>
        <v>50%</v>
      </c>
      <c r="U67" s="167" t="str">
        <f t="shared" si="1"/>
        <v>50%</v>
      </c>
      <c r="V67" s="167" t="str">
        <f t="shared" si="1"/>
        <v>50%</v>
      </c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</row>
    <row r="68" spans="1:32">
      <c r="A68" s="131"/>
      <c r="B68" s="131" t="s">
        <v>331</v>
      </c>
      <c r="C68" s="131">
        <f>C67</f>
        <v>80000</v>
      </c>
      <c r="D68" s="131">
        <f>C68*(1+$H$67)</f>
        <v>99839.614560061716</v>
      </c>
      <c r="E68" s="131">
        <f>D68*(1+$H$67)</f>
        <v>124599.3579437711</v>
      </c>
      <c r="F68" s="131">
        <f>E68*(1+$H$67)</f>
        <v>155499.39839421588</v>
      </c>
      <c r="G68" s="131">
        <f>F68*(1+$H$67)</f>
        <v>194062.49999999994</v>
      </c>
      <c r="H68" s="131"/>
      <c r="I68" s="131"/>
      <c r="J68" s="131" t="str">
        <f>IFERROR(INDEX(_xlfn.ANCHORARRAY($M$115),2),"")</f>
        <v>MCMC</v>
      </c>
      <c r="K68" s="131">
        <f t="shared" si="0"/>
        <v>40000</v>
      </c>
      <c r="L68" s="131">
        <f t="shared" si="0"/>
        <v>50000</v>
      </c>
      <c r="M68" s="131">
        <f t="shared" si="0"/>
        <v>67500</v>
      </c>
      <c r="N68" s="131">
        <f t="shared" si="0"/>
        <v>84375</v>
      </c>
      <c r="O68" s="131">
        <f t="shared" si="0"/>
        <v>97031.25</v>
      </c>
      <c r="P68" s="131"/>
      <c r="Q68" s="131"/>
      <c r="R68" s="167" t="str">
        <f t="shared" si="1"/>
        <v>50%</v>
      </c>
      <c r="S68" s="167" t="str">
        <f t="shared" si="1"/>
        <v>50%</v>
      </c>
      <c r="T68" s="167" t="str">
        <f t="shared" si="1"/>
        <v>50%</v>
      </c>
      <c r="U68" s="167" t="str">
        <f t="shared" si="1"/>
        <v>50%</v>
      </c>
      <c r="V68" s="167" t="str">
        <f t="shared" si="1"/>
        <v>50%</v>
      </c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</row>
    <row r="69" spans="1:32">
      <c r="A69" s="131"/>
      <c r="B69" s="131"/>
      <c r="C69" s="131"/>
      <c r="D69" s="131"/>
      <c r="E69" s="131"/>
      <c r="F69" s="131"/>
      <c r="G69" s="131"/>
      <c r="H69" s="131"/>
      <c r="I69" s="131"/>
      <c r="J69" s="131" t="str">
        <f>IFERROR(INDEX(_xlfn.ANCHORARRAY($M$115),3),"")</f>
        <v/>
      </c>
      <c r="K69" s="131">
        <f t="shared" si="0"/>
        <v>0</v>
      </c>
      <c r="L69" s="131">
        <f t="shared" si="0"/>
        <v>0</v>
      </c>
      <c r="M69" s="131">
        <f t="shared" si="0"/>
        <v>0</v>
      </c>
      <c r="N69" s="131">
        <f t="shared" si="0"/>
        <v>0</v>
      </c>
      <c r="O69" s="131">
        <f t="shared" si="0"/>
        <v>0</v>
      </c>
      <c r="P69" s="131"/>
      <c r="Q69" s="131"/>
      <c r="R69" s="167" t="str">
        <f t="shared" si="1"/>
        <v>0%</v>
      </c>
      <c r="S69" s="167" t="str">
        <f t="shared" si="1"/>
        <v>0%</v>
      </c>
      <c r="T69" s="167" t="str">
        <f t="shared" si="1"/>
        <v>0%</v>
      </c>
      <c r="U69" s="167" t="str">
        <f t="shared" si="1"/>
        <v>0%</v>
      </c>
      <c r="V69" s="167" t="str">
        <f t="shared" si="1"/>
        <v>0%</v>
      </c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</row>
    <row r="70" spans="1:32">
      <c r="A70" s="131"/>
      <c r="B70" s="131"/>
      <c r="C70" s="131"/>
      <c r="D70" s="131"/>
      <c r="E70" s="131"/>
      <c r="F70" s="131"/>
      <c r="G70" s="131"/>
      <c r="H70" s="131"/>
      <c r="I70" s="131"/>
      <c r="J70" s="131" t="str">
        <f>IFERROR(INDEX(_xlfn.ANCHORARRAY($M$115),4),"")</f>
        <v/>
      </c>
      <c r="K70" s="131">
        <f t="shared" si="0"/>
        <v>0</v>
      </c>
      <c r="L70" s="131">
        <f t="shared" si="0"/>
        <v>0</v>
      </c>
      <c r="M70" s="131">
        <f t="shared" si="0"/>
        <v>0</v>
      </c>
      <c r="N70" s="131">
        <f t="shared" si="0"/>
        <v>0</v>
      </c>
      <c r="O70" s="131">
        <f t="shared" si="0"/>
        <v>0</v>
      </c>
      <c r="P70" s="131"/>
      <c r="Q70" s="131"/>
      <c r="R70" s="167" t="str">
        <f t="shared" si="1"/>
        <v>0%</v>
      </c>
      <c r="S70" s="167" t="str">
        <f t="shared" si="1"/>
        <v>0%</v>
      </c>
      <c r="T70" s="167" t="str">
        <f t="shared" si="1"/>
        <v>0%</v>
      </c>
      <c r="U70" s="167" t="str">
        <f t="shared" si="1"/>
        <v>0%</v>
      </c>
      <c r="V70" s="167" t="str">
        <f t="shared" si="1"/>
        <v>0%</v>
      </c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</row>
    <row r="71" spans="1:32">
      <c r="A71" s="131"/>
      <c r="B71" s="131"/>
      <c r="C71" s="131"/>
      <c r="D71" s="131"/>
      <c r="E71" s="131"/>
      <c r="F71" s="131"/>
      <c r="G71" s="131"/>
      <c r="H71" s="131"/>
      <c r="I71" s="131"/>
      <c r="J71" s="131" t="str">
        <f>IFERROR(INDEX(_xlfn.ANCHORARRAY($M$115),5),"")</f>
        <v/>
      </c>
      <c r="K71" s="131">
        <f t="shared" si="0"/>
        <v>0</v>
      </c>
      <c r="L71" s="131">
        <f t="shared" si="0"/>
        <v>0</v>
      </c>
      <c r="M71" s="131">
        <f t="shared" si="0"/>
        <v>0</v>
      </c>
      <c r="N71" s="131">
        <f t="shared" si="0"/>
        <v>0</v>
      </c>
      <c r="O71" s="131">
        <f t="shared" si="0"/>
        <v>0</v>
      </c>
      <c r="P71" s="131"/>
      <c r="Q71" s="131"/>
      <c r="R71" s="167" t="str">
        <f t="shared" si="1"/>
        <v>0%</v>
      </c>
      <c r="S71" s="167" t="str">
        <f t="shared" si="1"/>
        <v>0%</v>
      </c>
      <c r="T71" s="167" t="str">
        <f t="shared" si="1"/>
        <v>0%</v>
      </c>
      <c r="U71" s="167" t="str">
        <f t="shared" si="1"/>
        <v>0%</v>
      </c>
      <c r="V71" s="167" t="str">
        <f t="shared" si="1"/>
        <v>0%</v>
      </c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</row>
    <row r="72" spans="1:32">
      <c r="A72" s="131"/>
      <c r="B72" s="131" t="s">
        <v>338</v>
      </c>
      <c r="C72" s="131"/>
      <c r="D72" s="131"/>
      <c r="E72" s="131"/>
      <c r="F72" s="131"/>
      <c r="G72" s="131"/>
      <c r="H72" s="131"/>
      <c r="I72" s="131"/>
      <c r="J72" s="131" t="str">
        <f>IFERROR(INDEX(_xlfn.ANCHORARRAY($M$115),6),"")</f>
        <v/>
      </c>
      <c r="K72" s="131">
        <f t="shared" si="0"/>
        <v>0</v>
      </c>
      <c r="L72" s="131">
        <f t="shared" si="0"/>
        <v>0</v>
      </c>
      <c r="M72" s="131">
        <f t="shared" si="0"/>
        <v>0</v>
      </c>
      <c r="N72" s="131">
        <f t="shared" si="0"/>
        <v>0</v>
      </c>
      <c r="O72" s="131">
        <f t="shared" si="0"/>
        <v>0</v>
      </c>
      <c r="P72" s="131"/>
      <c r="Q72" s="131"/>
      <c r="R72" s="167" t="str">
        <f t="shared" si="1"/>
        <v>0%</v>
      </c>
      <c r="S72" s="167" t="str">
        <f t="shared" si="1"/>
        <v>0%</v>
      </c>
      <c r="T72" s="167" t="str">
        <f t="shared" si="1"/>
        <v>0%</v>
      </c>
      <c r="U72" s="167" t="str">
        <f t="shared" si="1"/>
        <v>0%</v>
      </c>
      <c r="V72" s="167" t="str">
        <f t="shared" si="1"/>
        <v>0%</v>
      </c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</row>
    <row r="73" spans="1:32">
      <c r="A73" s="131"/>
      <c r="B73" s="131"/>
      <c r="C73" s="131" t="s">
        <v>322</v>
      </c>
      <c r="D73" s="131" t="s">
        <v>323</v>
      </c>
      <c r="E73" s="131" t="s">
        <v>324</v>
      </c>
      <c r="F73" s="131" t="s">
        <v>325</v>
      </c>
      <c r="G73" s="131" t="s">
        <v>326</v>
      </c>
      <c r="H73" s="131" t="s">
        <v>6</v>
      </c>
      <c r="I73" s="131"/>
      <c r="J73" s="131" t="str">
        <f>IFERROR(INDEX(_xlfn.ANCHORARRAY($M$115),7),"")</f>
        <v/>
      </c>
      <c r="K73" s="131">
        <f t="shared" si="0"/>
        <v>0</v>
      </c>
      <c r="L73" s="131">
        <f t="shared" si="0"/>
        <v>0</v>
      </c>
      <c r="M73" s="131">
        <f t="shared" si="0"/>
        <v>0</v>
      </c>
      <c r="N73" s="131">
        <f t="shared" si="0"/>
        <v>0</v>
      </c>
      <c r="O73" s="131">
        <f t="shared" si="0"/>
        <v>0</v>
      </c>
      <c r="P73" s="131"/>
      <c r="Q73" s="131"/>
      <c r="R73" s="167" t="str">
        <f t="shared" si="1"/>
        <v>0%</v>
      </c>
      <c r="S73" s="167" t="str">
        <f t="shared" si="1"/>
        <v>0%</v>
      </c>
      <c r="T73" s="167" t="str">
        <f t="shared" si="1"/>
        <v>0%</v>
      </c>
      <c r="U73" s="167" t="str">
        <f t="shared" si="1"/>
        <v>0%</v>
      </c>
      <c r="V73" s="167" t="str">
        <f t="shared" si="1"/>
        <v>0%</v>
      </c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</row>
    <row r="74" spans="1:32">
      <c r="A74" s="131"/>
      <c r="B74" s="131" t="s">
        <v>328</v>
      </c>
      <c r="C74" s="131">
        <f>'Rev. Build'!J54*4</f>
        <v>80000</v>
      </c>
      <c r="D74" s="131">
        <f>'Rev. Build'!O54*4</f>
        <v>100000</v>
      </c>
      <c r="E74" s="131">
        <f>'Rev. Build'!T54*4</f>
        <v>135000</v>
      </c>
      <c r="F74" s="131">
        <f>'Rev. Build'!Y54*4</f>
        <v>168750</v>
      </c>
      <c r="G74" s="131">
        <f>'Rev. Build'!AD54*4</f>
        <v>194062.5</v>
      </c>
      <c r="H74" s="248">
        <f>IFERROR((G74/C74)^(1/4)-1,0)</f>
        <v>0.24799518200077153</v>
      </c>
      <c r="I74" s="131"/>
      <c r="J74" s="131" t="str">
        <f>IFERROR(INDEX(_xlfn.ANCHORARRAY($M$115),8),"")</f>
        <v/>
      </c>
      <c r="K74" s="131">
        <f t="shared" si="0"/>
        <v>0</v>
      </c>
      <c r="L74" s="131">
        <f t="shared" si="0"/>
        <v>0</v>
      </c>
      <c r="M74" s="131">
        <f t="shared" si="0"/>
        <v>0</v>
      </c>
      <c r="N74" s="131">
        <f t="shared" si="0"/>
        <v>0</v>
      </c>
      <c r="O74" s="131">
        <f t="shared" si="0"/>
        <v>0</v>
      </c>
      <c r="P74" s="131"/>
      <c r="Q74" s="131"/>
      <c r="R74" s="167" t="str">
        <f t="shared" si="1"/>
        <v>0%</v>
      </c>
      <c r="S74" s="167" t="str">
        <f t="shared" si="1"/>
        <v>0%</v>
      </c>
      <c r="T74" s="167" t="str">
        <f t="shared" si="1"/>
        <v>0%</v>
      </c>
      <c r="U74" s="167" t="str">
        <f t="shared" si="1"/>
        <v>0%</v>
      </c>
      <c r="V74" s="167" t="str">
        <f t="shared" si="1"/>
        <v>0%</v>
      </c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</row>
    <row r="75" spans="1:32">
      <c r="A75" s="131"/>
      <c r="B75" s="131" t="s">
        <v>343</v>
      </c>
      <c r="C75" s="131">
        <f>C74</f>
        <v>80000</v>
      </c>
      <c r="D75" s="131">
        <f>C75*(1+$H$74)</f>
        <v>99839.614560061716</v>
      </c>
      <c r="E75" s="131">
        <f>D75*(1+$H$74)</f>
        <v>124599.3579437711</v>
      </c>
      <c r="F75" s="131">
        <f>E75*(1+$H$74)</f>
        <v>155499.39839421588</v>
      </c>
      <c r="G75" s="131">
        <f>F75*(1+$H$74)</f>
        <v>194062.49999999994</v>
      </c>
      <c r="H75" s="248"/>
      <c r="I75" s="131"/>
      <c r="J75" s="131" t="s">
        <v>41</v>
      </c>
      <c r="K75" s="131">
        <f>SUM(K67:K74)</f>
        <v>80000</v>
      </c>
      <c r="L75" s="131">
        <f>SUM(L67:L74)</f>
        <v>100000</v>
      </c>
      <c r="M75" s="131">
        <f>SUM(M67:M74)</f>
        <v>135000</v>
      </c>
      <c r="N75" s="131">
        <f>SUM(N67:N74)</f>
        <v>168750</v>
      </c>
      <c r="O75" s="131">
        <f>SUM(O67:O74)</f>
        <v>194062.5</v>
      </c>
      <c r="P75" s="131"/>
      <c r="Q75" s="131"/>
      <c r="R75" s="167"/>
      <c r="S75" s="167"/>
      <c r="T75" s="167"/>
      <c r="U75" s="167"/>
      <c r="V75" s="167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</row>
    <row r="76" spans="1:32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67"/>
      <c r="S76" s="167"/>
      <c r="T76" s="167"/>
      <c r="U76" s="167"/>
      <c r="V76" s="167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</row>
    <row r="77" spans="1:32">
      <c r="A77" s="131"/>
      <c r="B77" s="131"/>
      <c r="C77" s="131"/>
      <c r="D77" s="131"/>
      <c r="E77" s="131"/>
      <c r="F77" s="131"/>
      <c r="G77" s="131"/>
      <c r="H77" s="131"/>
      <c r="I77" s="131"/>
      <c r="J77" s="131" t="s">
        <v>330</v>
      </c>
      <c r="K77" s="131"/>
      <c r="L77" s="131"/>
      <c r="M77" s="131"/>
      <c r="N77" s="131"/>
      <c r="O77" s="131"/>
      <c r="P77" s="131"/>
      <c r="Q77" s="131"/>
      <c r="R77" s="167"/>
      <c r="S77" s="167"/>
      <c r="T77" s="167"/>
      <c r="U77" s="167"/>
      <c r="V77" s="167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</row>
    <row r="78" spans="1:32">
      <c r="A78" s="131"/>
      <c r="B78" s="131"/>
      <c r="C78" s="131"/>
      <c r="D78" s="131"/>
      <c r="E78" s="131"/>
      <c r="F78" s="131"/>
      <c r="G78" s="131"/>
      <c r="H78" s="131"/>
      <c r="I78" s="131"/>
      <c r="J78" s="131" t="str">
        <f>$J$67</f>
        <v>Big MAC</v>
      </c>
      <c r="K78" s="131">
        <f t="shared" ref="K78:O85" si="2">IFERROR(K67/K$75,0)</f>
        <v>0.5</v>
      </c>
      <c r="L78" s="131">
        <f t="shared" si="2"/>
        <v>0.5</v>
      </c>
      <c r="M78" s="131">
        <f t="shared" si="2"/>
        <v>0.5</v>
      </c>
      <c r="N78" s="131">
        <f t="shared" si="2"/>
        <v>0.5</v>
      </c>
      <c r="O78" s="131">
        <f t="shared" si="2"/>
        <v>0.49999999999999994</v>
      </c>
      <c r="P78" s="131"/>
      <c r="Q78" s="131"/>
      <c r="R78" s="167"/>
      <c r="S78" s="167"/>
      <c r="T78" s="167"/>
      <c r="U78" s="167"/>
      <c r="V78" s="167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</row>
    <row r="79" spans="1:32">
      <c r="A79" s="131"/>
      <c r="B79" s="131" t="s">
        <v>339</v>
      </c>
      <c r="C79" s="131"/>
      <c r="D79" s="131"/>
      <c r="E79" s="131"/>
      <c r="F79" s="131"/>
      <c r="G79" s="131"/>
      <c r="H79" s="131"/>
      <c r="I79" s="131"/>
      <c r="J79" s="131" t="str">
        <f>$J$68</f>
        <v>MCMC</v>
      </c>
      <c r="K79" s="131">
        <f t="shared" si="2"/>
        <v>0.5</v>
      </c>
      <c r="L79" s="131">
        <f t="shared" si="2"/>
        <v>0.5</v>
      </c>
      <c r="M79" s="131">
        <f t="shared" si="2"/>
        <v>0.5</v>
      </c>
      <c r="N79" s="131">
        <f t="shared" si="2"/>
        <v>0.5</v>
      </c>
      <c r="O79" s="131">
        <f t="shared" si="2"/>
        <v>0.5</v>
      </c>
      <c r="P79" s="131"/>
      <c r="Q79" s="131"/>
      <c r="R79" s="167"/>
      <c r="S79" s="167"/>
      <c r="T79" s="167"/>
      <c r="U79" s="167"/>
      <c r="V79" s="167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</row>
    <row r="80" spans="1:32">
      <c r="A80" s="131"/>
      <c r="B80" s="131" t="s">
        <v>277</v>
      </c>
      <c r="C80" s="131" t="s">
        <v>322</v>
      </c>
      <c r="D80" s="131" t="s">
        <v>323</v>
      </c>
      <c r="E80" s="131" t="s">
        <v>324</v>
      </c>
      <c r="F80" s="131" t="s">
        <v>325</v>
      </c>
      <c r="G80" s="131" t="s">
        <v>326</v>
      </c>
      <c r="H80" s="131"/>
      <c r="I80" s="131"/>
      <c r="J80" s="131" t="str">
        <f>$J$69</f>
        <v/>
      </c>
      <c r="K80" s="131">
        <f t="shared" si="2"/>
        <v>0</v>
      </c>
      <c r="L80" s="131">
        <f t="shared" si="2"/>
        <v>0</v>
      </c>
      <c r="M80" s="131">
        <f t="shared" si="2"/>
        <v>0</v>
      </c>
      <c r="N80" s="131">
        <f t="shared" si="2"/>
        <v>0</v>
      </c>
      <c r="O80" s="131">
        <f t="shared" si="2"/>
        <v>0</v>
      </c>
      <c r="P80" s="131"/>
      <c r="Q80" s="131"/>
      <c r="R80" s="167"/>
      <c r="S80" s="167"/>
      <c r="T80" s="167"/>
      <c r="U80" s="167"/>
      <c r="V80" s="167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</row>
    <row r="81" spans="1:32">
      <c r="A81" s="131"/>
      <c r="B81" s="131" t="str">
        <f>IFERROR(INDEX(_xlfn.ANCHORARRAY($L$115),1),"")</f>
        <v>Hungry AF</v>
      </c>
      <c r="C81" s="131">
        <f t="shared" ref="C81:G86" si="3">IF($B81="",0,SUMIFS(E$116:E$132,$B$116:$B$132,$B81))</f>
        <v>40000</v>
      </c>
      <c r="D81" s="131">
        <f t="shared" si="3"/>
        <v>50000</v>
      </c>
      <c r="E81" s="131">
        <f t="shared" si="3"/>
        <v>67500</v>
      </c>
      <c r="F81" s="131">
        <f t="shared" si="3"/>
        <v>84375</v>
      </c>
      <c r="G81" s="131">
        <f t="shared" si="3"/>
        <v>97031.249999999985</v>
      </c>
      <c r="H81" s="131"/>
      <c r="I81" s="131"/>
      <c r="J81" s="131" t="str">
        <f>$J$70</f>
        <v/>
      </c>
      <c r="K81" s="131">
        <f t="shared" si="2"/>
        <v>0</v>
      </c>
      <c r="L81" s="131">
        <f t="shared" si="2"/>
        <v>0</v>
      </c>
      <c r="M81" s="131">
        <f t="shared" si="2"/>
        <v>0</v>
      </c>
      <c r="N81" s="131">
        <f t="shared" si="2"/>
        <v>0</v>
      </c>
      <c r="O81" s="131">
        <f t="shared" si="2"/>
        <v>0</v>
      </c>
      <c r="P81" s="131"/>
      <c r="Q81" s="131"/>
      <c r="R81" s="167" t="str">
        <f t="shared" ref="R81:V86" si="4">TEXT(C81/C$87,"0%")</f>
        <v>50%</v>
      </c>
      <c r="S81" s="167" t="str">
        <f t="shared" si="4"/>
        <v>50%</v>
      </c>
      <c r="T81" s="167" t="str">
        <f t="shared" si="4"/>
        <v>50%</v>
      </c>
      <c r="U81" s="167" t="str">
        <f t="shared" si="4"/>
        <v>50%</v>
      </c>
      <c r="V81" s="167" t="str">
        <f t="shared" si="4"/>
        <v>50%</v>
      </c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</row>
    <row r="82" spans="1:32">
      <c r="A82" s="131"/>
      <c r="B82" s="131" t="str">
        <f>IFERROR(INDEX(_xlfn.ANCHORARRAY($L$115),2),"")</f>
        <v>BULO</v>
      </c>
      <c r="C82" s="131">
        <f t="shared" si="3"/>
        <v>40000</v>
      </c>
      <c r="D82" s="131">
        <f t="shared" si="3"/>
        <v>50000</v>
      </c>
      <c r="E82" s="131">
        <f t="shared" si="3"/>
        <v>67500</v>
      </c>
      <c r="F82" s="131">
        <f t="shared" si="3"/>
        <v>84375</v>
      </c>
      <c r="G82" s="131">
        <f t="shared" si="3"/>
        <v>97031.25</v>
      </c>
      <c r="H82" s="131"/>
      <c r="I82" s="131"/>
      <c r="J82" s="131" t="str">
        <f>$J$71</f>
        <v/>
      </c>
      <c r="K82" s="131">
        <f t="shared" si="2"/>
        <v>0</v>
      </c>
      <c r="L82" s="131">
        <f t="shared" si="2"/>
        <v>0</v>
      </c>
      <c r="M82" s="131">
        <f t="shared" si="2"/>
        <v>0</v>
      </c>
      <c r="N82" s="131">
        <f t="shared" si="2"/>
        <v>0</v>
      </c>
      <c r="O82" s="131">
        <f t="shared" si="2"/>
        <v>0</v>
      </c>
      <c r="P82" s="131"/>
      <c r="Q82" s="131"/>
      <c r="R82" s="167" t="str">
        <f t="shared" si="4"/>
        <v>50%</v>
      </c>
      <c r="S82" s="167" t="str">
        <f t="shared" si="4"/>
        <v>50%</v>
      </c>
      <c r="T82" s="167" t="str">
        <f t="shared" si="4"/>
        <v>50%</v>
      </c>
      <c r="U82" s="167" t="str">
        <f t="shared" si="4"/>
        <v>50%</v>
      </c>
      <c r="V82" s="167" t="str">
        <f t="shared" si="4"/>
        <v>50%</v>
      </c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</row>
    <row r="83" spans="1:32">
      <c r="A83" s="131"/>
      <c r="B83" s="131" t="str">
        <f>IFERROR(INDEX(_xlfn.ANCHORARRAY($L$115),3),"")</f>
        <v/>
      </c>
      <c r="C83" s="131">
        <f t="shared" si="3"/>
        <v>0</v>
      </c>
      <c r="D83" s="131">
        <f t="shared" si="3"/>
        <v>0</v>
      </c>
      <c r="E83" s="131">
        <f t="shared" si="3"/>
        <v>0</v>
      </c>
      <c r="F83" s="131">
        <f t="shared" si="3"/>
        <v>0</v>
      </c>
      <c r="G83" s="131">
        <f t="shared" si="3"/>
        <v>0</v>
      </c>
      <c r="H83" s="131"/>
      <c r="I83" s="131"/>
      <c r="J83" s="131" t="str">
        <f>$J$72</f>
        <v/>
      </c>
      <c r="K83" s="131">
        <f t="shared" si="2"/>
        <v>0</v>
      </c>
      <c r="L83" s="131">
        <f t="shared" si="2"/>
        <v>0</v>
      </c>
      <c r="M83" s="131">
        <f t="shared" si="2"/>
        <v>0</v>
      </c>
      <c r="N83" s="131">
        <f t="shared" si="2"/>
        <v>0</v>
      </c>
      <c r="O83" s="131">
        <f t="shared" si="2"/>
        <v>0</v>
      </c>
      <c r="P83" s="131"/>
      <c r="Q83" s="131"/>
      <c r="R83" s="167" t="str">
        <f t="shared" si="4"/>
        <v>0%</v>
      </c>
      <c r="S83" s="167" t="str">
        <f t="shared" si="4"/>
        <v>0%</v>
      </c>
      <c r="T83" s="167" t="str">
        <f t="shared" si="4"/>
        <v>0%</v>
      </c>
      <c r="U83" s="167" t="str">
        <f t="shared" si="4"/>
        <v>0%</v>
      </c>
      <c r="V83" s="167" t="str">
        <f t="shared" si="4"/>
        <v>0%</v>
      </c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</row>
    <row r="84" spans="1:32">
      <c r="A84" s="131"/>
      <c r="B84" s="131" t="str">
        <f>IFERROR(INDEX(_xlfn.ANCHORARRAY($L$115),4),"")</f>
        <v/>
      </c>
      <c r="C84" s="131">
        <f t="shared" si="3"/>
        <v>0</v>
      </c>
      <c r="D84" s="131">
        <f t="shared" si="3"/>
        <v>0</v>
      </c>
      <c r="E84" s="131">
        <f t="shared" si="3"/>
        <v>0</v>
      </c>
      <c r="F84" s="131">
        <f t="shared" si="3"/>
        <v>0</v>
      </c>
      <c r="G84" s="131">
        <f t="shared" si="3"/>
        <v>0</v>
      </c>
      <c r="H84" s="131"/>
      <c r="I84" s="131"/>
      <c r="J84" s="131" t="str">
        <f>$J$73</f>
        <v/>
      </c>
      <c r="K84" s="131">
        <f t="shared" si="2"/>
        <v>0</v>
      </c>
      <c r="L84" s="131">
        <f t="shared" si="2"/>
        <v>0</v>
      </c>
      <c r="M84" s="131">
        <f t="shared" si="2"/>
        <v>0</v>
      </c>
      <c r="N84" s="131">
        <f t="shared" si="2"/>
        <v>0</v>
      </c>
      <c r="O84" s="131">
        <f t="shared" si="2"/>
        <v>0</v>
      </c>
      <c r="P84" s="131"/>
      <c r="Q84" s="131"/>
      <c r="R84" s="167" t="str">
        <f t="shared" si="4"/>
        <v>0%</v>
      </c>
      <c r="S84" s="167" t="str">
        <f t="shared" si="4"/>
        <v>0%</v>
      </c>
      <c r="T84" s="167" t="str">
        <f t="shared" si="4"/>
        <v>0%</v>
      </c>
      <c r="U84" s="167" t="str">
        <f t="shared" si="4"/>
        <v>0%</v>
      </c>
      <c r="V84" s="167" t="str">
        <f t="shared" si="4"/>
        <v>0%</v>
      </c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</row>
    <row r="85" spans="1:32">
      <c r="A85" s="131"/>
      <c r="B85" s="131" t="str">
        <f>IFERROR(INDEX(_xlfn.ANCHORARRAY($L$115),5),"")</f>
        <v/>
      </c>
      <c r="C85" s="131">
        <f t="shared" si="3"/>
        <v>0</v>
      </c>
      <c r="D85" s="131">
        <f t="shared" si="3"/>
        <v>0</v>
      </c>
      <c r="E85" s="131">
        <f t="shared" si="3"/>
        <v>0</v>
      </c>
      <c r="F85" s="131">
        <f t="shared" si="3"/>
        <v>0</v>
      </c>
      <c r="G85" s="131">
        <f t="shared" si="3"/>
        <v>0</v>
      </c>
      <c r="H85" s="131"/>
      <c r="I85" s="131"/>
      <c r="J85" s="131" t="str">
        <f>$J$74</f>
        <v/>
      </c>
      <c r="K85" s="131">
        <f t="shared" si="2"/>
        <v>0</v>
      </c>
      <c r="L85" s="131">
        <f t="shared" si="2"/>
        <v>0</v>
      </c>
      <c r="M85" s="131">
        <f t="shared" si="2"/>
        <v>0</v>
      </c>
      <c r="N85" s="131">
        <f t="shared" si="2"/>
        <v>0</v>
      </c>
      <c r="O85" s="131">
        <f t="shared" si="2"/>
        <v>0</v>
      </c>
      <c r="P85" s="131"/>
      <c r="Q85" s="131"/>
      <c r="R85" s="167" t="str">
        <f t="shared" si="4"/>
        <v>0%</v>
      </c>
      <c r="S85" s="167" t="str">
        <f t="shared" si="4"/>
        <v>0%</v>
      </c>
      <c r="T85" s="167" t="str">
        <f t="shared" si="4"/>
        <v>0%</v>
      </c>
      <c r="U85" s="167" t="str">
        <f t="shared" si="4"/>
        <v>0%</v>
      </c>
      <c r="V85" s="167" t="str">
        <f t="shared" si="4"/>
        <v>0%</v>
      </c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</row>
    <row r="86" spans="1:32">
      <c r="A86" s="131"/>
      <c r="B86" s="131" t="str">
        <f>IFERROR(INDEX(_xlfn.ANCHORARRAY($L$115),6),"")</f>
        <v/>
      </c>
      <c r="C86" s="131">
        <f t="shared" si="3"/>
        <v>0</v>
      </c>
      <c r="D86" s="131">
        <f t="shared" si="3"/>
        <v>0</v>
      </c>
      <c r="E86" s="131">
        <f t="shared" si="3"/>
        <v>0</v>
      </c>
      <c r="F86" s="131">
        <f t="shared" si="3"/>
        <v>0</v>
      </c>
      <c r="G86" s="131">
        <f t="shared" si="3"/>
        <v>0</v>
      </c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67" t="str">
        <f t="shared" si="4"/>
        <v>0%</v>
      </c>
      <c r="S86" s="167" t="str">
        <f t="shared" si="4"/>
        <v>0%</v>
      </c>
      <c r="T86" s="167" t="str">
        <f t="shared" si="4"/>
        <v>0%</v>
      </c>
      <c r="U86" s="167" t="str">
        <f t="shared" si="4"/>
        <v>0%</v>
      </c>
      <c r="V86" s="167" t="str">
        <f t="shared" si="4"/>
        <v>0%</v>
      </c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</row>
    <row r="87" spans="1:32">
      <c r="A87" s="131"/>
      <c r="B87" s="131" t="s">
        <v>41</v>
      </c>
      <c r="C87" s="131">
        <f>SUM(C81:C86)</f>
        <v>80000</v>
      </c>
      <c r="D87" s="131">
        <f>SUM(D81:D86)</f>
        <v>100000</v>
      </c>
      <c r="E87" s="131">
        <f>SUM(E81:E86)</f>
        <v>135000</v>
      </c>
      <c r="F87" s="131">
        <f>SUM(F81:F86)</f>
        <v>168750</v>
      </c>
      <c r="G87" s="131">
        <f>SUM(G81:G86)</f>
        <v>194062.5</v>
      </c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67"/>
      <c r="S87" s="167"/>
      <c r="T87" s="167"/>
      <c r="U87" s="167"/>
      <c r="V87" s="167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</row>
    <row r="88" spans="1:32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67"/>
      <c r="S88" s="167"/>
      <c r="T88" s="167"/>
      <c r="U88" s="167"/>
      <c r="V88" s="167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</row>
    <row r="89" spans="1:32">
      <c r="A89" s="131"/>
      <c r="B89" s="131"/>
      <c r="C89" s="131"/>
      <c r="D89" s="131"/>
      <c r="E89" s="131"/>
      <c r="F89" s="131"/>
      <c r="G89" s="131"/>
      <c r="H89" s="131"/>
      <c r="I89" s="131"/>
      <c r="J89" s="131" t="s">
        <v>341</v>
      </c>
      <c r="K89" s="131"/>
      <c r="L89" s="131"/>
      <c r="M89" s="131"/>
      <c r="N89" s="131"/>
      <c r="O89" s="131"/>
      <c r="P89" s="131"/>
      <c r="Q89" s="131"/>
      <c r="R89" s="167"/>
      <c r="S89" s="167"/>
      <c r="T89" s="167"/>
      <c r="U89" s="167"/>
      <c r="V89" s="167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</row>
    <row r="90" spans="1:32">
      <c r="A90" s="131"/>
      <c r="B90" s="131"/>
      <c r="C90" s="131"/>
      <c r="D90" s="131"/>
      <c r="E90" s="131"/>
      <c r="F90" s="131"/>
      <c r="G90" s="131"/>
      <c r="H90" s="131"/>
      <c r="I90" s="131"/>
      <c r="J90" s="131" t="s">
        <v>262</v>
      </c>
      <c r="K90" s="131" t="s">
        <v>322</v>
      </c>
      <c r="L90" s="131" t="s">
        <v>323</v>
      </c>
      <c r="M90" s="131" t="s">
        <v>324</v>
      </c>
      <c r="N90" s="131" t="s">
        <v>325</v>
      </c>
      <c r="O90" s="131" t="s">
        <v>326</v>
      </c>
      <c r="P90" s="131"/>
      <c r="Q90" s="131"/>
      <c r="R90" s="167"/>
      <c r="S90" s="167"/>
      <c r="T90" s="167"/>
      <c r="U90" s="167"/>
      <c r="V90" s="167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</row>
    <row r="91" spans="1:32">
      <c r="A91" s="131"/>
      <c r="B91" s="131"/>
      <c r="C91" s="131"/>
      <c r="D91" s="131"/>
      <c r="E91" s="131"/>
      <c r="F91" s="131"/>
      <c r="G91" s="131"/>
      <c r="H91" s="131"/>
      <c r="I91" s="131"/>
      <c r="J91" s="131" t="str">
        <f>IFERROR(INDEX(_xlfn.ANCHORARRAY($N$115),1),"")</f>
        <v>US</v>
      </c>
      <c r="K91" s="131">
        <f t="shared" ref="K91:O93" si="5">IF($J91="",0,SUMIFS(E$116:E$132,$D$116:$D$132,$J91))</f>
        <v>40000</v>
      </c>
      <c r="L91" s="131">
        <f t="shared" si="5"/>
        <v>50000</v>
      </c>
      <c r="M91" s="131">
        <f t="shared" si="5"/>
        <v>67500</v>
      </c>
      <c r="N91" s="131">
        <f t="shared" si="5"/>
        <v>84375</v>
      </c>
      <c r="O91" s="131">
        <f t="shared" si="5"/>
        <v>97031.249999999985</v>
      </c>
      <c r="P91" s="131"/>
      <c r="Q91" s="131"/>
      <c r="R91" s="167" t="str">
        <f t="shared" ref="R91:V93" si="6">TEXT(K91/K$94,"0%")</f>
        <v>50%</v>
      </c>
      <c r="S91" s="167" t="str">
        <f t="shared" si="6"/>
        <v>50%</v>
      </c>
      <c r="T91" s="167" t="str">
        <f t="shared" si="6"/>
        <v>50%</v>
      </c>
      <c r="U91" s="167" t="str">
        <f t="shared" si="6"/>
        <v>50%</v>
      </c>
      <c r="V91" s="167" t="str">
        <f t="shared" si="6"/>
        <v>50%</v>
      </c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</row>
    <row r="92" spans="1:32">
      <c r="A92" s="131"/>
      <c r="B92" s="131"/>
      <c r="C92" s="131"/>
      <c r="D92" s="131"/>
      <c r="E92" s="131"/>
      <c r="F92" s="131"/>
      <c r="G92" s="131"/>
      <c r="H92" s="131"/>
      <c r="I92" s="131"/>
      <c r="J92" s="131" t="str">
        <f>IFERROR(INDEX(_xlfn.ANCHORARRAY($N$115),2),"")</f>
        <v>EU</v>
      </c>
      <c r="K92" s="131">
        <f t="shared" si="5"/>
        <v>40000</v>
      </c>
      <c r="L92" s="131">
        <f t="shared" si="5"/>
        <v>50000</v>
      </c>
      <c r="M92" s="131">
        <f t="shared" si="5"/>
        <v>67500</v>
      </c>
      <c r="N92" s="131">
        <f t="shared" si="5"/>
        <v>84375</v>
      </c>
      <c r="O92" s="131">
        <f t="shared" si="5"/>
        <v>97031.25</v>
      </c>
      <c r="P92" s="131"/>
      <c r="Q92" s="131"/>
      <c r="R92" s="167" t="str">
        <f t="shared" si="6"/>
        <v>50%</v>
      </c>
      <c r="S92" s="167" t="str">
        <f t="shared" si="6"/>
        <v>50%</v>
      </c>
      <c r="T92" s="167" t="str">
        <f t="shared" si="6"/>
        <v>50%</v>
      </c>
      <c r="U92" s="167" t="str">
        <f t="shared" si="6"/>
        <v>50%</v>
      </c>
      <c r="V92" s="167" t="str">
        <f t="shared" si="6"/>
        <v>50%</v>
      </c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</row>
    <row r="93" spans="1:32">
      <c r="A93" s="131"/>
      <c r="B93" s="131"/>
      <c r="C93" s="131"/>
      <c r="D93" s="131"/>
      <c r="E93" s="131"/>
      <c r="F93" s="131"/>
      <c r="G93" s="131"/>
      <c r="H93" s="131"/>
      <c r="I93" s="131"/>
      <c r="J93" s="131" t="str">
        <f>IFERROR(INDEX(_xlfn.ANCHORARRAY($N$115),3),"")</f>
        <v/>
      </c>
      <c r="K93" s="131">
        <f t="shared" si="5"/>
        <v>0</v>
      </c>
      <c r="L93" s="131">
        <f t="shared" si="5"/>
        <v>0</v>
      </c>
      <c r="M93" s="131">
        <f t="shared" si="5"/>
        <v>0</v>
      </c>
      <c r="N93" s="131">
        <f t="shared" si="5"/>
        <v>0</v>
      </c>
      <c r="O93" s="131">
        <f t="shared" si="5"/>
        <v>0</v>
      </c>
      <c r="P93" s="131"/>
      <c r="Q93" s="131"/>
      <c r="R93" s="167" t="str">
        <f t="shared" si="6"/>
        <v>0%</v>
      </c>
      <c r="S93" s="167" t="str">
        <f t="shared" si="6"/>
        <v>0%</v>
      </c>
      <c r="T93" s="167" t="str">
        <f t="shared" si="6"/>
        <v>0%</v>
      </c>
      <c r="U93" s="167" t="str">
        <f t="shared" si="6"/>
        <v>0%</v>
      </c>
      <c r="V93" s="167" t="str">
        <f t="shared" si="6"/>
        <v>0%</v>
      </c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</row>
    <row r="94" spans="1:32">
      <c r="A94" s="131"/>
      <c r="B94" s="131"/>
      <c r="C94" s="131"/>
      <c r="D94" s="131"/>
      <c r="E94" s="131"/>
      <c r="F94" s="131"/>
      <c r="G94" s="131"/>
      <c r="H94" s="131"/>
      <c r="I94" s="131"/>
      <c r="J94" s="131" t="s">
        <v>41</v>
      </c>
      <c r="K94" s="131">
        <f>SUM(K91:K93)</f>
        <v>80000</v>
      </c>
      <c r="L94" s="131">
        <f>SUM(L91:L93)</f>
        <v>100000</v>
      </c>
      <c r="M94" s="131">
        <f>SUM(M91:M93)</f>
        <v>135000</v>
      </c>
      <c r="N94" s="131">
        <f>SUM(N91:N93)</f>
        <v>168750</v>
      </c>
      <c r="O94" s="131">
        <f>SUM(O91:O93)</f>
        <v>194062.5</v>
      </c>
      <c r="P94" s="131"/>
      <c r="Q94" s="131"/>
      <c r="R94" s="167"/>
      <c r="S94" s="167"/>
      <c r="T94" s="167"/>
      <c r="U94" s="167"/>
      <c r="V94" s="167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</row>
    <row r="95" spans="1:32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</row>
    <row r="96" spans="1:32">
      <c r="A96" s="131"/>
      <c r="B96" s="131"/>
      <c r="C96" s="131"/>
      <c r="D96" s="131"/>
      <c r="E96" s="131"/>
      <c r="F96" s="131"/>
      <c r="G96" s="131"/>
      <c r="H96" s="131"/>
      <c r="I96" s="131"/>
      <c r="J96" s="131" t="s">
        <v>330</v>
      </c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</row>
    <row r="97" spans="1:32">
      <c r="A97" s="131"/>
      <c r="B97" s="131" t="s">
        <v>369</v>
      </c>
      <c r="C97" s="131"/>
      <c r="D97" s="131"/>
      <c r="E97" s="131"/>
      <c r="F97" s="131"/>
      <c r="G97" s="131"/>
      <c r="H97" s="131"/>
      <c r="I97" s="131"/>
      <c r="J97" s="131" t="str">
        <f>$J$91</f>
        <v>US</v>
      </c>
      <c r="K97" s="131">
        <f t="shared" ref="K97:O99" si="7">IFERROR(K91/K$94,0)</f>
        <v>0.5</v>
      </c>
      <c r="L97" s="131">
        <f t="shared" si="7"/>
        <v>0.5</v>
      </c>
      <c r="M97" s="131">
        <f t="shared" si="7"/>
        <v>0.5</v>
      </c>
      <c r="N97" s="131">
        <f t="shared" si="7"/>
        <v>0.5</v>
      </c>
      <c r="O97" s="131">
        <f t="shared" si="7"/>
        <v>0.49999999999999994</v>
      </c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</row>
    <row r="98" spans="1:32">
      <c r="A98" s="131"/>
      <c r="B98" s="131">
        <f>'P&amp;L'!C4</f>
        <v>2025</v>
      </c>
      <c r="C98" s="131">
        <f>'P&amp;L'!D4</f>
        <v>2026</v>
      </c>
      <c r="D98" s="131">
        <f>'P&amp;L'!E4</f>
        <v>2027</v>
      </c>
      <c r="E98" s="131">
        <f>'P&amp;L'!F4</f>
        <v>2028</v>
      </c>
      <c r="F98" s="131">
        <f>'P&amp;L'!G4</f>
        <v>2029</v>
      </c>
      <c r="G98" s="131">
        <f>'P&amp;L'!H4</f>
        <v>2030</v>
      </c>
      <c r="H98" s="131"/>
      <c r="I98" s="131"/>
      <c r="J98" s="131" t="str">
        <f>$J$92</f>
        <v>EU</v>
      </c>
      <c r="K98" s="131">
        <f t="shared" si="7"/>
        <v>0.5</v>
      </c>
      <c r="L98" s="131">
        <f t="shared" si="7"/>
        <v>0.5</v>
      </c>
      <c r="M98" s="131">
        <f t="shared" si="7"/>
        <v>0.5</v>
      </c>
      <c r="N98" s="131">
        <f t="shared" si="7"/>
        <v>0.5</v>
      </c>
      <c r="O98" s="131">
        <f t="shared" si="7"/>
        <v>0.5</v>
      </c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</row>
    <row r="99" spans="1:32">
      <c r="A99" s="131" t="str">
        <f>'P&amp;L'!B5</f>
        <v>Revenues</v>
      </c>
      <c r="B99" s="131">
        <f>'P&amp;L'!C5</f>
        <v>10000</v>
      </c>
      <c r="C99" s="131">
        <f>'P&amp;L'!D5</f>
        <v>80000</v>
      </c>
      <c r="D99" s="131">
        <f>'P&amp;L'!E5</f>
        <v>100000</v>
      </c>
      <c r="E99" s="131">
        <f>'P&amp;L'!F5</f>
        <v>135000</v>
      </c>
      <c r="F99" s="131">
        <f>'P&amp;L'!G5</f>
        <v>168750</v>
      </c>
      <c r="G99" s="131">
        <f>'P&amp;L'!H5</f>
        <v>194062.5</v>
      </c>
      <c r="H99" s="131"/>
      <c r="I99" s="131"/>
      <c r="J99" s="131" t="str">
        <f>$J$93</f>
        <v/>
      </c>
      <c r="K99" s="131">
        <f t="shared" si="7"/>
        <v>0</v>
      </c>
      <c r="L99" s="131">
        <f t="shared" si="7"/>
        <v>0</v>
      </c>
      <c r="M99" s="131">
        <f t="shared" si="7"/>
        <v>0</v>
      </c>
      <c r="N99" s="131">
        <f t="shared" si="7"/>
        <v>0</v>
      </c>
      <c r="O99" s="131">
        <f t="shared" si="7"/>
        <v>0</v>
      </c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</row>
    <row r="100" spans="1:32">
      <c r="A100" s="131" t="str">
        <f>'P&amp;L'!B8</f>
        <v>COGS</v>
      </c>
      <c r="B100" s="131">
        <f>'P&amp;L'!C8</f>
        <v>5000</v>
      </c>
      <c r="C100" s="131">
        <f>'P&amp;L'!D8</f>
        <v>40000</v>
      </c>
      <c r="D100" s="131">
        <f>'P&amp;L'!E8</f>
        <v>50000</v>
      </c>
      <c r="E100" s="131">
        <f>'P&amp;L'!F8</f>
        <v>67500</v>
      </c>
      <c r="F100" s="131">
        <f>'P&amp;L'!G8</f>
        <v>84375</v>
      </c>
      <c r="G100" s="131">
        <f>'P&amp;L'!H8</f>
        <v>97031.25</v>
      </c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</row>
    <row r="101" spans="1:32">
      <c r="A101" s="131" t="str">
        <f>'P&amp;L'!B10</f>
        <v>Gross Profit</v>
      </c>
      <c r="B101" s="131">
        <f>'P&amp;L'!C10</f>
        <v>5000</v>
      </c>
      <c r="C101" s="131">
        <f>'P&amp;L'!D10</f>
        <v>40000</v>
      </c>
      <c r="D101" s="131">
        <f>'P&amp;L'!E10</f>
        <v>50000</v>
      </c>
      <c r="E101" s="131">
        <f>'P&amp;L'!F10</f>
        <v>67500</v>
      </c>
      <c r="F101" s="131">
        <f>'P&amp;L'!G10</f>
        <v>84375</v>
      </c>
      <c r="G101" s="131">
        <f>'P&amp;L'!H10</f>
        <v>97031.25</v>
      </c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</row>
    <row r="102" spans="1:32">
      <c r="A102" s="131" t="str">
        <f>'P&amp;L'!B11</f>
        <v>% Margin</v>
      </c>
      <c r="B102" s="131">
        <f>'P&amp;L'!C11</f>
        <v>0.5</v>
      </c>
      <c r="C102" s="131">
        <f>'P&amp;L'!D11</f>
        <v>0.5</v>
      </c>
      <c r="D102" s="131">
        <f>'P&amp;L'!E11</f>
        <v>0.5</v>
      </c>
      <c r="E102" s="131">
        <f>'P&amp;L'!F11</f>
        <v>0.5</v>
      </c>
      <c r="F102" s="131">
        <f>'P&amp;L'!G11</f>
        <v>0.5</v>
      </c>
      <c r="G102" s="131">
        <f>'P&amp;L'!H11</f>
        <v>0.5</v>
      </c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</row>
    <row r="103" spans="1:32">
      <c r="A103" s="131" t="str">
        <f>'P&amp;L'!B13</f>
        <v>S&amp;M</v>
      </c>
      <c r="B103" s="131">
        <f>'P&amp;L'!C13</f>
        <v>2000</v>
      </c>
      <c r="C103" s="131">
        <f>'P&amp;L'!D13</f>
        <v>400000</v>
      </c>
      <c r="D103" s="131">
        <f>'P&amp;L'!E13</f>
        <v>500000</v>
      </c>
      <c r="E103" s="131">
        <f>'P&amp;L'!F13</f>
        <v>725000</v>
      </c>
      <c r="F103" s="131">
        <f>'P&amp;L'!G13</f>
        <v>957000</v>
      </c>
      <c r="G103" s="131">
        <f>'P&amp;L'!H13</f>
        <v>1167540</v>
      </c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</row>
    <row r="104" spans="1:32">
      <c r="A104" s="131" t="str">
        <f>'P&amp;L'!B15</f>
        <v>G&amp;A</v>
      </c>
      <c r="B104" s="131">
        <f>'P&amp;L'!C15</f>
        <v>0</v>
      </c>
      <c r="C104" s="131">
        <f>'P&amp;L'!D15</f>
        <v>500000</v>
      </c>
      <c r="D104" s="131">
        <f>'P&amp;L'!E15</f>
        <v>600000</v>
      </c>
      <c r="E104" s="131">
        <f>'P&amp;L'!F15</f>
        <v>827999.99999999988</v>
      </c>
      <c r="F104" s="131">
        <f>'P&amp;L'!G15</f>
        <v>1101240</v>
      </c>
      <c r="G104" s="131">
        <f>'P&amp;L'!H15</f>
        <v>1409587.2</v>
      </c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</row>
    <row r="105" spans="1:32">
      <c r="A105" s="131" t="str">
        <f>'P&amp;L'!B17</f>
        <v>R&amp;D</v>
      </c>
      <c r="B105" s="131">
        <f>'P&amp;L'!C17</f>
        <v>0</v>
      </c>
      <c r="C105" s="131">
        <f>'P&amp;L'!D17</f>
        <v>300000</v>
      </c>
      <c r="D105" s="131">
        <f>'P&amp;L'!E17</f>
        <v>400000</v>
      </c>
      <c r="E105" s="131">
        <f>'P&amp;L'!F17</f>
        <v>532000</v>
      </c>
      <c r="F105" s="131">
        <f>'P&amp;L'!G17</f>
        <v>680960</v>
      </c>
      <c r="G105" s="131">
        <f>'P&amp;L'!H17</f>
        <v>817152.00000000012</v>
      </c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</row>
    <row r="106" spans="1:32">
      <c r="A106" s="131" t="str">
        <f>'P&amp;L'!B20</f>
        <v>Total OPEX</v>
      </c>
      <c r="B106" s="131">
        <f>'P&amp;L'!C20</f>
        <v>2000</v>
      </c>
      <c r="C106" s="131">
        <f>'P&amp;L'!D20</f>
        <v>1200000</v>
      </c>
      <c r="D106" s="131">
        <f>'P&amp;L'!E20</f>
        <v>1500000</v>
      </c>
      <c r="E106" s="131">
        <f>'P&amp;L'!F20</f>
        <v>2085000</v>
      </c>
      <c r="F106" s="131">
        <f>'P&amp;L'!G20</f>
        <v>2739200</v>
      </c>
      <c r="G106" s="131">
        <f>'P&amp;L'!H20</f>
        <v>3394279.2</v>
      </c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</row>
    <row r="107" spans="1:32">
      <c r="A107" s="131" t="str">
        <f>'P&amp;L'!B21</f>
        <v>OPEX %</v>
      </c>
      <c r="B107" s="131">
        <f>'P&amp;L'!C21</f>
        <v>-0.2</v>
      </c>
      <c r="C107" s="131">
        <f>'P&amp;L'!D21</f>
        <v>-15</v>
      </c>
      <c r="D107" s="131">
        <f>'P&amp;L'!E21</f>
        <v>-15</v>
      </c>
      <c r="E107" s="131">
        <f>'P&amp;L'!F21</f>
        <v>-15.444444444444445</v>
      </c>
      <c r="F107" s="131">
        <f>'P&amp;L'!G21</f>
        <v>-16.232296296296298</v>
      </c>
      <c r="G107" s="131">
        <f>'P&amp;L'!H21</f>
        <v>-17.49064966183575</v>
      </c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</row>
    <row r="108" spans="1:32">
      <c r="A108" s="131" t="str">
        <f>'P&amp;L'!B23</f>
        <v>Adj. EBITDA</v>
      </c>
      <c r="B108" s="131">
        <f>'P&amp;L'!C23</f>
        <v>3000</v>
      </c>
      <c r="C108" s="131">
        <f>'P&amp;L'!D23</f>
        <v>-1160000</v>
      </c>
      <c r="D108" s="131">
        <f>'P&amp;L'!E23</f>
        <v>-1450000</v>
      </c>
      <c r="E108" s="131">
        <f>'P&amp;L'!F23</f>
        <v>-2017500</v>
      </c>
      <c r="F108" s="131">
        <f>'P&amp;L'!G23</f>
        <v>-2654825</v>
      </c>
      <c r="G108" s="131">
        <f>'P&amp;L'!H23</f>
        <v>-3297247.95</v>
      </c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</row>
    <row r="109" spans="1:32">
      <c r="A109" s="131" t="str">
        <f>'P&amp;L'!B24</f>
        <v>% Margin</v>
      </c>
      <c r="B109" s="131">
        <f>'P&amp;L'!C24</f>
        <v>0.3</v>
      </c>
      <c r="C109" s="131">
        <f>'P&amp;L'!D24</f>
        <v>-14.5</v>
      </c>
      <c r="D109" s="131">
        <f>'P&amp;L'!E24</f>
        <v>-14.5</v>
      </c>
      <c r="E109" s="131">
        <f>'P&amp;L'!F24</f>
        <v>-14.944444444444445</v>
      </c>
      <c r="F109" s="131">
        <f>'P&amp;L'!G24</f>
        <v>-15.732296296296296</v>
      </c>
      <c r="G109" s="131">
        <f>'P&amp;L'!H24</f>
        <v>-16.99064966183575</v>
      </c>
      <c r="H109" s="131"/>
      <c r="I109" s="131"/>
      <c r="J109" s="131"/>
      <c r="K109" s="131"/>
      <c r="L109" s="131"/>
      <c r="M109" s="131"/>
      <c r="N109" s="131"/>
      <c r="O109" s="166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</row>
    <row r="110" spans="1:32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66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</row>
    <row r="111" spans="1:32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66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</row>
    <row r="112" spans="1:32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66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</row>
    <row r="113" spans="1:32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66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</row>
    <row r="114" spans="1:32">
      <c r="A114" s="131" t="s">
        <v>329</v>
      </c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 t="s">
        <v>363</v>
      </c>
      <c r="M114" s="131" t="s">
        <v>364</v>
      </c>
      <c r="N114" s="131" t="s">
        <v>365</v>
      </c>
      <c r="O114" s="166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</row>
    <row r="115" spans="1:32">
      <c r="A115" s="131"/>
      <c r="B115" s="131" t="s">
        <v>277</v>
      </c>
      <c r="C115" s="131" t="s">
        <v>278</v>
      </c>
      <c r="D115" s="131" t="s">
        <v>262</v>
      </c>
      <c r="E115" s="131">
        <v>2026</v>
      </c>
      <c r="F115" s="131">
        <v>2027</v>
      </c>
      <c r="G115" s="131">
        <v>2028</v>
      </c>
      <c r="H115" s="131">
        <v>2029</v>
      </c>
      <c r="I115" s="131">
        <v>2030</v>
      </c>
      <c r="J115" s="131" t="s">
        <v>362</v>
      </c>
      <c r="K115" s="131"/>
      <c r="L115" s="131" t="str" cm="1">
        <f t="array" ref="L115:L116">IFERROR(_xlfn.SORTBY(_xlfn.UNIQUE(_xlfn._xlws.FILTER($B$116:$B$132,($B$116:$B$132&lt;&gt;0)*($B$116:$B$132&lt;&gt;""))),SUMIFS($J$116:$J$132,$B$116:$B$132,_xlfn.UNIQUE(_xlfn._xlws.FILTER($B$116:$B$132,($B$116:$B$132&lt;&gt;0)*($B$116:$B$132&lt;&gt;"")))),-1),"")</f>
        <v>Hungry AF</v>
      </c>
      <c r="M115" s="131" t="str" cm="1">
        <f t="array" ref="M115:M116">IFERROR(_xlfn.SORTBY(_xlfn.UNIQUE(_xlfn._xlws.FILTER($C$116:$C$132,($C$116:$C$132&lt;&gt;0)*($C$116:$C$132&lt;&gt;""))),SUMIFS($J$116:$J$132,$C$116:$C$132,_xlfn.UNIQUE(_xlfn._xlws.FILTER($C$116:$C$132,($C$116:$C$132&lt;&gt;0)*($C$116:$C$132&lt;&gt;"")))),-1),"")</f>
        <v>Big MAC</v>
      </c>
      <c r="N115" s="131" t="str" cm="1">
        <f t="array" ref="N115:N116">IFERROR(_xlfn.SORTBY(_xlfn.UNIQUE(_xlfn._xlws.FILTER($D$116:$D$132,($D$116:$D$132&lt;&gt;0)*($D$116:$D$132&lt;&gt;""))),SUMIFS($J$116:$J$132,$D$116:$D$132,_xlfn.UNIQUE(_xlfn._xlws.FILTER($D$116:$D$132,($D$116:$D$132&lt;&gt;0)*($D$116:$D$132&lt;&gt;"")))),-1),"")</f>
        <v>US</v>
      </c>
      <c r="O115" s="166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</row>
    <row r="116" spans="1:32">
      <c r="A116" s="131"/>
      <c r="B116" s="131" t="str">
        <f>'Rev. Build'!B34</f>
        <v>Hungry AF</v>
      </c>
      <c r="C116" s="131" t="str">
        <f>'Rev. Build'!E34</f>
        <v>Big MAC</v>
      </c>
      <c r="D116" s="131" t="str">
        <f>'Rev. Build'!D34</f>
        <v>US</v>
      </c>
      <c r="E116" s="131">
        <f>'Rev. Build'!K34</f>
        <v>40000</v>
      </c>
      <c r="F116" s="131">
        <f>'Rev. Build'!P34</f>
        <v>50000</v>
      </c>
      <c r="G116" s="131">
        <f>'Rev. Build'!U34</f>
        <v>67500</v>
      </c>
      <c r="H116" s="131">
        <f>'Rev. Build'!Z34</f>
        <v>84375</v>
      </c>
      <c r="I116" s="131">
        <f>'Rev. Build'!AE34</f>
        <v>97031.249999999985</v>
      </c>
      <c r="J116" s="131">
        <f>SUM(E116:I116)</f>
        <v>338906.25</v>
      </c>
      <c r="K116" s="131"/>
      <c r="L116" s="131" t="str">
        <v>BULO</v>
      </c>
      <c r="M116" s="131" t="str">
        <v>MCMC</v>
      </c>
      <c r="N116" s="131" t="str">
        <v>EU</v>
      </c>
      <c r="O116" s="166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</row>
    <row r="117" spans="1:32">
      <c r="A117" s="131"/>
      <c r="B117" s="131" t="str">
        <f>'Rev. Build'!B35</f>
        <v>BULO</v>
      </c>
      <c r="C117" s="131" t="str">
        <f>'Rev. Build'!E35</f>
        <v>MCMC</v>
      </c>
      <c r="D117" s="131" t="str">
        <f>'Rev. Build'!D35</f>
        <v>EU</v>
      </c>
      <c r="E117" s="131">
        <f>'Rev. Build'!K35</f>
        <v>40000</v>
      </c>
      <c r="F117" s="131">
        <f>'Rev. Build'!P35</f>
        <v>50000</v>
      </c>
      <c r="G117" s="131">
        <f>'Rev. Build'!U35</f>
        <v>67500</v>
      </c>
      <c r="H117" s="131">
        <f>'Rev. Build'!Z35</f>
        <v>84375</v>
      </c>
      <c r="I117" s="131">
        <f>'Rev. Build'!AE35</f>
        <v>97031.25</v>
      </c>
      <c r="J117" s="131">
        <f>SUM(E117:I117)</f>
        <v>338906.25</v>
      </c>
      <c r="K117" s="131"/>
      <c r="L117" s="131"/>
      <c r="M117" s="131"/>
      <c r="N117" s="131"/>
      <c r="O117" s="166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</row>
    <row r="118" spans="1:32">
      <c r="A118" s="131"/>
      <c r="B118" s="131">
        <f>'Rev. Build'!B36</f>
        <v>0</v>
      </c>
      <c r="C118" s="131">
        <f>'Rev. Build'!E36</f>
        <v>0</v>
      </c>
      <c r="D118" s="131">
        <f>'Rev. Build'!D36</f>
        <v>0</v>
      </c>
      <c r="E118" s="131">
        <f>'Rev. Build'!K36</f>
        <v>0</v>
      </c>
      <c r="F118" s="131">
        <f>'Rev. Build'!P36</f>
        <v>0</v>
      </c>
      <c r="G118" s="131">
        <f>'Rev. Build'!U36</f>
        <v>0</v>
      </c>
      <c r="H118" s="131">
        <f>'Rev. Build'!Z36</f>
        <v>0</v>
      </c>
      <c r="I118" s="131">
        <f>'Rev. Build'!AE36</f>
        <v>0</v>
      </c>
      <c r="J118" s="131"/>
      <c r="K118" s="131"/>
      <c r="L118" s="131"/>
      <c r="M118" s="131"/>
      <c r="N118" s="131"/>
      <c r="O118" s="166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</row>
    <row r="119" spans="1:32">
      <c r="A119" s="131"/>
      <c r="B119" s="131">
        <f>'Rev. Build'!B37</f>
        <v>0</v>
      </c>
      <c r="C119" s="131">
        <f>'Rev. Build'!E37</f>
        <v>0</v>
      </c>
      <c r="D119" s="131">
        <f>'Rev. Build'!D37</f>
        <v>0</v>
      </c>
      <c r="E119" s="131">
        <f>'Rev. Build'!K37</f>
        <v>0</v>
      </c>
      <c r="F119" s="131">
        <f>'Rev. Build'!P37</f>
        <v>0</v>
      </c>
      <c r="G119" s="131">
        <f>'Rev. Build'!U37</f>
        <v>0</v>
      </c>
      <c r="H119" s="131">
        <f>'Rev. Build'!Z37</f>
        <v>0</v>
      </c>
      <c r="I119" s="131">
        <f>'Rev. Build'!AE37</f>
        <v>0</v>
      </c>
      <c r="J119" s="131"/>
      <c r="K119" s="131"/>
      <c r="L119" s="131"/>
      <c r="M119" s="131"/>
      <c r="N119" s="131"/>
      <c r="O119" s="166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</row>
    <row r="120" spans="1:32">
      <c r="A120" s="131"/>
      <c r="B120" s="131">
        <f>'Rev. Build'!B38</f>
        <v>0</v>
      </c>
      <c r="C120" s="131">
        <f>'Rev. Build'!E38</f>
        <v>0</v>
      </c>
      <c r="D120" s="131">
        <f>'Rev. Build'!D38</f>
        <v>0</v>
      </c>
      <c r="E120" s="131">
        <f>'Rev. Build'!K38</f>
        <v>0</v>
      </c>
      <c r="F120" s="131">
        <f>'Rev. Build'!P38</f>
        <v>0</v>
      </c>
      <c r="G120" s="131">
        <f>'Rev. Build'!U38</f>
        <v>0</v>
      </c>
      <c r="H120" s="131">
        <f>'Rev. Build'!Z38</f>
        <v>0</v>
      </c>
      <c r="I120" s="131">
        <f>'Rev. Build'!AE38</f>
        <v>0</v>
      </c>
      <c r="J120" s="131"/>
      <c r="K120" s="131"/>
      <c r="L120" s="131"/>
      <c r="M120" s="131"/>
      <c r="N120" s="131"/>
      <c r="O120" s="166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</row>
    <row r="121" spans="1:32">
      <c r="A121" s="131"/>
      <c r="B121" s="131">
        <f>'Rev. Build'!B39</f>
        <v>0</v>
      </c>
      <c r="C121" s="131">
        <f>'Rev. Build'!E39</f>
        <v>0</v>
      </c>
      <c r="D121" s="131">
        <f>'Rev. Build'!D39</f>
        <v>0</v>
      </c>
      <c r="E121" s="131">
        <f>'Rev. Build'!K39</f>
        <v>0</v>
      </c>
      <c r="F121" s="131">
        <f>'Rev. Build'!P39</f>
        <v>0</v>
      </c>
      <c r="G121" s="131">
        <f>'Rev. Build'!U39</f>
        <v>0</v>
      </c>
      <c r="H121" s="131">
        <f>'Rev. Build'!Z39</f>
        <v>0</v>
      </c>
      <c r="I121" s="131">
        <f>'Rev. Build'!AE39</f>
        <v>0</v>
      </c>
      <c r="J121" s="131"/>
      <c r="K121" s="131"/>
      <c r="L121" s="131"/>
      <c r="M121" s="131"/>
      <c r="N121" s="131"/>
      <c r="O121" s="166"/>
    </row>
    <row r="122" spans="1:32">
      <c r="A122" s="131"/>
      <c r="B122" s="131">
        <f>'Rev. Build'!B67</f>
        <v>0</v>
      </c>
      <c r="C122" s="131">
        <f>'Rev. Build'!E67</f>
        <v>0</v>
      </c>
      <c r="D122" s="131">
        <f>'Rev. Build'!D67</f>
        <v>0</v>
      </c>
      <c r="E122" s="131">
        <f>'Rev. Build'!K67</f>
        <v>0</v>
      </c>
      <c r="F122" s="131">
        <f>'Rev. Build'!P67</f>
        <v>0</v>
      </c>
      <c r="G122" s="131">
        <f>'Rev. Build'!U67</f>
        <v>0</v>
      </c>
      <c r="H122" s="131">
        <f>'Rev. Build'!Z67</f>
        <v>0</v>
      </c>
      <c r="I122" s="131">
        <f>'Rev. Build'!AE67</f>
        <v>0</v>
      </c>
      <c r="J122" s="131"/>
      <c r="K122" s="131"/>
      <c r="L122" s="131"/>
      <c r="M122" s="131"/>
      <c r="N122" s="131"/>
      <c r="O122" s="166"/>
    </row>
    <row r="123" spans="1:32">
      <c r="A123" s="131"/>
      <c r="B123" s="131">
        <f>'Rev. Build'!B68</f>
        <v>0</v>
      </c>
      <c r="C123" s="131">
        <f>'Rev. Build'!E68</f>
        <v>0</v>
      </c>
      <c r="D123" s="131">
        <f>'Rev. Build'!D68</f>
        <v>0</v>
      </c>
      <c r="E123" s="131">
        <f>'Rev. Build'!K68</f>
        <v>0</v>
      </c>
      <c r="F123" s="131">
        <f>'Rev. Build'!P68</f>
        <v>0</v>
      </c>
      <c r="G123" s="131">
        <f>'Rev. Build'!U68</f>
        <v>0</v>
      </c>
      <c r="H123" s="131">
        <f>'Rev. Build'!Z68</f>
        <v>0</v>
      </c>
      <c r="I123" s="131">
        <f>'Rev. Build'!AE68</f>
        <v>0</v>
      </c>
      <c r="J123" s="131"/>
      <c r="K123" s="131"/>
      <c r="L123" s="131"/>
      <c r="M123" s="131"/>
      <c r="N123" s="131"/>
      <c r="O123" s="166"/>
    </row>
    <row r="124" spans="1:32">
      <c r="A124" s="131"/>
      <c r="B124" s="131">
        <f>'Rev. Build'!B69</f>
        <v>0</v>
      </c>
      <c r="C124" s="131">
        <f>'Rev. Build'!E69</f>
        <v>0</v>
      </c>
      <c r="D124" s="131">
        <f>'Rev. Build'!D69</f>
        <v>0</v>
      </c>
      <c r="E124" s="131">
        <f>'Rev. Build'!K69</f>
        <v>0</v>
      </c>
      <c r="F124" s="131">
        <f>'Rev. Build'!P69</f>
        <v>0</v>
      </c>
      <c r="G124" s="131">
        <f>'Rev. Build'!U69</f>
        <v>0</v>
      </c>
      <c r="H124" s="131">
        <f>'Rev. Build'!Z69</f>
        <v>0</v>
      </c>
      <c r="I124" s="131">
        <f>'Rev. Build'!AE69</f>
        <v>0</v>
      </c>
      <c r="J124" s="131"/>
      <c r="K124" s="131"/>
      <c r="L124" s="131"/>
      <c r="M124" s="131"/>
      <c r="N124" s="131"/>
      <c r="O124" s="166"/>
    </row>
    <row r="125" spans="1:32">
      <c r="A125" s="131"/>
      <c r="B125" s="131">
        <f>'Rev. Build'!B70</f>
        <v>0</v>
      </c>
      <c r="C125" s="131">
        <f>'Rev. Build'!E70</f>
        <v>0</v>
      </c>
      <c r="D125" s="131">
        <f>'Rev. Build'!D70</f>
        <v>0</v>
      </c>
      <c r="E125" s="131">
        <f>'Rev. Build'!K70</f>
        <v>0</v>
      </c>
      <c r="F125" s="131">
        <f>'Rev. Build'!P70</f>
        <v>0</v>
      </c>
      <c r="G125" s="131">
        <f>'Rev. Build'!U70</f>
        <v>0</v>
      </c>
      <c r="H125" s="131">
        <f>'Rev. Build'!Z70</f>
        <v>0</v>
      </c>
      <c r="I125" s="131">
        <f>'Rev. Build'!AE70</f>
        <v>0</v>
      </c>
      <c r="J125" s="131"/>
      <c r="K125" s="131"/>
      <c r="L125" s="131"/>
      <c r="M125" s="131"/>
      <c r="N125" s="131"/>
      <c r="O125" s="166"/>
    </row>
    <row r="126" spans="1:32">
      <c r="A126" s="131"/>
      <c r="B126" s="131">
        <f>'Rev. Build'!B71</f>
        <v>0</v>
      </c>
      <c r="C126" s="131">
        <f>'Rev. Build'!E71</f>
        <v>0</v>
      </c>
      <c r="D126" s="131">
        <f>'Rev. Build'!D71</f>
        <v>0</v>
      </c>
      <c r="E126" s="131">
        <f>'Rev. Build'!K71</f>
        <v>0</v>
      </c>
      <c r="F126" s="131">
        <f>'Rev. Build'!P71</f>
        <v>0</v>
      </c>
      <c r="G126" s="131">
        <f>'Rev. Build'!U71</f>
        <v>0</v>
      </c>
      <c r="H126" s="131">
        <f>'Rev. Build'!Z71</f>
        <v>0</v>
      </c>
      <c r="I126" s="131">
        <f>'Rev. Build'!AE71</f>
        <v>0</v>
      </c>
      <c r="J126" s="131"/>
      <c r="K126" s="131"/>
      <c r="L126" s="131"/>
      <c r="M126" s="131"/>
      <c r="N126" s="131"/>
      <c r="O126" s="166"/>
    </row>
    <row r="127" spans="1:32">
      <c r="A127" s="131"/>
      <c r="B127" s="131">
        <f>'Rev. Build'!B72</f>
        <v>0</v>
      </c>
      <c r="C127" s="131">
        <f>'Rev. Build'!E72</f>
        <v>0</v>
      </c>
      <c r="D127" s="131">
        <f>'Rev. Build'!D72</f>
        <v>0</v>
      </c>
      <c r="E127" s="131">
        <f>'Rev. Build'!K72</f>
        <v>0</v>
      </c>
      <c r="F127" s="131">
        <f>'Rev. Build'!P72</f>
        <v>0</v>
      </c>
      <c r="G127" s="131">
        <f>'Rev. Build'!U72</f>
        <v>0</v>
      </c>
      <c r="H127" s="131">
        <f>'Rev. Build'!Z72</f>
        <v>0</v>
      </c>
      <c r="I127" s="131">
        <f>'Rev. Build'!AE72</f>
        <v>0</v>
      </c>
      <c r="J127" s="131"/>
      <c r="K127" s="131"/>
      <c r="L127" s="131"/>
      <c r="M127" s="131"/>
      <c r="N127" s="131"/>
      <c r="O127" s="166"/>
    </row>
    <row r="128" spans="1:32">
      <c r="A128" s="131"/>
      <c r="B128" s="131">
        <f>'Rev. Build'!B85</f>
        <v>0</v>
      </c>
      <c r="C128" s="131">
        <f>'Rev. Build'!E85</f>
        <v>0</v>
      </c>
      <c r="D128" s="131">
        <f>'Rev. Build'!D85</f>
        <v>0</v>
      </c>
      <c r="E128" s="131">
        <f>'Rev. Build'!K85</f>
        <v>0</v>
      </c>
      <c r="F128" s="131">
        <f>'Rev. Build'!P85</f>
        <v>0</v>
      </c>
      <c r="G128" s="131">
        <f>'Rev. Build'!U85</f>
        <v>0</v>
      </c>
      <c r="H128" s="131">
        <f>'Rev. Build'!Z85</f>
        <v>0</v>
      </c>
      <c r="I128" s="131">
        <f>'Rev. Build'!AE85</f>
        <v>0</v>
      </c>
      <c r="J128" s="131"/>
      <c r="K128" s="131"/>
      <c r="L128" s="131"/>
      <c r="M128" s="131"/>
      <c r="N128" s="131"/>
      <c r="O128" s="166"/>
    </row>
    <row r="129" spans="1:15">
      <c r="A129" s="131"/>
      <c r="B129" s="131">
        <f>'Rev. Build'!B86</f>
        <v>0</v>
      </c>
      <c r="C129" s="131">
        <f>'Rev. Build'!E86</f>
        <v>0</v>
      </c>
      <c r="D129" s="131">
        <f>'Rev. Build'!D86</f>
        <v>0</v>
      </c>
      <c r="E129" s="131">
        <f>'Rev. Build'!K86</f>
        <v>0</v>
      </c>
      <c r="F129" s="131">
        <f>'Rev. Build'!P86</f>
        <v>0</v>
      </c>
      <c r="G129" s="131">
        <f>'Rev. Build'!U86</f>
        <v>0</v>
      </c>
      <c r="H129" s="131">
        <f>'Rev. Build'!Z86</f>
        <v>0</v>
      </c>
      <c r="I129" s="131">
        <f>'Rev. Build'!AE86</f>
        <v>0</v>
      </c>
      <c r="J129" s="131"/>
      <c r="K129" s="131"/>
      <c r="L129" s="131"/>
      <c r="M129" s="131"/>
      <c r="N129" s="131"/>
      <c r="O129" s="166"/>
    </row>
    <row r="130" spans="1:15">
      <c r="A130" s="131"/>
      <c r="B130" s="131">
        <f>'Rev. Build'!B87</f>
        <v>0</v>
      </c>
      <c r="C130" s="131">
        <f>'Rev. Build'!E87</f>
        <v>0</v>
      </c>
      <c r="D130" s="131">
        <f>'Rev. Build'!D87</f>
        <v>0</v>
      </c>
      <c r="E130" s="131">
        <f>'Rev. Build'!K87</f>
        <v>0</v>
      </c>
      <c r="F130" s="131">
        <f>'Rev. Build'!P87</f>
        <v>0</v>
      </c>
      <c r="G130" s="131">
        <f>'Rev. Build'!U87</f>
        <v>0</v>
      </c>
      <c r="H130" s="131">
        <f>'Rev. Build'!Z87</f>
        <v>0</v>
      </c>
      <c r="I130" s="131">
        <f>'Rev. Build'!AE87</f>
        <v>0</v>
      </c>
      <c r="J130" s="131"/>
      <c r="K130" s="131"/>
      <c r="L130" s="131"/>
      <c r="M130" s="131"/>
      <c r="N130" s="131"/>
      <c r="O130" s="166"/>
    </row>
    <row r="131" spans="1:15">
      <c r="A131" s="131"/>
      <c r="B131" s="131">
        <f>'Rev. Build'!B88</f>
        <v>0</v>
      </c>
      <c r="C131" s="131">
        <f>'Rev. Build'!E88</f>
        <v>0</v>
      </c>
      <c r="D131" s="131">
        <f>'Rev. Build'!D88</f>
        <v>0</v>
      </c>
      <c r="E131" s="131">
        <f>'Rev. Build'!K88</f>
        <v>0</v>
      </c>
      <c r="F131" s="131">
        <f>'Rev. Build'!P88</f>
        <v>0</v>
      </c>
      <c r="G131" s="131">
        <f>'Rev. Build'!U88</f>
        <v>0</v>
      </c>
      <c r="H131" s="131">
        <f>'Rev. Build'!Z88</f>
        <v>0</v>
      </c>
      <c r="I131" s="131">
        <f>'Rev. Build'!AE88</f>
        <v>0</v>
      </c>
      <c r="J131" s="131"/>
      <c r="K131" s="131"/>
      <c r="L131" s="131"/>
      <c r="M131" s="131"/>
      <c r="N131" s="131"/>
      <c r="O131" s="166"/>
    </row>
    <row r="132" spans="1:15">
      <c r="A132" s="131"/>
      <c r="B132" s="131">
        <f>'Rev. Build'!B89</f>
        <v>0</v>
      </c>
      <c r="C132" s="131">
        <f>'Rev. Build'!E89</f>
        <v>0</v>
      </c>
      <c r="D132" s="131">
        <f>'Rev. Build'!D89</f>
        <v>0</v>
      </c>
      <c r="E132" s="131">
        <f>'Rev. Build'!K89</f>
        <v>0</v>
      </c>
      <c r="F132" s="131">
        <f>'Rev. Build'!P89</f>
        <v>0</v>
      </c>
      <c r="G132" s="131">
        <f>'Rev. Build'!U89</f>
        <v>0</v>
      </c>
      <c r="H132" s="131">
        <f>'Rev. Build'!Z89</f>
        <v>0</v>
      </c>
      <c r="I132" s="131">
        <f>'Rev. Build'!AE89</f>
        <v>0</v>
      </c>
      <c r="J132" s="131"/>
      <c r="K132" s="131"/>
      <c r="L132" s="131"/>
      <c r="M132" s="131"/>
      <c r="N132" s="131"/>
      <c r="O132" s="166"/>
    </row>
    <row r="133" spans="1:1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66"/>
    </row>
    <row r="134" spans="1:15">
      <c r="A134" s="175" t="s">
        <v>367</v>
      </c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66"/>
    </row>
    <row r="135" spans="1:15">
      <c r="A135" s="131" t="s">
        <v>260</v>
      </c>
      <c r="B135" s="131" t="s">
        <v>322</v>
      </c>
      <c r="C135" s="131" t="s">
        <v>323</v>
      </c>
      <c r="D135" s="131" t="s">
        <v>324</v>
      </c>
      <c r="E135" s="131" t="s">
        <v>325</v>
      </c>
      <c r="F135" s="131" t="s">
        <v>326</v>
      </c>
      <c r="G135" s="131"/>
      <c r="H135" s="131"/>
      <c r="I135" s="131"/>
      <c r="J135" s="131"/>
      <c r="K135" s="131"/>
      <c r="L135" s="131"/>
      <c r="M135" s="131"/>
      <c r="N135" s="131"/>
      <c r="O135" s="166"/>
    </row>
    <row r="136" spans="1:15">
      <c r="A136" s="131" t="s">
        <v>937</v>
      </c>
      <c r="B136" s="176">
        <f>(SUMIF('Rev. Build'!$A$34:$A$53,Dashboard!$A136,'Rev. Build'!K$34:K$53)-SUMIF(COGS!$A$31:$A$50,Dashboard!$A136,COGS!K$31:K$50))/'Rev. Build'!K$54</f>
        <v>0.25</v>
      </c>
      <c r="C136" s="176">
        <f>(SUMIF('Rev. Build'!$A$34:$A$53,Dashboard!$A136,'Rev. Build'!P$34:P$53)-SUMIF(COGS!$A$31:$A$50,Dashboard!$A136,COGS!P$31:P$50))/'Rev. Build'!P$54</f>
        <v>0.25</v>
      </c>
      <c r="D136" s="176">
        <f>(SUMIF('Rev. Build'!$A$34:$A$53,Dashboard!$A136,'Rev. Build'!U$34:U$53)-SUMIF(COGS!$A$31:$A$50,Dashboard!$A136,COGS!U$31:U$50))/'Rev. Build'!U$54</f>
        <v>0.25</v>
      </c>
      <c r="E136" s="176">
        <f>(SUMIF('Rev. Build'!$A$34:$A$53,Dashboard!$A136,'Rev. Build'!Z$34:Z$53)-SUMIF(COGS!$A$31:$A$50,Dashboard!$A136,COGS!Z$31:Z$50))/'Rev. Build'!Z$54</f>
        <v>0.25</v>
      </c>
      <c r="F136" s="176">
        <f>(SUMIF('Rev. Build'!$A$34:$A$53,Dashboard!$A136,'Rev. Build'!AE$34:AE$53)-SUMIF(COGS!$A$31:$A$50,Dashboard!$A136,COGS!AE$31:AE$50))/'Rev. Build'!AE$54</f>
        <v>0.25</v>
      </c>
      <c r="G136" s="131"/>
      <c r="H136" s="131"/>
      <c r="I136" s="131"/>
      <c r="J136" s="131"/>
      <c r="K136" s="131"/>
      <c r="L136" s="131"/>
      <c r="M136" s="131"/>
      <c r="N136" s="131"/>
      <c r="O136" s="166"/>
    </row>
    <row r="137" spans="1:15" ht="16" customHeight="1">
      <c r="A137" s="131" t="s">
        <v>276</v>
      </c>
      <c r="B137" s="176">
        <f>(SUMIF('Rev. Build'!$A$34:$A$53,Dashboard!$A137,'Rev. Build'!K$34:K$53)-SUMIF(COGS!$A$31:$A$50,Dashboard!$A137,COGS!K$31:K$50))/'Rev. Build'!K$54</f>
        <v>0.25</v>
      </c>
      <c r="C137" s="176">
        <f>(SUMIF('Rev. Build'!$A$34:$A$53,Dashboard!$A137,'Rev. Build'!P$34:P$53)-SUMIF(COGS!$A$31:$A$50,Dashboard!$A137,COGS!P$31:P$50))/'Rev. Build'!P$54</f>
        <v>0.25</v>
      </c>
      <c r="D137" s="176">
        <f>(SUMIF('Rev. Build'!$A$34:$A$53,Dashboard!$A137,'Rev. Build'!U$34:U$53)-SUMIF(COGS!$A$31:$A$50,Dashboard!$A137,COGS!U$31:U$50))/'Rev. Build'!U$54</f>
        <v>0.25</v>
      </c>
      <c r="E137" s="176">
        <f>(SUMIF('Rev. Build'!$A$34:$A$53,Dashboard!$A137,'Rev. Build'!Z$34:Z$53)-SUMIF(COGS!$A$31:$A$50,Dashboard!$A137,COGS!Z$31:Z$50))/'Rev. Build'!Z$54</f>
        <v>0.25</v>
      </c>
      <c r="F137" s="176">
        <f>(SUMIF('Rev. Build'!$A$34:$A$53,Dashboard!$A137,'Rev. Build'!AE$34:AE$53)-SUMIF(COGS!$A$31:$A$50,Dashboard!$A137,COGS!AE$31:AE$50))/'Rev. Build'!AE$54</f>
        <v>0.24999999999999997</v>
      </c>
      <c r="G137" s="131"/>
      <c r="H137" s="131"/>
      <c r="I137" s="131"/>
      <c r="J137" s="131"/>
      <c r="K137" s="131"/>
      <c r="L137" s="131"/>
      <c r="M137" s="131"/>
      <c r="N137" s="131"/>
      <c r="O137" s="166"/>
    </row>
    <row r="138" spans="1:15" ht="16" customHeight="1">
      <c r="A138" s="131" t="s">
        <v>938</v>
      </c>
      <c r="B138" s="176">
        <f>(SUMIF('Rev. Build'!$A$34:$A$53,Dashboard!$A138,'Rev. Build'!K$34:K$53)-SUMIF(COGS!$A$31:$A$50,Dashboard!$A138,COGS!K$31:K$50))/'Rev. Build'!K$54</f>
        <v>0</v>
      </c>
      <c r="C138" s="176">
        <f>(SUMIF('Rev. Build'!$A$34:$A$53,Dashboard!$A138,'Rev. Build'!P$34:P$53)-SUMIF(COGS!$A$31:$A$50,Dashboard!$A138,COGS!P$31:P$50))/'Rev. Build'!P$54</f>
        <v>0</v>
      </c>
      <c r="D138" s="176">
        <f>(SUMIF('Rev. Build'!$A$34:$A$53,Dashboard!$A138,'Rev. Build'!U$34:U$53)-SUMIF(COGS!$A$31:$A$50,Dashboard!$A138,COGS!U$31:U$50))/'Rev. Build'!U$54</f>
        <v>0</v>
      </c>
      <c r="E138" s="176">
        <f>(SUMIF('Rev. Build'!$A$34:$A$53,Dashboard!$A138,'Rev. Build'!Z$34:Z$53)-SUMIF(COGS!$A$31:$A$50,Dashboard!$A138,COGS!Z$31:Z$50))/'Rev. Build'!Z$54</f>
        <v>0</v>
      </c>
      <c r="F138" s="176">
        <f>(SUMIF('Rev. Build'!$A$34:$A$53,Dashboard!$A138,'Rev. Build'!AE$34:AE$53)-SUMIF(COGS!$A$31:$A$50,Dashboard!$A138,COGS!AE$31:AE$50))/'Rev. Build'!AE$54</f>
        <v>0</v>
      </c>
      <c r="G138" s="131"/>
      <c r="H138" s="131"/>
      <c r="I138" s="131"/>
      <c r="J138" s="131"/>
      <c r="K138" s="131"/>
      <c r="L138" s="131"/>
      <c r="M138" s="131"/>
      <c r="N138" s="131"/>
      <c r="O138" s="166"/>
    </row>
    <row r="139" spans="1:15" ht="16" customHeight="1">
      <c r="A139" s="131" t="s">
        <v>939</v>
      </c>
      <c r="B139" s="176">
        <f>(SUMIF('Rev. Build'!$A$34:$A$53,Dashboard!$A139,'Rev. Build'!K$34:K$53)-SUMIF(COGS!$A$31:$A$50,Dashboard!$A139,COGS!K$31:K$50))/'Rev. Build'!K$54</f>
        <v>0</v>
      </c>
      <c r="C139" s="176">
        <f>(SUMIF('Rev. Build'!$A$34:$A$53,Dashboard!$A139,'Rev. Build'!P$34:P$53)-SUMIF(COGS!$A$31:$A$50,Dashboard!$A139,COGS!P$31:P$50))/'Rev. Build'!P$54</f>
        <v>0</v>
      </c>
      <c r="D139" s="176">
        <f>(SUMIF('Rev. Build'!$A$34:$A$53,Dashboard!$A139,'Rev. Build'!U$34:U$53)-SUMIF(COGS!$A$31:$A$50,Dashboard!$A139,COGS!U$31:U$50))/'Rev. Build'!U$54</f>
        <v>0</v>
      </c>
      <c r="E139" s="176">
        <f>(SUMIF('Rev. Build'!$A$34:$A$53,Dashboard!$A139,'Rev. Build'!Z$34:Z$53)-SUMIF(COGS!$A$31:$A$50,Dashboard!$A139,COGS!Z$31:Z$50))/'Rev. Build'!Z$54</f>
        <v>0</v>
      </c>
      <c r="F139" s="176">
        <f>(SUMIF('Rev. Build'!$A$34:$A$53,Dashboard!$A139,'Rev. Build'!AE$34:AE$53)-SUMIF(COGS!$A$31:$A$50,Dashboard!$A139,COGS!AE$31:AE$50))/'Rev. Build'!AE$54</f>
        <v>0</v>
      </c>
      <c r="G139" s="131"/>
      <c r="H139" s="131"/>
      <c r="I139" s="131"/>
      <c r="J139" s="131"/>
      <c r="K139" s="131"/>
      <c r="L139" s="131"/>
      <c r="M139" s="131"/>
      <c r="N139" s="131"/>
      <c r="O139" s="166"/>
    </row>
    <row r="140" spans="1:15" ht="16" customHeight="1">
      <c r="A140" s="131" t="s">
        <v>940</v>
      </c>
      <c r="B140" s="176">
        <f>(SUMIF('Rev. Build'!$A$34:$A$53,Dashboard!$A140,'Rev. Build'!K$34:K$53)-SUMIF(COGS!$A$31:$A$50,Dashboard!$A140,COGS!K$31:K$50))/'Rev. Build'!K$54</f>
        <v>0</v>
      </c>
      <c r="C140" s="176">
        <f>(SUMIF('Rev. Build'!$A$34:$A$53,Dashboard!$A140,'Rev. Build'!P$34:P$53)-SUMIF(COGS!$A$31:$A$50,Dashboard!$A140,COGS!P$31:P$50))/'Rev. Build'!P$54</f>
        <v>0</v>
      </c>
      <c r="D140" s="176">
        <f>(SUMIF('Rev. Build'!$A$34:$A$53,Dashboard!$A140,'Rev. Build'!U$34:U$53)-SUMIF(COGS!$A$31:$A$50,Dashboard!$A140,COGS!U$31:U$50))/'Rev. Build'!U$54</f>
        <v>0</v>
      </c>
      <c r="E140" s="176">
        <f>(SUMIF('Rev. Build'!$A$34:$A$53,Dashboard!$A140,'Rev. Build'!Z$34:Z$53)-SUMIF(COGS!$A$31:$A$50,Dashboard!$A140,COGS!Z$31:Z$50))/'Rev. Build'!Z$54</f>
        <v>0</v>
      </c>
      <c r="F140" s="176">
        <f>(SUMIF('Rev. Build'!$A$34:$A$53,Dashboard!$A140,'Rev. Build'!AE$34:AE$53)-SUMIF(COGS!$A$31:$A$50,Dashboard!$A140,COGS!AE$31:AE$50))/'Rev. Build'!AE$54</f>
        <v>0</v>
      </c>
      <c r="G140" s="131"/>
      <c r="H140" s="131"/>
      <c r="I140" s="131"/>
      <c r="J140" s="131"/>
      <c r="K140" s="131"/>
      <c r="L140" s="131"/>
      <c r="M140" s="131"/>
      <c r="N140" s="131"/>
      <c r="O140" s="166"/>
    </row>
    <row r="141" spans="1:15" ht="16" customHeight="1">
      <c r="A141" s="131" t="s">
        <v>945</v>
      </c>
      <c r="B141" s="176">
        <f>(SUMIF('Rev. Build'!$A$34:$A$53,Dashboard!$A141,'Rev. Build'!K$34:K$53)-SUMIF(COGS!$A$31:$A$50,Dashboard!$A141,COGS!K$31:K$50))/'Rev. Build'!K$54</f>
        <v>0</v>
      </c>
      <c r="C141" s="176">
        <f>(SUMIF('Rev. Build'!$A$34:$A$53,Dashboard!$A141,'Rev. Build'!P$34:P$53)-SUMIF(COGS!$A$31:$A$50,Dashboard!$A141,COGS!P$31:P$50))/'Rev. Build'!P$54</f>
        <v>0</v>
      </c>
      <c r="D141" s="176">
        <f>(SUMIF('Rev. Build'!$A$34:$A$53,Dashboard!$A141,'Rev. Build'!U$34:U$53)-SUMIF(COGS!$A$31:$A$50,Dashboard!$A141,COGS!U$31:U$50))/'Rev. Build'!U$54</f>
        <v>0</v>
      </c>
      <c r="E141" s="176">
        <f>(SUMIF('Rev. Build'!$A$34:$A$53,Dashboard!$A141,'Rev. Build'!Z$34:Z$53)-SUMIF(COGS!$A$31:$A$50,Dashboard!$A141,COGS!Z$31:Z$50))/'Rev. Build'!Z$54</f>
        <v>0</v>
      </c>
      <c r="F141" s="176">
        <f>(SUMIF('Rev. Build'!$A$34:$A$53,Dashboard!$A141,'Rev. Build'!AE$34:AE$53)-SUMIF(COGS!$A$31:$A$50,Dashboard!$A141,COGS!AE$31:AE$50))/'Rev. Build'!AE$54</f>
        <v>0</v>
      </c>
      <c r="G141" s="131"/>
      <c r="H141" s="131"/>
      <c r="I141" s="131"/>
      <c r="J141" s="131"/>
      <c r="K141" s="131"/>
      <c r="L141" s="131"/>
      <c r="M141" s="131"/>
      <c r="N141" s="131"/>
      <c r="O141" s="166"/>
    </row>
    <row r="142" spans="1:15" ht="16" customHeight="1">
      <c r="A142" s="131" t="s">
        <v>941</v>
      </c>
      <c r="B142" s="176">
        <f>(SUMIF('Rev. Build'!$A$34:$A$53,Dashboard!$A142,'Rev. Build'!K$34:K$53)-SUMIF(COGS!$A$31:$A$50,Dashboard!$A142,COGS!K$31:K$50))/'Rev. Build'!K$54</f>
        <v>0</v>
      </c>
      <c r="C142" s="176">
        <f>(SUMIF('Rev. Build'!$A$34:$A$53,Dashboard!$A142,'Rev. Build'!P$34:P$53)-SUMIF(COGS!$A$31:$A$50,Dashboard!$A142,COGS!P$31:P$50))/'Rev. Build'!P$54</f>
        <v>0</v>
      </c>
      <c r="D142" s="176">
        <f>(SUMIF('Rev. Build'!$A$34:$A$53,Dashboard!$A142,'Rev. Build'!U$34:U$53)-SUMIF(COGS!$A$31:$A$50,Dashboard!$A142,COGS!U$31:U$50))/'Rev. Build'!U$54</f>
        <v>0</v>
      </c>
      <c r="E142" s="176">
        <f>(SUMIF('Rev. Build'!$A$34:$A$53,Dashboard!$A142,'Rev. Build'!Z$34:Z$53)-SUMIF(COGS!$A$31:$A$50,Dashboard!$A142,COGS!Z$31:Z$50))/'Rev. Build'!Z$54</f>
        <v>0</v>
      </c>
      <c r="F142" s="176">
        <f>(SUMIF('Rev. Build'!$A$34:$A$53,Dashboard!$A142,'Rev. Build'!AE$34:AE$53)-SUMIF(COGS!$A$31:$A$50,Dashboard!$A142,COGS!AE$31:AE$50))/'Rev. Build'!AE$54</f>
        <v>0</v>
      </c>
      <c r="G142" s="131"/>
      <c r="H142" s="131"/>
      <c r="I142" s="131"/>
      <c r="J142" s="131"/>
      <c r="K142" s="131"/>
      <c r="L142" s="131"/>
      <c r="M142" s="131"/>
      <c r="N142" s="131"/>
      <c r="O142" s="166"/>
    </row>
    <row r="143" spans="1:15" ht="16" customHeight="1">
      <c r="A143" s="131" t="s">
        <v>942</v>
      </c>
      <c r="B143" s="176">
        <f>(SUMIF('Rev. Build'!$A$34:$A$53,Dashboard!$A143,'Rev. Build'!K$34:K$53)-SUMIF(COGS!$A$31:$A$50,Dashboard!$A143,COGS!K$31:K$50))/'Rev. Build'!K$54</f>
        <v>0</v>
      </c>
      <c r="C143" s="176">
        <f>(SUMIF('Rev. Build'!$A$34:$A$53,Dashboard!$A143,'Rev. Build'!P$34:P$53)-SUMIF(COGS!$A$31:$A$50,Dashboard!$A143,COGS!P$31:P$50))/'Rev. Build'!P$54</f>
        <v>0</v>
      </c>
      <c r="D143" s="176">
        <f>(SUMIF('Rev. Build'!$A$34:$A$53,Dashboard!$A143,'Rev. Build'!U$34:U$53)-SUMIF(COGS!$A$31:$A$50,Dashboard!$A143,COGS!U$31:U$50))/'Rev. Build'!U$54</f>
        <v>0</v>
      </c>
      <c r="E143" s="176">
        <f>(SUMIF('Rev. Build'!$A$34:$A$53,Dashboard!$A143,'Rev. Build'!Z$34:Z$53)-SUMIF(COGS!$A$31:$A$50,Dashboard!$A143,COGS!Z$31:Z$50))/'Rev. Build'!Z$54</f>
        <v>0</v>
      </c>
      <c r="F143" s="176">
        <f>(SUMIF('Rev. Build'!$A$34:$A$53,Dashboard!$A143,'Rev. Build'!AE$34:AE$53)-SUMIF(COGS!$A$31:$A$50,Dashboard!$A143,COGS!AE$31:AE$50))/'Rev. Build'!AE$54</f>
        <v>0</v>
      </c>
      <c r="G143" s="131"/>
      <c r="H143" s="131"/>
      <c r="I143" s="131"/>
      <c r="J143" s="131"/>
      <c r="K143" s="131"/>
      <c r="L143" s="131"/>
      <c r="M143" s="131"/>
      <c r="N143" s="131"/>
      <c r="O143" s="166"/>
    </row>
    <row r="144" spans="1:15" ht="16" customHeight="1">
      <c r="A144" s="131" t="s">
        <v>943</v>
      </c>
      <c r="B144" s="176">
        <f>(SUMIF('Rev. Build'!$A$34:$A$53,Dashboard!$A144,'Rev. Build'!K$34:K$53)-SUMIF(COGS!$A$31:$A$50,Dashboard!$A144,COGS!K$31:K$50))/'Rev. Build'!K$54</f>
        <v>0</v>
      </c>
      <c r="C144" s="176">
        <f>(SUMIF('Rev. Build'!$A$34:$A$53,Dashboard!$A144,'Rev. Build'!P$34:P$53)-SUMIF(COGS!$A$31:$A$50,Dashboard!$A144,COGS!P$31:P$50))/'Rev. Build'!P$54</f>
        <v>0</v>
      </c>
      <c r="D144" s="176">
        <f>(SUMIF('Rev. Build'!$A$34:$A$53,Dashboard!$A144,'Rev. Build'!U$34:U$53)-SUMIF(COGS!$A$31:$A$50,Dashboard!$A144,COGS!U$31:U$50))/'Rev. Build'!U$54</f>
        <v>0</v>
      </c>
      <c r="E144" s="176">
        <f>(SUMIF('Rev. Build'!$A$34:$A$53,Dashboard!$A144,'Rev. Build'!Z$34:Z$53)-SUMIF(COGS!$A$31:$A$50,Dashboard!$A144,COGS!Z$31:Z$50))/'Rev. Build'!Z$54</f>
        <v>0</v>
      </c>
      <c r="F144" s="176">
        <f>(SUMIF('Rev. Build'!$A$34:$A$53,Dashboard!$A144,'Rev. Build'!AE$34:AE$53)-SUMIF(COGS!$A$31:$A$50,Dashboard!$A144,COGS!AE$31:AE$50))/'Rev. Build'!AE$54</f>
        <v>0</v>
      </c>
      <c r="G144" s="131"/>
      <c r="H144" s="131"/>
      <c r="I144" s="131"/>
      <c r="J144" s="131"/>
      <c r="K144" s="131"/>
      <c r="L144" s="131"/>
      <c r="M144" s="131"/>
      <c r="N144" s="131"/>
      <c r="O144" s="166"/>
    </row>
    <row r="145" spans="1:15" ht="16" customHeight="1">
      <c r="A145" s="131" t="s">
        <v>944</v>
      </c>
      <c r="B145" s="176">
        <f>(SUMIF('Rev. Build'!$A$34:$A$53,Dashboard!$A145,'Rev. Build'!K$34:K$53)-SUMIF(COGS!$A$31:$A$50,Dashboard!$A145,COGS!K$31:K$50))/'Rev. Build'!K$54</f>
        <v>0</v>
      </c>
      <c r="C145" s="176">
        <f>(SUMIF('Rev. Build'!$A$34:$A$53,Dashboard!$A145,'Rev. Build'!P$34:P$53)-SUMIF(COGS!$A$31:$A$50,Dashboard!$A145,COGS!P$31:P$50))/'Rev. Build'!P$54</f>
        <v>0</v>
      </c>
      <c r="D145" s="176">
        <f>(SUMIF('Rev. Build'!$A$34:$A$53,Dashboard!$A145,'Rev. Build'!U$34:U$53)-SUMIF(COGS!$A$31:$A$50,Dashboard!$A145,COGS!U$31:U$50))/'Rev. Build'!U$54</f>
        <v>0</v>
      </c>
      <c r="E145" s="176">
        <f>(SUMIF('Rev. Build'!$A$34:$A$53,Dashboard!$A145,'Rev. Build'!Z$34:Z$53)-SUMIF(COGS!$A$31:$A$50,Dashboard!$A145,COGS!Z$31:Z$50))/'Rev. Build'!Z$54</f>
        <v>0</v>
      </c>
      <c r="F145" s="176">
        <f>(SUMIF('Rev. Build'!$A$34:$A$53,Dashboard!$A145,'Rev. Build'!AE$34:AE$53)-SUMIF(COGS!$A$31:$A$50,Dashboard!$A145,COGS!AE$31:AE$50))/'Rev. Build'!AE$54</f>
        <v>0</v>
      </c>
      <c r="G145" s="131"/>
      <c r="H145" s="131"/>
      <c r="I145" s="131"/>
      <c r="J145" s="131"/>
      <c r="K145" s="131"/>
      <c r="L145" s="131"/>
      <c r="M145" s="131"/>
      <c r="N145" s="131"/>
      <c r="O145" s="166"/>
    </row>
    <row r="146" spans="1:15" ht="16" customHeight="1">
      <c r="A146" s="131" t="s">
        <v>261</v>
      </c>
      <c r="B146" s="176">
        <f>(SUMIF('Rev. Build'!$A$34:$A$53,Dashboard!$A146,'Rev. Build'!K$34:K$53)-SUMIF(COGS!$A$31:$A$50,Dashboard!$A146,COGS!K$31:K$50))/'Rev. Build'!K$54</f>
        <v>0</v>
      </c>
      <c r="C146" s="176">
        <f>(SUMIF('Rev. Build'!$A$34:$A$53,Dashboard!$A146,'Rev. Build'!P$34:P$53)-SUMIF(COGS!$A$31:$A$50,Dashboard!$A146,COGS!P$31:P$50))/'Rev. Build'!P$54</f>
        <v>0</v>
      </c>
      <c r="D146" s="176">
        <f>(SUMIF('Rev. Build'!$A$34:$A$53,Dashboard!$A146,'Rev. Build'!U$34:U$53)-SUMIF(COGS!$A$31:$A$50,Dashboard!$A146,COGS!U$31:U$50))/'Rev. Build'!U$54</f>
        <v>0</v>
      </c>
      <c r="E146" s="176">
        <f>(SUMIF('Rev. Build'!$A$34:$A$53,Dashboard!$A146,'Rev. Build'!Z$34:Z$53)-SUMIF(COGS!$A$31:$A$50,Dashboard!$A146,COGS!Z$31:Z$50))/'Rev. Build'!Z$54</f>
        <v>0</v>
      </c>
      <c r="F146" s="176">
        <f>(SUMIF('Rev. Build'!$A$34:$A$53,Dashboard!$A146,'Rev. Build'!AE$34:AE$53)-SUMIF(COGS!$A$31:$A$50,Dashboard!$A146,COGS!AE$31:AE$50))/'Rev. Build'!AE$54</f>
        <v>0</v>
      </c>
      <c r="G146" s="131"/>
      <c r="H146" s="131"/>
      <c r="I146" s="131"/>
      <c r="J146" s="131"/>
      <c r="K146" s="131"/>
      <c r="L146" s="131"/>
      <c r="M146" s="131"/>
      <c r="N146" s="131"/>
      <c r="O146" s="166"/>
    </row>
    <row r="147" spans="1:15">
      <c r="A147" s="177" t="s">
        <v>368</v>
      </c>
      <c r="B147" s="178">
        <f>IFERROR('P&amp;L'!D10/'P&amp;L'!D5,0)</f>
        <v>0.5</v>
      </c>
      <c r="C147" s="178">
        <f>IFERROR('P&amp;L'!E10/'P&amp;L'!E5,0)</f>
        <v>0.5</v>
      </c>
      <c r="D147" s="178">
        <f>IFERROR('P&amp;L'!F10/'P&amp;L'!F5,0)</f>
        <v>0.5</v>
      </c>
      <c r="E147" s="178">
        <f>IFERROR('P&amp;L'!G10/'P&amp;L'!G5,0)</f>
        <v>0.5</v>
      </c>
      <c r="F147" s="178">
        <f>IFERROR('P&amp;L'!H10/'P&amp;L'!H5,0)</f>
        <v>0.5</v>
      </c>
      <c r="G147" s="131"/>
      <c r="H147" s="131"/>
      <c r="I147" s="131"/>
      <c r="J147" s="131"/>
      <c r="K147" s="131"/>
      <c r="L147" s="131"/>
      <c r="M147" s="131"/>
      <c r="N147" s="131"/>
      <c r="O147" s="166"/>
    </row>
    <row r="148" spans="1:1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66"/>
    </row>
  </sheetData>
  <mergeCells count="15">
    <mergeCell ref="O7:P7"/>
    <mergeCell ref="O8:P8"/>
    <mergeCell ref="O9:P9"/>
    <mergeCell ref="L9:M9"/>
    <mergeCell ref="C9:D9"/>
    <mergeCell ref="F9:G9"/>
    <mergeCell ref="I7:J7"/>
    <mergeCell ref="I8:J8"/>
    <mergeCell ref="I9:J9"/>
    <mergeCell ref="F7:G7"/>
    <mergeCell ref="F8:G8"/>
    <mergeCell ref="C7:D7"/>
    <mergeCell ref="C8:D8"/>
    <mergeCell ref="L7:M7"/>
    <mergeCell ref="L8:M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8865-D3CE-4988-9F6A-41B95D14BEE7}">
  <dimension ref="G1:M40"/>
  <sheetViews>
    <sheetView workbookViewId="0"/>
  </sheetViews>
  <sheetFormatPr defaultColWidth="8.7265625" defaultRowHeight="14.5"/>
  <cols>
    <col min="1" max="5" width="8.7265625" style="1"/>
    <col min="6" max="6" width="14.7265625" style="1" customWidth="1"/>
    <col min="7" max="7" width="22.54296875" style="2" customWidth="1"/>
    <col min="8" max="8" width="12.1796875" style="1" bestFit="1" customWidth="1"/>
    <col min="9" max="9" width="13.81640625" style="1" customWidth="1"/>
    <col min="10" max="10" width="13.54296875" style="1" customWidth="1"/>
    <col min="11" max="12" width="12.81640625" style="1" bestFit="1" customWidth="1"/>
    <col min="13" max="16384" width="8.7265625" style="1"/>
  </cols>
  <sheetData>
    <row r="1" spans="7:7" ht="21">
      <c r="G1" s="4" t="s">
        <v>0</v>
      </c>
    </row>
    <row r="2" spans="7:7">
      <c r="G2" s="3">
        <v>1</v>
      </c>
    </row>
    <row r="3" spans="7:7">
      <c r="G3" s="3">
        <v>2</v>
      </c>
    </row>
    <row r="4" spans="7:7">
      <c r="G4" s="3">
        <v>3</v>
      </c>
    </row>
    <row r="5" spans="7:7">
      <c r="G5" s="3">
        <v>4</v>
      </c>
    </row>
    <row r="6" spans="7:7">
      <c r="G6" s="3">
        <v>5</v>
      </c>
    </row>
    <row r="7" spans="7:7">
      <c r="G7" s="3">
        <v>6</v>
      </c>
    </row>
    <row r="8" spans="7:7">
      <c r="G8" s="3">
        <v>7</v>
      </c>
    </row>
    <row r="9" spans="7:7">
      <c r="G9" s="3">
        <v>8</v>
      </c>
    </row>
    <row r="10" spans="7:7">
      <c r="G10" s="3">
        <v>9</v>
      </c>
    </row>
    <row r="11" spans="7:7">
      <c r="G11" s="3">
        <v>10</v>
      </c>
    </row>
    <row r="12" spans="7:7">
      <c r="G12" s="3">
        <v>11</v>
      </c>
    </row>
    <row r="13" spans="7:7">
      <c r="G13" s="3">
        <v>12</v>
      </c>
    </row>
    <row r="14" spans="7:7">
      <c r="G14" s="3">
        <v>13</v>
      </c>
    </row>
    <row r="15" spans="7:7">
      <c r="G15" s="3">
        <v>14</v>
      </c>
    </row>
    <row r="16" spans="7:7">
      <c r="G16" s="3">
        <v>15</v>
      </c>
    </row>
    <row r="17" spans="7:13">
      <c r="G17" s="3">
        <v>16</v>
      </c>
    </row>
    <row r="18" spans="7:13">
      <c r="G18" s="3">
        <v>17</v>
      </c>
    </row>
    <row r="19" spans="7:13">
      <c r="G19" s="3">
        <v>18</v>
      </c>
    </row>
    <row r="20" spans="7:13">
      <c r="G20" s="3">
        <v>19</v>
      </c>
    </row>
    <row r="22" spans="7:13" ht="21">
      <c r="G22" s="4" t="s">
        <v>1</v>
      </c>
      <c r="I22" s="45" t="s">
        <v>35</v>
      </c>
      <c r="J22" s="45" t="s">
        <v>35</v>
      </c>
      <c r="K22" s="45" t="s">
        <v>35</v>
      </c>
      <c r="L22" s="45" t="s">
        <v>35</v>
      </c>
      <c r="M22" s="45"/>
    </row>
    <row r="23" spans="7:13" ht="21">
      <c r="G23" s="4"/>
      <c r="I23" s="47">
        <v>0.02</v>
      </c>
      <c r="J23" s="47">
        <v>0</v>
      </c>
      <c r="K23" s="47">
        <v>0</v>
      </c>
      <c r="L23" s="47">
        <v>0.02</v>
      </c>
    </row>
    <row r="24" spans="7:13">
      <c r="G24" s="6" t="s">
        <v>5</v>
      </c>
      <c r="H24" s="46">
        <v>2026</v>
      </c>
      <c r="I24" s="46">
        <v>2027</v>
      </c>
      <c r="J24" s="46">
        <v>2028</v>
      </c>
      <c r="K24" s="46">
        <v>2029</v>
      </c>
      <c r="L24" s="46">
        <v>2030</v>
      </c>
    </row>
    <row r="25" spans="7:13">
      <c r="G25" s="2" t="s">
        <v>25</v>
      </c>
      <c r="H25" s="7">
        <v>160000</v>
      </c>
      <c r="I25" s="5">
        <f>H25*(1+I$23)</f>
        <v>163200</v>
      </c>
      <c r="J25" s="5">
        <f>I25*(1+J$23)</f>
        <v>163200</v>
      </c>
      <c r="K25" s="5">
        <f t="shared" ref="K25:L25" si="0">J25*(1+K$23)</f>
        <v>163200</v>
      </c>
      <c r="L25" s="5">
        <f t="shared" si="0"/>
        <v>166464</v>
      </c>
    </row>
    <row r="26" spans="7:13">
      <c r="G26" s="2" t="s">
        <v>26</v>
      </c>
      <c r="H26" s="7">
        <v>120000</v>
      </c>
      <c r="I26" s="5">
        <f t="shared" ref="I26:L26" si="1">H26*(1+I$23)</f>
        <v>122400</v>
      </c>
      <c r="J26" s="5">
        <f t="shared" si="1"/>
        <v>122400</v>
      </c>
      <c r="K26" s="5">
        <f t="shared" si="1"/>
        <v>122400</v>
      </c>
      <c r="L26" s="5">
        <f t="shared" si="1"/>
        <v>124848</v>
      </c>
    </row>
    <row r="27" spans="7:13">
      <c r="G27" s="2" t="s">
        <v>27</v>
      </c>
      <c r="H27" s="7">
        <v>100000</v>
      </c>
      <c r="I27" s="5">
        <f t="shared" ref="I27:L27" si="2">H27*(1+I$23)</f>
        <v>102000</v>
      </c>
      <c r="J27" s="5">
        <f t="shared" si="2"/>
        <v>102000</v>
      </c>
      <c r="K27" s="5">
        <f t="shared" si="2"/>
        <v>102000</v>
      </c>
      <c r="L27" s="5">
        <f t="shared" si="2"/>
        <v>104040</v>
      </c>
    </row>
    <row r="28" spans="7:13">
      <c r="G28" s="2" t="s">
        <v>28</v>
      </c>
      <c r="H28" s="7">
        <v>130000</v>
      </c>
      <c r="I28" s="5">
        <f t="shared" ref="I28:L28" si="3">H28*(1+I$23)</f>
        <v>132600</v>
      </c>
      <c r="J28" s="5">
        <f t="shared" si="3"/>
        <v>132600</v>
      </c>
      <c r="K28" s="5">
        <f t="shared" si="3"/>
        <v>132600</v>
      </c>
      <c r="L28" s="5">
        <f t="shared" si="3"/>
        <v>135252</v>
      </c>
    </row>
    <row r="29" spans="7:13">
      <c r="G29" s="2" t="s">
        <v>29</v>
      </c>
      <c r="H29" s="7">
        <v>110000</v>
      </c>
      <c r="I29" s="5">
        <f t="shared" ref="I29:L29" si="4">H29*(1+I$23)</f>
        <v>112200</v>
      </c>
      <c r="J29" s="5">
        <f t="shared" si="4"/>
        <v>112200</v>
      </c>
      <c r="K29" s="5">
        <f t="shared" si="4"/>
        <v>112200</v>
      </c>
      <c r="L29" s="5">
        <f t="shared" si="4"/>
        <v>114444</v>
      </c>
    </row>
    <row r="30" spans="7:13">
      <c r="G30" s="2" t="s">
        <v>30</v>
      </c>
      <c r="H30" s="7">
        <v>90000</v>
      </c>
      <c r="I30" s="5">
        <f t="shared" ref="I30:L30" si="5">H30*(1+I$23)</f>
        <v>91800</v>
      </c>
      <c r="J30" s="5">
        <f t="shared" si="5"/>
        <v>91800</v>
      </c>
      <c r="K30" s="5">
        <f t="shared" si="5"/>
        <v>91800</v>
      </c>
      <c r="L30" s="5">
        <f t="shared" si="5"/>
        <v>93636</v>
      </c>
    </row>
    <row r="31" spans="7:13">
      <c r="G31" s="2" t="s">
        <v>31</v>
      </c>
      <c r="H31" s="7">
        <v>120000</v>
      </c>
      <c r="I31" s="5">
        <f t="shared" ref="I31:L31" si="6">H31*(1+I$23)</f>
        <v>122400</v>
      </c>
      <c r="J31" s="5">
        <f t="shared" si="6"/>
        <v>122400</v>
      </c>
      <c r="K31" s="5">
        <f t="shared" si="6"/>
        <v>122400</v>
      </c>
      <c r="L31" s="5">
        <f t="shared" si="6"/>
        <v>124848</v>
      </c>
    </row>
    <row r="32" spans="7:13">
      <c r="G32" s="2" t="s">
        <v>32</v>
      </c>
      <c r="H32" s="7">
        <v>100000</v>
      </c>
      <c r="I32" s="5">
        <f t="shared" ref="I32:L32" si="7">H32*(1+I$23)</f>
        <v>102000</v>
      </c>
      <c r="J32" s="5">
        <f t="shared" si="7"/>
        <v>102000</v>
      </c>
      <c r="K32" s="5">
        <f t="shared" si="7"/>
        <v>102000</v>
      </c>
      <c r="L32" s="5">
        <f t="shared" si="7"/>
        <v>104040</v>
      </c>
    </row>
    <row r="33" spans="7:12">
      <c r="G33" s="2" t="s">
        <v>33</v>
      </c>
      <c r="H33" s="7">
        <v>85000</v>
      </c>
      <c r="I33" s="5">
        <f t="shared" ref="I33:L33" si="8">H33*(1+I$23)</f>
        <v>86700</v>
      </c>
      <c r="J33" s="5">
        <f t="shared" si="8"/>
        <v>86700</v>
      </c>
      <c r="K33" s="5">
        <f t="shared" si="8"/>
        <v>86700</v>
      </c>
      <c r="L33" s="5">
        <f t="shared" si="8"/>
        <v>88434</v>
      </c>
    </row>
    <row r="34" spans="7:12">
      <c r="H34" s="2"/>
      <c r="I34" s="5"/>
      <c r="J34" s="5"/>
      <c r="K34" s="5"/>
      <c r="L34" s="5"/>
    </row>
    <row r="35" spans="7:12">
      <c r="I35" s="45" t="s">
        <v>36</v>
      </c>
      <c r="J35" s="45" t="s">
        <v>36</v>
      </c>
      <c r="K35" s="45" t="s">
        <v>36</v>
      </c>
      <c r="L35" s="45" t="s">
        <v>36</v>
      </c>
    </row>
    <row r="36" spans="7:12">
      <c r="I36" s="47">
        <v>0.02</v>
      </c>
      <c r="J36" s="47">
        <v>0</v>
      </c>
      <c r="K36" s="47">
        <v>0</v>
      </c>
      <c r="L36" s="47">
        <v>0.02</v>
      </c>
    </row>
    <row r="37" spans="7:12">
      <c r="G37" s="6" t="s">
        <v>4</v>
      </c>
      <c r="H37" s="46">
        <v>2026</v>
      </c>
      <c r="I37" s="46">
        <v>2027</v>
      </c>
      <c r="J37" s="46">
        <v>2028</v>
      </c>
      <c r="K37" s="46">
        <v>2029</v>
      </c>
      <c r="L37" s="46">
        <v>2030</v>
      </c>
    </row>
    <row r="38" spans="7:12">
      <c r="G38" s="2" t="s">
        <v>2</v>
      </c>
      <c r="H38" s="7">
        <v>87000</v>
      </c>
      <c r="I38" s="5">
        <f>H38*(1+I$36)</f>
        <v>88740</v>
      </c>
      <c r="J38" s="5">
        <f t="shared" ref="J38:L38" si="9">I38*(1+J$36)</f>
        <v>88740</v>
      </c>
      <c r="K38" s="5">
        <f t="shared" si="9"/>
        <v>88740</v>
      </c>
      <c r="L38" s="5">
        <f t="shared" si="9"/>
        <v>90514.8</v>
      </c>
    </row>
    <row r="39" spans="7:12">
      <c r="G39" s="2" t="s">
        <v>3</v>
      </c>
      <c r="H39" s="7">
        <v>67000</v>
      </c>
      <c r="I39" s="5">
        <f t="shared" ref="I39:L39" si="10">H39*(1+I$36)</f>
        <v>68340</v>
      </c>
      <c r="J39" s="5">
        <f t="shared" si="10"/>
        <v>68340</v>
      </c>
      <c r="K39" s="5">
        <f t="shared" si="10"/>
        <v>68340</v>
      </c>
      <c r="L39" s="5">
        <f t="shared" si="10"/>
        <v>69706.8</v>
      </c>
    </row>
    <row r="40" spans="7:12">
      <c r="G40" s="2" t="s">
        <v>34</v>
      </c>
      <c r="H40" s="7">
        <v>67000</v>
      </c>
      <c r="I40" s="5">
        <f t="shared" ref="I40:L40" si="11">H40*(1+I$36)</f>
        <v>68340</v>
      </c>
      <c r="J40" s="5">
        <f t="shared" si="11"/>
        <v>68340</v>
      </c>
      <c r="K40" s="5">
        <f t="shared" si="11"/>
        <v>68340</v>
      </c>
      <c r="L40" s="5">
        <f t="shared" si="11"/>
        <v>69706.8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4AF7-BA97-4986-8269-07169A432B1A}">
  <sheetPr>
    <pageSetUpPr fitToPage="1"/>
  </sheetPr>
  <dimension ref="A1:K31"/>
  <sheetViews>
    <sheetView zoomScale="80" zoomScaleNormal="80" workbookViewId="0">
      <selection activeCell="H5" sqref="H5"/>
    </sheetView>
  </sheetViews>
  <sheetFormatPr defaultColWidth="8.7265625" defaultRowHeight="14"/>
  <cols>
    <col min="1" max="1" width="8.7265625" style="8"/>
    <col min="2" max="2" width="24.81640625" style="8" customWidth="1"/>
    <col min="3" max="3" width="19.7265625" style="35" customWidth="1"/>
    <col min="4" max="4" width="14.54296875" style="35" customWidth="1"/>
    <col min="5" max="8" width="12.81640625" style="35" customWidth="1"/>
    <col min="9" max="9" width="8.7265625" style="8"/>
    <col min="10" max="10" width="21.81640625" style="8" bestFit="1" customWidth="1"/>
    <col min="11" max="16384" width="8.7265625" style="8"/>
  </cols>
  <sheetData>
    <row r="1" spans="1:11">
      <c r="A1" s="43"/>
      <c r="B1" s="43"/>
      <c r="C1" s="43"/>
      <c r="D1" s="43"/>
      <c r="E1" s="43"/>
      <c r="F1" s="43"/>
      <c r="G1" s="43"/>
      <c r="H1" s="43"/>
      <c r="I1" s="43"/>
    </row>
    <row r="2" spans="1:11">
      <c r="A2" s="43"/>
      <c r="B2" s="43"/>
      <c r="C2" s="43"/>
      <c r="D2" s="43"/>
      <c r="E2" s="44"/>
      <c r="F2" s="43"/>
      <c r="G2" s="43"/>
      <c r="H2" s="43"/>
      <c r="I2" s="43"/>
    </row>
    <row r="3" spans="1:11">
      <c r="A3" s="43"/>
      <c r="B3" s="43"/>
      <c r="C3" s="43"/>
      <c r="D3" s="43"/>
      <c r="E3" s="44"/>
      <c r="F3" s="43"/>
      <c r="G3" s="43"/>
      <c r="H3" s="43"/>
      <c r="I3" s="43"/>
    </row>
    <row r="4" spans="1:11">
      <c r="B4" s="40"/>
      <c r="C4" s="41">
        <v>2025</v>
      </c>
      <c r="D4" s="42">
        <v>2026</v>
      </c>
      <c r="E4" s="42">
        <v>2027</v>
      </c>
      <c r="F4" s="42">
        <v>2028</v>
      </c>
      <c r="G4" s="42">
        <v>2029</v>
      </c>
      <c r="H4" s="42">
        <v>2030</v>
      </c>
      <c r="I4" s="42" t="s">
        <v>6</v>
      </c>
    </row>
    <row r="5" spans="1:11">
      <c r="B5" s="22" t="s">
        <v>21</v>
      </c>
      <c r="C5" s="9">
        <v>10000</v>
      </c>
      <c r="D5" s="9">
        <f>'Rev. Build'!K54</f>
        <v>80000</v>
      </c>
      <c r="E5" s="9">
        <f>'Rev. Build'!P54</f>
        <v>100000</v>
      </c>
      <c r="F5" s="9">
        <f>'Rev. Build'!U54</f>
        <v>135000</v>
      </c>
      <c r="G5" s="9">
        <f>'Rev. Build'!Z54</f>
        <v>168750</v>
      </c>
      <c r="H5" s="9">
        <f>'Rev. Build'!AE54</f>
        <v>194062.5</v>
      </c>
      <c r="I5" s="10">
        <f>(H5/C5)^(1/5)-1</f>
        <v>0.80962390397322714</v>
      </c>
    </row>
    <row r="6" spans="1:11">
      <c r="B6" s="11" t="s">
        <v>7</v>
      </c>
      <c r="C6" s="12"/>
      <c r="D6" s="12">
        <f t="shared" ref="D6:H6" si="0">D5/C5-1</f>
        <v>7</v>
      </c>
      <c r="E6" s="12">
        <f t="shared" si="0"/>
        <v>0.25</v>
      </c>
      <c r="F6" s="12">
        <f t="shared" si="0"/>
        <v>0.35000000000000009</v>
      </c>
      <c r="G6" s="12">
        <f t="shared" si="0"/>
        <v>0.25</v>
      </c>
      <c r="H6" s="12">
        <f t="shared" si="0"/>
        <v>0.14999999999999991</v>
      </c>
    </row>
    <row r="7" spans="1:11">
      <c r="B7" s="13"/>
      <c r="C7" s="14"/>
      <c r="D7" s="14"/>
      <c r="E7" s="14"/>
      <c r="F7" s="14"/>
      <c r="G7" s="14"/>
      <c r="H7" s="14"/>
      <c r="J7" s="18"/>
      <c r="K7" s="18"/>
    </row>
    <row r="8" spans="1:11">
      <c r="B8" s="15" t="s">
        <v>22</v>
      </c>
      <c r="C8" s="16">
        <v>5000</v>
      </c>
      <c r="D8" s="16">
        <f>COGS!K51</f>
        <v>40000</v>
      </c>
      <c r="E8" s="16">
        <f>COGS!P51</f>
        <v>50000</v>
      </c>
      <c r="F8" s="16">
        <f>COGS!U51</f>
        <v>67500</v>
      </c>
      <c r="G8" s="16">
        <f>COGS!Z51</f>
        <v>84375</v>
      </c>
      <c r="H8" s="16">
        <f>COGS!AE51</f>
        <v>97031.25</v>
      </c>
      <c r="I8" s="17"/>
      <c r="J8" s="18"/>
      <c r="K8" s="18"/>
    </row>
    <row r="9" spans="1:11" s="23" customFormat="1">
      <c r="B9" s="19"/>
      <c r="C9" s="20"/>
      <c r="D9" s="20"/>
      <c r="E9" s="20"/>
      <c r="F9" s="20"/>
      <c r="G9" s="20"/>
      <c r="H9" s="20"/>
      <c r="I9" s="21"/>
    </row>
    <row r="10" spans="1:11" s="23" customFormat="1">
      <c r="B10" s="22" t="s">
        <v>8</v>
      </c>
      <c r="C10" s="29">
        <f>C5-C8</f>
        <v>5000</v>
      </c>
      <c r="D10" s="29">
        <f t="shared" ref="D10:H10" si="1">D5-D8</f>
        <v>40000</v>
      </c>
      <c r="E10" s="29">
        <f t="shared" si="1"/>
        <v>50000</v>
      </c>
      <c r="F10" s="29">
        <f t="shared" si="1"/>
        <v>67500</v>
      </c>
      <c r="G10" s="29">
        <f t="shared" si="1"/>
        <v>84375</v>
      </c>
      <c r="H10" s="29">
        <f t="shared" si="1"/>
        <v>97031.25</v>
      </c>
    </row>
    <row r="11" spans="1:11" s="23" customFormat="1">
      <c r="B11" s="11" t="s">
        <v>9</v>
      </c>
      <c r="C11" s="12">
        <f t="shared" ref="C11:H11" si="2">C10/C$5</f>
        <v>0.5</v>
      </c>
      <c r="D11" s="12">
        <f t="shared" si="2"/>
        <v>0.5</v>
      </c>
      <c r="E11" s="12">
        <f t="shared" si="2"/>
        <v>0.5</v>
      </c>
      <c r="F11" s="12">
        <f t="shared" si="2"/>
        <v>0.5</v>
      </c>
      <c r="G11" s="12">
        <f t="shared" si="2"/>
        <v>0.5</v>
      </c>
      <c r="H11" s="12">
        <f t="shared" si="2"/>
        <v>0.5</v>
      </c>
    </row>
    <row r="12" spans="1:11" s="23" customFormat="1">
      <c r="B12" s="24"/>
      <c r="C12" s="25"/>
      <c r="D12" s="25"/>
      <c r="E12" s="25"/>
      <c r="F12" s="25"/>
      <c r="G12" s="25"/>
      <c r="H12" s="25"/>
    </row>
    <row r="13" spans="1:11" s="23" customFormat="1">
      <c r="B13" s="26" t="s">
        <v>10</v>
      </c>
      <c r="C13" s="9">
        <v>2000</v>
      </c>
      <c r="D13" s="9">
        <f>OPEX!K33</f>
        <v>400000</v>
      </c>
      <c r="E13" s="9">
        <f>OPEX!P33</f>
        <v>500000</v>
      </c>
      <c r="F13" s="9">
        <f>OPEX!U33</f>
        <v>725000</v>
      </c>
      <c r="G13" s="9">
        <f>OPEX!Z33</f>
        <v>957000</v>
      </c>
      <c r="H13" s="9">
        <f>OPEX!AE33</f>
        <v>1167540</v>
      </c>
    </row>
    <row r="14" spans="1:11" s="23" customFormat="1">
      <c r="B14" s="11" t="s">
        <v>9</v>
      </c>
      <c r="C14" s="12">
        <f t="shared" ref="C14:H14" si="3">-C13/C$5</f>
        <v>-0.2</v>
      </c>
      <c r="D14" s="12">
        <f t="shared" si="3"/>
        <v>-5</v>
      </c>
      <c r="E14" s="12">
        <f t="shared" si="3"/>
        <v>-5</v>
      </c>
      <c r="F14" s="12">
        <f t="shared" si="3"/>
        <v>-5.3703703703703702</v>
      </c>
      <c r="G14" s="12">
        <f t="shared" si="3"/>
        <v>-5.6711111111111112</v>
      </c>
      <c r="H14" s="12">
        <f t="shared" si="3"/>
        <v>-6.0163091787439615</v>
      </c>
    </row>
    <row r="15" spans="1:11" s="23" customFormat="1">
      <c r="B15" s="26" t="s">
        <v>11</v>
      </c>
      <c r="C15" s="9"/>
      <c r="D15" s="9">
        <f>OPEX!K48</f>
        <v>500000</v>
      </c>
      <c r="E15" s="9">
        <f>OPEX!P48</f>
        <v>600000</v>
      </c>
      <c r="F15" s="9">
        <f>OPEX!U48</f>
        <v>827999.99999999988</v>
      </c>
      <c r="G15" s="9">
        <f>OPEX!Z48</f>
        <v>1101240</v>
      </c>
      <c r="H15" s="9">
        <f>OPEX!AE48</f>
        <v>1409587.2</v>
      </c>
    </row>
    <row r="16" spans="1:11" s="23" customFormat="1">
      <c r="B16" s="11" t="s">
        <v>9</v>
      </c>
      <c r="C16" s="12">
        <f t="shared" ref="C16:H16" si="4">-C15/C$5</f>
        <v>0</v>
      </c>
      <c r="D16" s="12">
        <f t="shared" si="4"/>
        <v>-6.25</v>
      </c>
      <c r="E16" s="12">
        <f t="shared" si="4"/>
        <v>-6</v>
      </c>
      <c r="F16" s="12">
        <f t="shared" si="4"/>
        <v>-6.1333333333333329</v>
      </c>
      <c r="G16" s="12">
        <f t="shared" si="4"/>
        <v>-6.5258666666666665</v>
      </c>
      <c r="H16" s="12">
        <f t="shared" si="4"/>
        <v>-7.2635733333333334</v>
      </c>
    </row>
    <row r="17" spans="2:9" s="23" customFormat="1">
      <c r="B17" s="26" t="s">
        <v>12</v>
      </c>
      <c r="C17" s="9"/>
      <c r="D17" s="9">
        <f>OPEX!K18</f>
        <v>300000</v>
      </c>
      <c r="E17" s="9">
        <f>OPEX!P18</f>
        <v>400000</v>
      </c>
      <c r="F17" s="9">
        <f>OPEX!U18</f>
        <v>532000</v>
      </c>
      <c r="G17" s="9">
        <f>OPEX!Z18</f>
        <v>680960</v>
      </c>
      <c r="H17" s="9">
        <f>OPEX!AE18</f>
        <v>817152.00000000012</v>
      </c>
    </row>
    <row r="18" spans="2:9">
      <c r="B18" s="11" t="s">
        <v>9</v>
      </c>
      <c r="C18" s="12">
        <f t="shared" ref="C18:H18" si="5">-C17/C$5</f>
        <v>0</v>
      </c>
      <c r="D18" s="12">
        <f t="shared" si="5"/>
        <v>-3.75</v>
      </c>
      <c r="E18" s="12">
        <f t="shared" si="5"/>
        <v>-4</v>
      </c>
      <c r="F18" s="12">
        <f t="shared" si="5"/>
        <v>-3.9407407407407407</v>
      </c>
      <c r="G18" s="12">
        <f t="shared" si="5"/>
        <v>-4.0353185185185181</v>
      </c>
      <c r="H18" s="12">
        <f t="shared" si="5"/>
        <v>-4.2107671497584551</v>
      </c>
      <c r="I18" s="23"/>
    </row>
    <row r="19" spans="2:9">
      <c r="B19" s="19"/>
      <c r="C19" s="27"/>
      <c r="D19" s="27"/>
      <c r="E19" s="27"/>
      <c r="F19" s="27"/>
      <c r="G19" s="27"/>
      <c r="H19" s="27"/>
    </row>
    <row r="20" spans="2:9">
      <c r="B20" s="28" t="s">
        <v>23</v>
      </c>
      <c r="C20" s="29">
        <f>C17+C15+C13</f>
        <v>2000</v>
      </c>
      <c r="D20" s="29">
        <f t="shared" ref="D20:H20" si="6">D17+D15+D13</f>
        <v>1200000</v>
      </c>
      <c r="E20" s="29">
        <f t="shared" si="6"/>
        <v>1500000</v>
      </c>
      <c r="F20" s="29">
        <f t="shared" si="6"/>
        <v>2085000</v>
      </c>
      <c r="G20" s="29">
        <f t="shared" si="6"/>
        <v>2739200</v>
      </c>
      <c r="H20" s="29">
        <f t="shared" si="6"/>
        <v>3394279.2</v>
      </c>
    </row>
    <row r="21" spans="2:9">
      <c r="B21" s="11" t="s">
        <v>13</v>
      </c>
      <c r="C21" s="30">
        <f t="shared" ref="C21:H21" si="7">-(C13+C15+C17)/C$5</f>
        <v>-0.2</v>
      </c>
      <c r="D21" s="30">
        <f t="shared" si="7"/>
        <v>-15</v>
      </c>
      <c r="E21" s="30">
        <f t="shared" si="7"/>
        <v>-15</v>
      </c>
      <c r="F21" s="30">
        <f t="shared" si="7"/>
        <v>-15.444444444444445</v>
      </c>
      <c r="G21" s="30">
        <f t="shared" si="7"/>
        <v>-16.232296296296298</v>
      </c>
      <c r="H21" s="30">
        <f t="shared" si="7"/>
        <v>-17.49064966183575</v>
      </c>
    </row>
    <row r="22" spans="2:9">
      <c r="B22" s="31"/>
      <c r="C22" s="32"/>
      <c r="D22" s="32"/>
      <c r="E22" s="32"/>
      <c r="F22" s="32"/>
      <c r="G22" s="32"/>
      <c r="H22" s="32"/>
    </row>
    <row r="23" spans="2:9">
      <c r="B23" s="28" t="s">
        <v>14</v>
      </c>
      <c r="C23" s="29">
        <f>C10-C20</f>
        <v>3000</v>
      </c>
      <c r="D23" s="29">
        <f t="shared" ref="D23:H23" si="8">D10-D20</f>
        <v>-1160000</v>
      </c>
      <c r="E23" s="29">
        <f t="shared" si="8"/>
        <v>-1450000</v>
      </c>
      <c r="F23" s="29">
        <f t="shared" si="8"/>
        <v>-2017500</v>
      </c>
      <c r="G23" s="29">
        <f t="shared" si="8"/>
        <v>-2654825</v>
      </c>
      <c r="H23" s="29">
        <f t="shared" si="8"/>
        <v>-3297247.95</v>
      </c>
    </row>
    <row r="24" spans="2:9">
      <c r="B24" s="11" t="s">
        <v>9</v>
      </c>
      <c r="C24" s="30">
        <f t="shared" ref="C24:H24" si="9">C23/C5</f>
        <v>0.3</v>
      </c>
      <c r="D24" s="30">
        <f t="shared" si="9"/>
        <v>-14.5</v>
      </c>
      <c r="E24" s="30">
        <f t="shared" si="9"/>
        <v>-14.5</v>
      </c>
      <c r="F24" s="30">
        <f t="shared" si="9"/>
        <v>-14.944444444444445</v>
      </c>
      <c r="G24" s="30">
        <f t="shared" si="9"/>
        <v>-15.732296296296296</v>
      </c>
      <c r="H24" s="30">
        <f t="shared" si="9"/>
        <v>-16.99064966183575</v>
      </c>
    </row>
    <row r="25" spans="2:9">
      <c r="B25" s="11"/>
      <c r="C25" s="30"/>
      <c r="D25" s="30"/>
      <c r="E25" s="30"/>
      <c r="F25" s="30"/>
      <c r="G25" s="30"/>
      <c r="H25" s="30"/>
    </row>
    <row r="26" spans="2:9" ht="14.5">
      <c r="B26" s="26" t="s">
        <v>15</v>
      </c>
      <c r="C26" s="33">
        <v>-0.1</v>
      </c>
      <c r="D26" s="33">
        <v>-0.1</v>
      </c>
      <c r="E26" s="33">
        <v>-0.1</v>
      </c>
      <c r="F26" s="33">
        <v>-0.1</v>
      </c>
      <c r="G26" s="33">
        <v>-0.1</v>
      </c>
      <c r="H26" s="33">
        <v>-0.1</v>
      </c>
    </row>
    <row r="27" spans="2:9">
      <c r="B27" s="26" t="s">
        <v>16</v>
      </c>
      <c r="C27" s="9">
        <f>C26*C5</f>
        <v>-1000</v>
      </c>
      <c r="D27" s="34"/>
      <c r="E27" s="34"/>
      <c r="F27" s="34"/>
      <c r="G27" s="34"/>
      <c r="H27" s="34"/>
    </row>
    <row r="28" spans="2:9">
      <c r="B28" s="26" t="s">
        <v>17</v>
      </c>
      <c r="D28" s="36"/>
      <c r="E28" s="37"/>
      <c r="F28" s="37"/>
      <c r="G28" s="37"/>
      <c r="H28" s="37"/>
    </row>
    <row r="29" spans="2:9">
      <c r="B29" s="26" t="s">
        <v>18</v>
      </c>
      <c r="E29" s="37"/>
      <c r="F29" s="37"/>
      <c r="G29" s="37"/>
      <c r="H29" s="37"/>
    </row>
    <row r="30" spans="2:9">
      <c r="B30" s="105" t="s">
        <v>19</v>
      </c>
      <c r="C30" s="38"/>
      <c r="D30" s="38"/>
      <c r="E30" s="39"/>
      <c r="F30" s="39"/>
      <c r="G30" s="39"/>
      <c r="H30" s="39"/>
    </row>
    <row r="31" spans="2:9">
      <c r="B31" s="28" t="s">
        <v>20</v>
      </c>
      <c r="C31" s="29">
        <f>C23+SUM(C27:C30)</f>
        <v>2000</v>
      </c>
      <c r="D31" s="29">
        <f t="shared" ref="D31:H31" si="10">D23+SUM(D27:D30)</f>
        <v>-1160000</v>
      </c>
      <c r="E31" s="29">
        <f t="shared" si="10"/>
        <v>-1450000</v>
      </c>
      <c r="F31" s="29">
        <f t="shared" si="10"/>
        <v>-2017500</v>
      </c>
      <c r="G31" s="29">
        <f t="shared" si="10"/>
        <v>-2654825</v>
      </c>
      <c r="H31" s="29">
        <f t="shared" si="10"/>
        <v>-3297247.95</v>
      </c>
    </row>
  </sheetData>
  <pageMargins left="0.7" right="0.7" top="0.75" bottom="0.75" header="0.3" footer="0.3"/>
  <pageSetup scale="52" orientation="portrait" horizontalDpi="1200" verticalDpi="1200" r:id="rId1"/>
  <headerFooter scaleWithDoc="0" alignWithMargins="0">
    <oddHeader>&amp;C&amp;G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FC30-461A-4257-ACCD-1ED57D78E902}">
  <sheetPr>
    <pageSetUpPr fitToPage="1"/>
  </sheetPr>
  <dimension ref="A1:BN92"/>
  <sheetViews>
    <sheetView topLeftCell="N28" zoomScale="60" zoomScaleNormal="60" workbookViewId="0">
      <selection activeCell="AD54" sqref="AD54"/>
    </sheetView>
  </sheetViews>
  <sheetFormatPr defaultColWidth="8.7265625" defaultRowHeight="14"/>
  <cols>
    <col min="1" max="1" width="26" style="8" bestFit="1" customWidth="1"/>
    <col min="2" max="2" width="22.1796875" style="8" customWidth="1"/>
    <col min="3" max="3" width="19.7265625" style="35" customWidth="1"/>
    <col min="4" max="4" width="14.54296875" style="35" customWidth="1"/>
    <col min="5" max="5" width="17.54296875" style="35" customWidth="1"/>
    <col min="6" max="8" width="12.81640625" style="35" customWidth="1"/>
    <col min="9" max="9" width="14.54296875" style="8" customWidth="1"/>
    <col min="10" max="10" width="14.1796875" style="8" customWidth="1"/>
    <col min="11" max="11" width="15.90625" style="8" customWidth="1"/>
    <col min="12" max="12" width="15.7265625" style="8" customWidth="1"/>
    <col min="13" max="13" width="13.7265625" style="8" bestFit="1" customWidth="1"/>
    <col min="14" max="14" width="15.1796875" style="8" customWidth="1"/>
    <col min="15" max="16" width="13.1796875" style="8" bestFit="1" customWidth="1"/>
    <col min="17" max="17" width="16.1796875" style="8" customWidth="1"/>
    <col min="18" max="18" width="13.1796875" style="8" customWidth="1"/>
    <col min="19" max="19" width="12.54296875" style="8" bestFit="1" customWidth="1"/>
    <col min="20" max="20" width="16.26953125" style="8" customWidth="1"/>
    <col min="21" max="21" width="11.54296875" style="8" bestFit="1" customWidth="1"/>
    <col min="22" max="22" width="15.81640625" style="8" customWidth="1"/>
    <col min="23" max="23" width="11.54296875" style="8" bestFit="1" customWidth="1"/>
    <col min="24" max="24" width="12.54296875" style="8" bestFit="1" customWidth="1"/>
    <col min="25" max="25" width="12.26953125" style="8" bestFit="1" customWidth="1"/>
    <col min="26" max="26" width="8.7265625" style="8"/>
    <col min="27" max="27" width="19.81640625" style="8" customWidth="1"/>
    <col min="28" max="29" width="8.7265625" style="8"/>
    <col min="30" max="30" width="12.26953125" style="8" bestFit="1" customWidth="1"/>
    <col min="31" max="34" width="8.7265625" style="8"/>
    <col min="35" max="35" width="19.54296875" style="8" customWidth="1"/>
    <col min="36" max="39" width="8.7265625" style="8"/>
    <col min="40" max="40" width="12.26953125" style="8" bestFit="1" customWidth="1"/>
    <col min="41" max="41" width="12.36328125" style="8" customWidth="1"/>
    <col min="42" max="44" width="8.7265625" style="8"/>
    <col min="45" max="45" width="12.26953125" style="8" bestFit="1" customWidth="1"/>
    <col min="46" max="46" width="11" style="8" customWidth="1"/>
    <col min="47" max="48" width="8.7265625" style="8"/>
    <col min="49" max="49" width="13.453125" style="8" customWidth="1"/>
    <col min="50" max="50" width="12.26953125" style="8" bestFit="1" customWidth="1"/>
    <col min="51" max="53" width="8.7265625" style="8"/>
    <col min="54" max="54" width="12.81640625" style="8" customWidth="1"/>
    <col min="55" max="55" width="13.7265625" style="8" customWidth="1"/>
    <col min="56" max="56" width="8.7265625" style="8"/>
    <col min="57" max="57" width="10.08984375" style="8" bestFit="1" customWidth="1"/>
    <col min="58" max="58" width="13.453125" style="8" bestFit="1" customWidth="1"/>
    <col min="59" max="59" width="12.26953125" style="8" bestFit="1" customWidth="1"/>
    <col min="60" max="60" width="17" style="8" bestFit="1" customWidth="1"/>
    <col min="61" max="63" width="13.453125" style="8" bestFit="1" customWidth="1"/>
    <col min="64" max="64" width="12.26953125" style="8" bestFit="1" customWidth="1"/>
    <col min="65" max="66" width="8.7265625" style="8"/>
    <col min="67" max="16384" width="8.7265625" style="228"/>
  </cols>
  <sheetData>
    <row r="1" spans="1:66" s="227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</row>
    <row r="2" spans="1:66" s="227" customFormat="1">
      <c r="A2" s="43"/>
      <c r="B2" s="43"/>
      <c r="C2" s="43"/>
      <c r="D2" s="43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spans="1:66" s="227" customFormat="1">
      <c r="A3" s="43"/>
      <c r="B3" s="43"/>
      <c r="C3" s="43"/>
      <c r="D3" s="43"/>
      <c r="E3" s="44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</row>
    <row r="4" spans="1:66">
      <c r="A4" s="8" t="str">
        <f>'Customer''s Questionnaire'!H8</f>
        <v>Company's sector</v>
      </c>
      <c r="B4" s="35" t="str">
        <f>'Customer''s Questionnaire'!I8</f>
        <v>Food-Tech / Ag-Tech</v>
      </c>
      <c r="C4" s="8"/>
      <c r="D4" s="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66">
      <c r="A5" s="8" t="str">
        <f>'Customer''s Questionnaire'!H9</f>
        <v>Upcoming Round</v>
      </c>
      <c r="B5" s="35" t="str">
        <f>'Customer''s Questionnaire'!I9</f>
        <v>Round C</v>
      </c>
      <c r="E5" s="8"/>
      <c r="F5" s="8"/>
      <c r="G5" s="102" t="str">
        <f>B5</f>
        <v>Round C</v>
      </c>
      <c r="H5" s="102"/>
      <c r="I5" s="102"/>
      <c r="J5" s="102"/>
      <c r="K5" s="102"/>
      <c r="L5" s="102" t="str">
        <f>_xlfn.XLOOKUP($B$4&amp;L$6,Benchmark_Table!$F:$F,Benchmark_Table!$B:$B,G$5)</f>
        <v>Series C</v>
      </c>
      <c r="M5" s="102"/>
      <c r="N5" s="102"/>
      <c r="O5" s="102"/>
      <c r="P5" s="102"/>
      <c r="Q5" s="102" t="str">
        <f>_xlfn.XLOOKUP($B$4&amp;Q$6,Benchmark_Table!$F:$F,Benchmark_Table!$B:$B,L$5)</f>
        <v>Series C</v>
      </c>
      <c r="R5" s="102"/>
      <c r="S5" s="102"/>
      <c r="T5" s="102"/>
      <c r="U5" s="102"/>
      <c r="V5" s="102" t="str">
        <f>_xlfn.XLOOKUP($B$4&amp;V$6,Benchmark_Table!$F:$F,Benchmark_Table!$B:$B,Q$5)</f>
        <v>Series D/E</v>
      </c>
      <c r="W5" s="102"/>
      <c r="X5" s="102"/>
      <c r="Y5" s="102"/>
      <c r="Z5" s="102"/>
      <c r="AA5" s="102" t="str">
        <f>_xlfn.XLOOKUP($B$4&amp;AA$6,Benchmark_Table!$F:$F,Benchmark_Table!$B:$B,V$5)</f>
        <v>Pre-IPO</v>
      </c>
      <c r="AB5" s="102"/>
      <c r="AC5" s="102"/>
      <c r="AD5" s="102"/>
      <c r="AE5" s="102"/>
      <c r="AF5" s="102" t="str">
        <f>_xlfn.XLOOKUP($B$4&amp;AF$6,Benchmark_Table!$F:$F,Benchmark_Table!$B:$B,AA$5)</f>
        <v>Pre-IPO</v>
      </c>
      <c r="AG5" s="102"/>
      <c r="AH5" s="102"/>
      <c r="AI5" s="102"/>
      <c r="AJ5" s="102"/>
      <c r="AK5" s="102" t="str">
        <f>_xlfn.XLOOKUP($B$4&amp;AK$6,Benchmark_Table!$F:$F,Benchmark_Table!$B:$B,AF$5)</f>
        <v>Pre-IPO</v>
      </c>
      <c r="AL5" s="102"/>
      <c r="AM5" s="102"/>
      <c r="AN5" s="102"/>
      <c r="AO5" s="102"/>
      <c r="AP5" s="102" t="str">
        <f>_xlfn.XLOOKUP($B$4&amp;AP$6,Benchmark_Table!$F:$F,Benchmark_Table!$B:$B,AK$5)</f>
        <v>Pre-IPO</v>
      </c>
      <c r="AQ5" s="102"/>
      <c r="AR5" s="102"/>
      <c r="AS5" s="102"/>
      <c r="AT5" s="102"/>
      <c r="AU5" s="102" t="str">
        <f>_xlfn.XLOOKUP($B$4&amp;AU$6,Benchmark_Table!$F:$F,Benchmark_Table!$B:$B,AP$5)</f>
        <v>Pre-IPO</v>
      </c>
      <c r="AV5" s="102"/>
      <c r="AW5" s="102"/>
      <c r="AX5" s="102"/>
      <c r="AY5" s="102"/>
      <c r="AZ5" s="102" t="str">
        <f>_xlfn.XLOOKUP($B$4&amp;AZ$6,Benchmark_Table!$F:$F,Benchmark_Table!$B:$B,AU$5)</f>
        <v>Pre-IPO</v>
      </c>
      <c r="BA5" s="102"/>
      <c r="BB5" s="102"/>
      <c r="BC5" s="102"/>
      <c r="BD5" s="102"/>
      <c r="BE5" s="102" t="str">
        <f>_xlfn.XLOOKUP($B$4&amp;BE$6,Benchmark_Table!$F:$F,Benchmark_Table!$B:$B,AZ$5)</f>
        <v>Pre-IPO</v>
      </c>
      <c r="BF5" s="102"/>
      <c r="BG5" s="102"/>
      <c r="BH5" s="102"/>
      <c r="BI5" s="102"/>
      <c r="BJ5" s="102" t="str">
        <f>_xlfn.XLOOKUP($B$4&amp;BJ$6,Benchmark_Table!$F:$F,Benchmark_Table!$B:$B,BE$5)</f>
        <v>Pre-IPO</v>
      </c>
      <c r="BK5" s="102"/>
      <c r="BL5" s="102"/>
      <c r="BM5" s="102"/>
      <c r="BN5" s="102"/>
    </row>
    <row r="6" spans="1:66">
      <c r="A6" s="8" t="str">
        <f>'Customer''s Questionnaire'!H11</f>
        <v>Avg_Years_Since_Founding</v>
      </c>
      <c r="B6" s="35">
        <f>'Customer''s Questionnaire'!I11</f>
        <v>7</v>
      </c>
      <c r="E6" s="8"/>
      <c r="F6" s="8"/>
      <c r="G6" s="101">
        <f>B6</f>
        <v>7</v>
      </c>
      <c r="H6" s="102"/>
      <c r="I6" s="102"/>
      <c r="J6" s="102"/>
      <c r="K6" s="102"/>
      <c r="L6" s="101">
        <f>G6+1</f>
        <v>8</v>
      </c>
      <c r="M6" s="102"/>
      <c r="N6" s="102"/>
      <c r="O6" s="102"/>
      <c r="P6" s="103"/>
      <c r="Q6" s="101">
        <f>L6+1</f>
        <v>9</v>
      </c>
      <c r="R6" s="102"/>
      <c r="S6" s="102"/>
      <c r="T6" s="102"/>
      <c r="U6" s="103"/>
      <c r="V6" s="101">
        <f>Q6+1</f>
        <v>10</v>
      </c>
      <c r="W6" s="102"/>
      <c r="X6" s="102"/>
      <c r="Y6" s="102"/>
      <c r="Z6" s="103"/>
      <c r="AA6" s="101">
        <f>V6+1</f>
        <v>11</v>
      </c>
      <c r="AB6" s="102"/>
      <c r="AC6" s="102"/>
      <c r="AD6" s="102"/>
      <c r="AE6" s="103"/>
      <c r="AF6" s="101">
        <f>AA6+1</f>
        <v>12</v>
      </c>
      <c r="AG6" s="102"/>
      <c r="AH6" s="102"/>
      <c r="AI6" s="102"/>
      <c r="AJ6" s="103"/>
      <c r="AK6" s="101">
        <f>AF6+1</f>
        <v>13</v>
      </c>
      <c r="AL6" s="102"/>
      <c r="AM6" s="102"/>
      <c r="AN6" s="102"/>
      <c r="AO6" s="103"/>
      <c r="AP6" s="101">
        <f>AK6+1</f>
        <v>14</v>
      </c>
      <c r="AQ6" s="102"/>
      <c r="AR6" s="102"/>
      <c r="AS6" s="102"/>
      <c r="AT6" s="103"/>
      <c r="AU6" s="101">
        <f>AP6+1</f>
        <v>15</v>
      </c>
      <c r="AV6" s="102"/>
      <c r="AW6" s="102"/>
      <c r="AX6" s="102"/>
      <c r="AY6" s="103"/>
      <c r="AZ6" s="101">
        <f>AU6+1</f>
        <v>16</v>
      </c>
      <c r="BA6" s="102"/>
      <c r="BB6" s="102"/>
      <c r="BC6" s="102"/>
      <c r="BD6" s="103"/>
      <c r="BE6" s="101">
        <f>AZ6+1</f>
        <v>17</v>
      </c>
      <c r="BF6" s="102"/>
      <c r="BG6" s="102"/>
      <c r="BH6" s="102"/>
      <c r="BI6" s="103"/>
      <c r="BJ6" s="101">
        <f>BE6+1</f>
        <v>18</v>
      </c>
      <c r="BK6" s="102"/>
      <c r="BL6" s="102"/>
      <c r="BM6" s="102"/>
      <c r="BN6" s="103"/>
    </row>
    <row r="7" spans="1:66">
      <c r="A7" s="8" t="s">
        <v>273</v>
      </c>
      <c r="B7" s="35" t="str">
        <f>IF(OR('Customer''s Questionnaire'!J10="Too Low",'Customer''s Questionnaire'!J10="Low"),Benchmark_Table!AY1,IF(OR('Customer''s Questionnaire'!J10="Too High",'Customer''s Questionnaire'!J10="High"),Benchmark_Table!BA1,Benchmark_Table!AZ1))</f>
        <v>Revenue_Growth_High</v>
      </c>
      <c r="E7" s="8"/>
      <c r="F7" s="8"/>
      <c r="G7" s="104">
        <f>_xlfn.IFNA(INDEX(Benchmark_Table!$H$2:$BL$136,MATCH('Rev. Build'!$B$4&amp;'Rev. Build'!G$5&amp;G$6,Benchmark_Table!$G$2:$G$136,0),MATCH('Rev. Build'!$B$7,Benchmark_Table!$H$1:$BL$1,0)),0%)</f>
        <v>0</v>
      </c>
      <c r="H7" s="102"/>
      <c r="I7" s="102"/>
      <c r="J7" s="102"/>
      <c r="K7" s="102"/>
      <c r="L7" s="104">
        <f>_xlfn.IFNA(INDEX(Benchmark_Table!$H$2:$BL$136,MATCH('Rev. Build'!$B$4&amp;'Rev. Build'!L$5&amp;L$6,Benchmark_Table!$G$2:$G$136,0),MATCH('Rev. Build'!$B$7,Benchmark_Table!$H$1:$BL$1,0)),G$7)</f>
        <v>0.35</v>
      </c>
      <c r="M7" s="102"/>
      <c r="N7" s="102"/>
      <c r="O7" s="102"/>
      <c r="P7" s="102"/>
      <c r="Q7" s="104">
        <f>_xlfn.IFNA(INDEX(Benchmark_Table!$H$2:$BL$136,MATCH('Rev. Build'!$B$4&amp;'Rev. Build'!Q$5&amp;Q$6,Benchmark_Table!$G$2:$G$136,0),MATCH('Rev. Build'!$B$7,Benchmark_Table!$H$1:$BL$1,0)),L$7)</f>
        <v>0.35</v>
      </c>
      <c r="R7" s="102"/>
      <c r="S7" s="102"/>
      <c r="T7" s="102"/>
      <c r="U7" s="102"/>
      <c r="V7" s="104">
        <f>_xlfn.IFNA(INDEX(Benchmark_Table!$H$2:$BL$136,MATCH('Rev. Build'!$B$4&amp;'Rev. Build'!V$5&amp;V$6,Benchmark_Table!$G$2:$G$136,0),MATCH('Rev. Build'!$B$7,Benchmark_Table!$H$1:$BL$1,0)),Q$7)</f>
        <v>0.25</v>
      </c>
      <c r="W7" s="102"/>
      <c r="X7" s="102"/>
      <c r="Y7" s="102"/>
      <c r="Z7" s="102"/>
      <c r="AA7" s="104">
        <f>_xlfn.IFNA(INDEX(Benchmark_Table!$H$2:$BL$136,MATCH('Rev. Build'!$B$4&amp;'Rev. Build'!AA$5&amp;AA$6,Benchmark_Table!$G$2:$G$136,0),MATCH('Rev. Build'!$B$7,Benchmark_Table!$H$1:$BL$1,0)),V$7)</f>
        <v>0.15</v>
      </c>
      <c r="AB7" s="102"/>
      <c r="AC7" s="102"/>
      <c r="AD7" s="102"/>
      <c r="AE7" s="102"/>
      <c r="AF7" s="104">
        <f>_xlfn.IFNA(INDEX(Benchmark_Table!$H$2:$BL$136,MATCH('Rev. Build'!$B$4&amp;'Rev. Build'!AF$5&amp;AF$6,Benchmark_Table!$G$2:$G$136,0),MATCH('Rev. Build'!$B$7,Benchmark_Table!$H$1:$BL$1,0)),AA$7)</f>
        <v>0.15</v>
      </c>
      <c r="AG7" s="102"/>
      <c r="AH7" s="102"/>
      <c r="AI7" s="102"/>
      <c r="AJ7" s="102"/>
      <c r="AK7" s="104">
        <f>_xlfn.IFNA(INDEX(Benchmark_Table!$H$2:$BL$136,MATCH('Rev. Build'!$B$4&amp;'Rev. Build'!AK$5&amp;AK$6,Benchmark_Table!$G$2:$G$136,0),MATCH('Rev. Build'!$B$7,Benchmark_Table!$H$1:$BL$1,0)),AF$7)</f>
        <v>0.15</v>
      </c>
      <c r="AL7" s="102"/>
      <c r="AM7" s="102"/>
      <c r="AN7" s="102"/>
      <c r="AO7" s="102"/>
      <c r="AP7" s="104">
        <f>_xlfn.IFNA(INDEX(Benchmark_Table!$H$2:$BL$136,MATCH('Rev. Build'!$B$4&amp;'Rev. Build'!AP$5&amp;AP$6,Benchmark_Table!$G$2:$G$136,0),MATCH('Rev. Build'!$B$7,Benchmark_Table!$H$1:$BL$1,0)),AK$7)</f>
        <v>0.15</v>
      </c>
      <c r="AQ7" s="102"/>
      <c r="AR7" s="102"/>
      <c r="AS7" s="102"/>
      <c r="AT7" s="102"/>
      <c r="AU7" s="104">
        <f>_xlfn.IFNA(INDEX(Benchmark_Table!$H$2:$BL$136,MATCH('Rev. Build'!$B$4&amp;'Rev. Build'!AU$5&amp;AU$6,Benchmark_Table!$G$2:$G$136,0),MATCH('Rev. Build'!$B$7,Benchmark_Table!$H$1:$BL$1,0)),AP$7)</f>
        <v>0.15</v>
      </c>
      <c r="AV7" s="102"/>
      <c r="AW7" s="102"/>
      <c r="AX7" s="102"/>
      <c r="AY7" s="102"/>
      <c r="AZ7" s="104">
        <f>_xlfn.IFNA(INDEX(Benchmark_Table!$H$2:$BL$136,MATCH('Rev. Build'!$B$4&amp;'Rev. Build'!AZ$5&amp;AZ$6,Benchmark_Table!$G$2:$G$136,0),MATCH('Rev. Build'!$B$7,Benchmark_Table!$H$1:$BL$1,0)),AU$7)</f>
        <v>0.15</v>
      </c>
      <c r="BA7" s="102"/>
      <c r="BB7" s="102"/>
      <c r="BC7" s="102"/>
      <c r="BD7" s="102"/>
      <c r="BE7" s="104">
        <f>_xlfn.IFNA(INDEX(Benchmark_Table!$H$2:$BL$136,MATCH('Rev. Build'!$B$4&amp;'Rev. Build'!BE$5&amp;BE$6,Benchmark_Table!$G$2:$G$136,0),MATCH('Rev. Build'!$B$7,Benchmark_Table!$H$1:$BL$1,0)),AZ$7)</f>
        <v>0.15</v>
      </c>
      <c r="BF7" s="102"/>
      <c r="BG7" s="102"/>
      <c r="BH7" s="102"/>
      <c r="BI7" s="102"/>
      <c r="BJ7" s="104">
        <f>_xlfn.IFNA(INDEX(Benchmark_Table!$H$2:$BL$136,MATCH('Rev. Build'!$B$4&amp;'Rev. Build'!BJ$5&amp;BJ$6,Benchmark_Table!$G$2:$G$136,0),MATCH('Rev. Build'!$B$7,Benchmark_Table!$H$1:$BL$1,0)),BE$7)</f>
        <v>0.15</v>
      </c>
      <c r="BK7" s="102"/>
      <c r="BL7" s="102"/>
      <c r="BM7" s="102"/>
      <c r="BN7" s="102"/>
    </row>
    <row r="8" spans="1:66">
      <c r="A8" s="8" t="s">
        <v>272</v>
      </c>
      <c r="B8" s="35" t="str">
        <f>IF(OR('Customer''s Questionnaire'!J10="Too Low",'Customer''s Questionnaire'!J10="Low"),Benchmark_Table!AI1,IF(OR('Customer''s Questionnaire'!J10="Too High",'Customer''s Questionnaire'!J10="High"),Benchmark_Table!AK1,Benchmark_Table!AJ1))</f>
        <v>Revenue_High_$</v>
      </c>
      <c r="E8" s="8"/>
      <c r="F8" s="8"/>
      <c r="G8" s="107">
        <f>_xlfn.IFNA(INDEX(Benchmark_Table!$H$2:$BL$136,MATCH('Rev. Build'!$B$4&amp;'Rev. Build'!G$5&amp;G$6,Benchmark_Table!$G$2:$G$136,0),MATCH($B$8,Benchmark_Table!$H$1:$BL$1,0)),0)</f>
        <v>0</v>
      </c>
      <c r="H8" s="8"/>
      <c r="L8" s="107">
        <f>_xlfn.IFNA(INDEX(Benchmark_Table!$H$2:$BL$136,MATCH('Rev. Build'!$B$4&amp;'Rev. Build'!L$5&amp;L$6,Benchmark_Table!$G$2:$G$136,0),MATCH($B$8,Benchmark_Table!$H$1:$BL$1,0)),0)</f>
        <v>80000000</v>
      </c>
      <c r="Q8" s="107">
        <f>_xlfn.IFNA(INDEX(Benchmark_Table!$H$2:$BL$136,MATCH('Rev. Build'!$B$4&amp;'Rev. Build'!Q$5&amp;Q$6,Benchmark_Table!$G$2:$G$136,0),MATCH($B$8,Benchmark_Table!$H$1:$BL$1,0)),0)</f>
        <v>0</v>
      </c>
      <c r="V8" s="107">
        <f>_xlfn.IFNA(INDEX(Benchmark_Table!$H$2:$BL$136,MATCH('Rev. Build'!$B$4&amp;'Rev. Build'!V$5&amp;V$6,Benchmark_Table!$G$2:$G$136,0),MATCH($B$8,Benchmark_Table!$H$1:$BL$1,0)),0)</f>
        <v>240000000</v>
      </c>
      <c r="AA8" s="107">
        <f>_xlfn.IFNA(INDEX(Benchmark_Table!$H$2:$BL$136,MATCH('Rev. Build'!$B$4&amp;'Rev. Build'!AA$5&amp;AA$6,Benchmark_Table!$G$2:$G$136,0),MATCH($B$8,Benchmark_Table!$H$1:$BL$1,0)),0)</f>
        <v>640000000</v>
      </c>
      <c r="AF8" s="107">
        <f>_xlfn.IFNA(INDEX(Benchmark_Table!$H$2:$BL$136,MATCH('Rev. Build'!$B$4&amp;'Rev. Build'!AF$5&amp;AF$6,Benchmark_Table!$G$2:$G$136,0),MATCH($B$8,Benchmark_Table!$H$1:$BL$1,0)),0)</f>
        <v>0</v>
      </c>
      <c r="AK8" s="107">
        <f>_xlfn.IFNA(INDEX(Benchmark_Table!$H$2:$BL$136,MATCH('Rev. Build'!$B$4&amp;'Rev. Build'!AK$5&amp;AK$6,Benchmark_Table!$G$2:$G$136,0),MATCH($B$8,Benchmark_Table!$H$1:$BL$1,0)),0)</f>
        <v>0</v>
      </c>
      <c r="AP8" s="107">
        <f>_xlfn.IFNA(INDEX(Benchmark_Table!$H$2:$BL$136,MATCH('Rev. Build'!$B$4&amp;'Rev. Build'!AP$5&amp;AP$6,Benchmark_Table!$G$2:$G$136,0),MATCH($B$8,Benchmark_Table!$H$1:$BL$1,0)),0)</f>
        <v>0</v>
      </c>
      <c r="AU8" s="107">
        <f>_xlfn.IFNA(INDEX(Benchmark_Table!$H$2:$BL$136,MATCH('Rev. Build'!$B$4&amp;'Rev. Build'!AU$5&amp;AU$6,Benchmark_Table!$G$2:$G$136,0),MATCH($B$8,Benchmark_Table!$H$1:$BL$1,0)),0)</f>
        <v>0</v>
      </c>
      <c r="AZ8" s="107">
        <f>_xlfn.IFNA(INDEX(Benchmark_Table!$H$2:$BL$136,MATCH('Rev. Build'!$B$4&amp;'Rev. Build'!AZ$5&amp;AZ$6,Benchmark_Table!$G$2:$G$136,0),MATCH($B$8,Benchmark_Table!$H$1:$BL$1,0)),0)</f>
        <v>0</v>
      </c>
      <c r="BE8" s="107">
        <f>_xlfn.IFNA(INDEX(Benchmark_Table!$H$2:$BL$136,MATCH('Rev. Build'!$B$4&amp;'Rev. Build'!BE$5&amp;BE$6,Benchmark_Table!$G$2:$G$136,0),MATCH($B$8,Benchmark_Table!$H$1:$BL$1,0)),0)</f>
        <v>0</v>
      </c>
      <c r="BJ8" s="107">
        <f>_xlfn.IFNA(INDEX(Benchmark_Table!$H$2:$BL$136,MATCH('Rev. Build'!$B$4&amp;'Rev. Build'!BJ$5&amp;BJ$6,Benchmark_Table!$G$2:$G$136,0),MATCH($B$8,Benchmark_Table!$H$1:$BL$1,0)),0)</f>
        <v>0</v>
      </c>
    </row>
    <row r="9" spans="1:66">
      <c r="E9" s="8"/>
      <c r="F9" s="8"/>
      <c r="G9" s="12" t="s">
        <v>38</v>
      </c>
      <c r="H9" s="12" t="s">
        <v>38</v>
      </c>
      <c r="I9" s="12" t="s">
        <v>38</v>
      </c>
      <c r="J9" s="12" t="s">
        <v>38</v>
      </c>
      <c r="K9" s="12" t="s">
        <v>38</v>
      </c>
      <c r="L9" s="12" t="s">
        <v>38</v>
      </c>
      <c r="M9" s="12" t="s">
        <v>38</v>
      </c>
      <c r="N9" s="12" t="s">
        <v>38</v>
      </c>
      <c r="O9" s="12" t="s">
        <v>38</v>
      </c>
      <c r="P9" s="12" t="s">
        <v>38</v>
      </c>
      <c r="Q9" s="12" t="s">
        <v>38</v>
      </c>
      <c r="R9" s="12" t="s">
        <v>38</v>
      </c>
      <c r="S9" s="12" t="s">
        <v>38</v>
      </c>
      <c r="T9" s="12" t="s">
        <v>38</v>
      </c>
      <c r="U9" s="12" t="s">
        <v>38</v>
      </c>
      <c r="V9" s="12" t="s">
        <v>38</v>
      </c>
      <c r="W9" s="12" t="s">
        <v>38</v>
      </c>
      <c r="X9" s="12" t="s">
        <v>38</v>
      </c>
      <c r="Y9" s="12" t="s">
        <v>38</v>
      </c>
      <c r="Z9" s="12" t="s">
        <v>38</v>
      </c>
      <c r="AA9" s="12" t="s">
        <v>38</v>
      </c>
      <c r="AB9" s="12" t="s">
        <v>38</v>
      </c>
      <c r="AC9" s="12" t="s">
        <v>38</v>
      </c>
      <c r="AD9" s="12" t="s">
        <v>38</v>
      </c>
      <c r="AE9" s="12" t="s">
        <v>38</v>
      </c>
      <c r="AF9" s="12" t="s">
        <v>38</v>
      </c>
      <c r="AG9" s="12" t="s">
        <v>38</v>
      </c>
      <c r="AH9" s="12" t="s">
        <v>38</v>
      </c>
      <c r="AI9" s="12" t="s">
        <v>38</v>
      </c>
      <c r="AJ9" s="12" t="s">
        <v>38</v>
      </c>
      <c r="AK9" s="12" t="s">
        <v>38</v>
      </c>
      <c r="AL9" s="12" t="s">
        <v>38</v>
      </c>
      <c r="AM9" s="12" t="s">
        <v>38</v>
      </c>
      <c r="AN9" s="12" t="s">
        <v>38</v>
      </c>
      <c r="AO9" s="12" t="s">
        <v>38</v>
      </c>
      <c r="AP9" s="12" t="s">
        <v>38</v>
      </c>
      <c r="AQ9" s="12" t="s">
        <v>38</v>
      </c>
      <c r="AR9" s="12" t="s">
        <v>38</v>
      </c>
      <c r="AS9" s="12" t="s">
        <v>38</v>
      </c>
      <c r="AT9" s="12" t="s">
        <v>38</v>
      </c>
      <c r="AU9" s="12" t="s">
        <v>38</v>
      </c>
      <c r="AV9" s="12" t="s">
        <v>38</v>
      </c>
      <c r="AW9" s="12" t="s">
        <v>38</v>
      </c>
      <c r="AX9" s="12" t="s">
        <v>38</v>
      </c>
      <c r="AY9" s="12" t="s">
        <v>38</v>
      </c>
      <c r="AZ9" s="12" t="s">
        <v>38</v>
      </c>
      <c r="BA9" s="12" t="s">
        <v>38</v>
      </c>
      <c r="BB9" s="12" t="s">
        <v>38</v>
      </c>
      <c r="BC9" s="12" t="s">
        <v>38</v>
      </c>
      <c r="BD9" s="12" t="s">
        <v>38</v>
      </c>
      <c r="BE9" s="12" t="s">
        <v>38</v>
      </c>
      <c r="BF9" s="12" t="s">
        <v>38</v>
      </c>
      <c r="BG9" s="12" t="s">
        <v>38</v>
      </c>
      <c r="BH9" s="12" t="s">
        <v>38</v>
      </c>
      <c r="BI9" s="12" t="s">
        <v>38</v>
      </c>
      <c r="BJ9" s="12" t="s">
        <v>38</v>
      </c>
      <c r="BK9" s="12" t="s">
        <v>38</v>
      </c>
      <c r="BL9" s="12" t="s">
        <v>38</v>
      </c>
      <c r="BM9" s="12" t="s">
        <v>38</v>
      </c>
      <c r="BN9" s="12" t="s">
        <v>38</v>
      </c>
    </row>
    <row r="10" spans="1:66">
      <c r="A10" s="41" t="s">
        <v>24</v>
      </c>
      <c r="B10" s="41" t="s">
        <v>259</v>
      </c>
      <c r="C10" s="122" t="s">
        <v>260</v>
      </c>
      <c r="D10" s="122" t="s">
        <v>262</v>
      </c>
      <c r="E10" s="41" t="s">
        <v>265</v>
      </c>
      <c r="F10" s="42" t="s">
        <v>37</v>
      </c>
      <c r="G10" s="48" t="str">
        <f>"Q1-"&amp;'Customer''s Questionnaire'!$I$12</f>
        <v>Q1-2026</v>
      </c>
      <c r="H10" s="48" t="str">
        <f>"Q2-"&amp;'Customer''s Questionnaire'!$I$12</f>
        <v>Q2-2026</v>
      </c>
      <c r="I10" s="48" t="str">
        <f>"Q3-"&amp;'Customer''s Questionnaire'!$I$12</f>
        <v>Q3-2026</v>
      </c>
      <c r="J10" s="48" t="str">
        <f>"Q4-"&amp;'Customer''s Questionnaire'!$I$12</f>
        <v>Q4-2026</v>
      </c>
      <c r="K10" s="99">
        <f>'Customer''s Questionnaire'!$I$12</f>
        <v>2026</v>
      </c>
      <c r="L10" s="48" t="str">
        <f>"Q1-"&amp;K$10+1</f>
        <v>Q1-2027</v>
      </c>
      <c r="M10" s="48" t="str">
        <f>"Q2-"&amp;K$10+1</f>
        <v>Q2-2027</v>
      </c>
      <c r="N10" s="48" t="str">
        <f>"Q3-"&amp;K$10+1</f>
        <v>Q3-2027</v>
      </c>
      <c r="O10" s="48" t="str">
        <f>"Q4-"&amp;K$10+1</f>
        <v>Q4-2027</v>
      </c>
      <c r="P10" s="99">
        <f>K10+1</f>
        <v>2027</v>
      </c>
      <c r="Q10" s="48" t="str">
        <f>"Q1-"&amp;P$10+1</f>
        <v>Q1-2028</v>
      </c>
      <c r="R10" s="48" t="str">
        <f>"Q2-"&amp;P$10+1</f>
        <v>Q2-2028</v>
      </c>
      <c r="S10" s="48" t="str">
        <f>"Q3-"&amp;P$10+1</f>
        <v>Q3-2028</v>
      </c>
      <c r="T10" s="48" t="str">
        <f>"Q4-"&amp;P$10+1</f>
        <v>Q4-2028</v>
      </c>
      <c r="U10" s="99">
        <f>P10+1</f>
        <v>2028</v>
      </c>
      <c r="V10" s="48" t="str">
        <f>"Q1-"&amp;U$10+1</f>
        <v>Q1-2029</v>
      </c>
      <c r="W10" s="48" t="str">
        <f>"Q2-"&amp;U$10+1</f>
        <v>Q2-2029</v>
      </c>
      <c r="X10" s="48" t="str">
        <f>"Q3-"&amp;U$10+1</f>
        <v>Q3-2029</v>
      </c>
      <c r="Y10" s="48" t="str">
        <f>"Q4-"&amp;U$10+1</f>
        <v>Q4-2029</v>
      </c>
      <c r="Z10" s="99">
        <f>U10+1</f>
        <v>2029</v>
      </c>
      <c r="AA10" s="48" t="str">
        <f>"Q1-"&amp;Z$10+1</f>
        <v>Q1-2030</v>
      </c>
      <c r="AB10" s="48" t="str">
        <f>"Q2-"&amp;Z$10+1</f>
        <v>Q2-2030</v>
      </c>
      <c r="AC10" s="48" t="str">
        <f>"Q3-"&amp;Z$10+1</f>
        <v>Q3-2030</v>
      </c>
      <c r="AD10" s="48" t="str">
        <f>"Q4-"&amp;Z$10+1</f>
        <v>Q4-2030</v>
      </c>
      <c r="AE10" s="99">
        <f>Z10+1</f>
        <v>2030</v>
      </c>
      <c r="AF10" s="48" t="str">
        <f>"Q1-"&amp;AE$10+1</f>
        <v>Q1-2031</v>
      </c>
      <c r="AG10" s="48" t="str">
        <f>"Q2-"&amp;AE$10+1</f>
        <v>Q2-2031</v>
      </c>
      <c r="AH10" s="48" t="str">
        <f>"Q3-"&amp;AE$10+1</f>
        <v>Q3-2031</v>
      </c>
      <c r="AI10" s="48" t="str">
        <f>"Q4-"&amp;AE$10+1</f>
        <v>Q4-2031</v>
      </c>
      <c r="AJ10" s="99">
        <f>AE10+1</f>
        <v>2031</v>
      </c>
      <c r="AK10" s="48" t="str">
        <f>"Q1-"&amp;AJ$10+1</f>
        <v>Q1-2032</v>
      </c>
      <c r="AL10" s="48" t="str">
        <f>"Q2-"&amp;AJ$10+1</f>
        <v>Q2-2032</v>
      </c>
      <c r="AM10" s="48" t="str">
        <f>"Q3-"&amp;AJ$10+1</f>
        <v>Q3-2032</v>
      </c>
      <c r="AN10" s="48" t="str">
        <f>"Q4-"&amp;AJ$10+1</f>
        <v>Q4-2032</v>
      </c>
      <c r="AO10" s="99">
        <f>AJ10+1</f>
        <v>2032</v>
      </c>
      <c r="AP10" s="48" t="str">
        <f>"Q1-"&amp;AO$10+1</f>
        <v>Q1-2033</v>
      </c>
      <c r="AQ10" s="48" t="str">
        <f>"Q2-"&amp;AO$10+1</f>
        <v>Q2-2033</v>
      </c>
      <c r="AR10" s="48" t="str">
        <f>"Q3-"&amp;AO$10+1</f>
        <v>Q3-2033</v>
      </c>
      <c r="AS10" s="48" t="str">
        <f>"Q4-"&amp;AO$10+1</f>
        <v>Q4-2033</v>
      </c>
      <c r="AT10" s="99">
        <f>AO10+1</f>
        <v>2033</v>
      </c>
      <c r="AU10" s="48" t="str">
        <f>"Q1-"&amp;AT$10+1</f>
        <v>Q1-2034</v>
      </c>
      <c r="AV10" s="48" t="str">
        <f>"Q2-"&amp;AT$10+1</f>
        <v>Q2-2034</v>
      </c>
      <c r="AW10" s="48" t="str">
        <f>"Q3-"&amp;AT$10+1</f>
        <v>Q3-2034</v>
      </c>
      <c r="AX10" s="48" t="str">
        <f>"Q4-"&amp;AT$10+1</f>
        <v>Q4-2034</v>
      </c>
      <c r="AY10" s="99">
        <f>AT10+1</f>
        <v>2034</v>
      </c>
      <c r="AZ10" s="48" t="str">
        <f>"Q1-"&amp;AY$10+1</f>
        <v>Q1-2035</v>
      </c>
      <c r="BA10" s="48" t="str">
        <f>"Q2-"&amp;AY$10+1</f>
        <v>Q2-2035</v>
      </c>
      <c r="BB10" s="48" t="str">
        <f>"Q3-"&amp;AY$10+1</f>
        <v>Q3-2035</v>
      </c>
      <c r="BC10" s="48" t="str">
        <f>"Q4-"&amp;AY$10+1</f>
        <v>Q4-2035</v>
      </c>
      <c r="BD10" s="99">
        <f>AY10+1</f>
        <v>2035</v>
      </c>
      <c r="BE10" s="48" t="str">
        <f>"Q1-"&amp;BD$10+1</f>
        <v>Q1-2036</v>
      </c>
      <c r="BF10" s="48" t="str">
        <f>"Q2-"&amp;BD$10+1</f>
        <v>Q2-2036</v>
      </c>
      <c r="BG10" s="48" t="str">
        <f>"Q3-"&amp;BD$10+1</f>
        <v>Q3-2036</v>
      </c>
      <c r="BH10" s="48" t="str">
        <f>"Q4-"&amp;BD$10+1</f>
        <v>Q4-2036</v>
      </c>
      <c r="BI10" s="99">
        <f>BD10+1</f>
        <v>2036</v>
      </c>
      <c r="BJ10" s="48" t="str">
        <f>"Q1-"&amp;BI$10+1</f>
        <v>Q1-2037</v>
      </c>
      <c r="BK10" s="48" t="str">
        <f>"Q2-"&amp;BI$10+1</f>
        <v>Q2-2037</v>
      </c>
      <c r="BL10" s="48" t="str">
        <f>"Q3-"&amp;BI$10+1</f>
        <v>Q3-2037</v>
      </c>
      <c r="BM10" s="48" t="str">
        <f>"Q4-"&amp;BI$10+1</f>
        <v>Q4-2037</v>
      </c>
      <c r="BN10" s="99">
        <f>BI10+1</f>
        <v>2037</v>
      </c>
    </row>
    <row r="11" spans="1:66">
      <c r="A11" s="49" t="str">
        <f>'Customer''s Questionnaire'!H44</f>
        <v>Hardware</v>
      </c>
      <c r="B11" s="49" t="str">
        <f>'Customer''s Questionnaire'!I44</f>
        <v>Hungry AF</v>
      </c>
      <c r="C11" s="49" t="str">
        <f>'Customer''s Questionnaire'!J44</f>
        <v>B2C</v>
      </c>
      <c r="D11" s="49" t="str">
        <f>'Customer''s Questionnaire'!K44</f>
        <v>US</v>
      </c>
      <c r="E11" s="49" t="str">
        <f>'Customer''s Questionnaire'!L44</f>
        <v>Big MAC</v>
      </c>
      <c r="F11" s="49"/>
      <c r="G11" s="14">
        <f>'Customer''s Questionnaire'!O44</f>
        <v>10</v>
      </c>
      <c r="H11" s="14">
        <f>'Customer''s Questionnaire'!P44</f>
        <v>10</v>
      </c>
      <c r="I11" s="14">
        <f>'Customer''s Questionnaire'!Q44</f>
        <v>10</v>
      </c>
      <c r="J11" s="14">
        <f>'Customer''s Questionnaire'!R44</f>
        <v>10</v>
      </c>
      <c r="K11" s="52">
        <f>SUM(G11:J11)</f>
        <v>40</v>
      </c>
      <c r="L11" s="14">
        <f>IFERROR('Customer''s Questionnaire'!$S44/4,"Add if needed")</f>
        <v>12.5</v>
      </c>
      <c r="M11" s="14">
        <f>IFERROR('Customer''s Questionnaire'!$S44/4,"Add if needed")</f>
        <v>12.5</v>
      </c>
      <c r="N11" s="14">
        <f>IFERROR('Customer''s Questionnaire'!$S44/4,"Add if needed")</f>
        <v>12.5</v>
      </c>
      <c r="O11" s="14">
        <f>IFERROR('Customer''s Questionnaire'!$S44/4,"Add if needed")</f>
        <v>12.5</v>
      </c>
      <c r="P11" s="52">
        <f>SUM(L11:O11)</f>
        <v>50</v>
      </c>
      <c r="Q11" s="127">
        <f>IFERROR($P11/4*(1+$Q$7),0)</f>
        <v>16.875</v>
      </c>
      <c r="R11" s="127">
        <f t="shared" ref="R11:T26" si="0">IFERROR($P11/4*(1+$Q$7),0)</f>
        <v>16.875</v>
      </c>
      <c r="S11" s="127">
        <f t="shared" si="0"/>
        <v>16.875</v>
      </c>
      <c r="T11" s="127">
        <f t="shared" si="0"/>
        <v>16.875</v>
      </c>
      <c r="U11" s="100">
        <f t="shared" ref="U11:U16" si="1">SUM(Q11:T11)</f>
        <v>67.5</v>
      </c>
      <c r="V11" s="127">
        <f>IFERROR($U11/4*(1+$V$7),0)</f>
        <v>21.09375</v>
      </c>
      <c r="W11" s="127">
        <f t="shared" ref="W11:Y26" si="2">IFERROR($U11/4*(1+$V$7),0)</f>
        <v>21.09375</v>
      </c>
      <c r="X11" s="127">
        <f t="shared" si="2"/>
        <v>21.09375</v>
      </c>
      <c r="Y11" s="127">
        <f t="shared" si="2"/>
        <v>21.09375</v>
      </c>
      <c r="Z11" s="14">
        <f>SUM(V11:Y11)</f>
        <v>84.375</v>
      </c>
      <c r="AA11" s="127">
        <f>IFERROR($Z11/4*(1+$AA$7),0)</f>
        <v>24.257812499999996</v>
      </c>
      <c r="AB11" s="127">
        <f t="shared" ref="AB11:AD26" si="3">IFERROR($Z11/4*(1+$AA$7),0)</f>
        <v>24.257812499999996</v>
      </c>
      <c r="AC11" s="127">
        <f t="shared" si="3"/>
        <v>24.257812499999996</v>
      </c>
      <c r="AD11" s="127">
        <f t="shared" si="3"/>
        <v>24.257812499999996</v>
      </c>
      <c r="AE11" s="14">
        <f>SUM(AA11:AD11)</f>
        <v>97.031249999999986</v>
      </c>
      <c r="AF11" s="127">
        <f>IFERROR($AE11/4*(1+$AF$7),0)</f>
        <v>27.896484374999993</v>
      </c>
      <c r="AG11" s="127">
        <f t="shared" ref="AG11:AI26" si="4">IFERROR($AE11/4*(1+$AF$7),0)</f>
        <v>27.896484374999993</v>
      </c>
      <c r="AH11" s="127">
        <f t="shared" si="4"/>
        <v>27.896484374999993</v>
      </c>
      <c r="AI11" s="127">
        <f t="shared" si="4"/>
        <v>27.896484374999993</v>
      </c>
      <c r="AJ11" s="14">
        <f>SUM(AF11:AI11)</f>
        <v>111.58593749999997</v>
      </c>
      <c r="AK11" s="127">
        <f>IFERROR($AJ11/4*(1+$AK$7),0)</f>
        <v>32.080957031249987</v>
      </c>
      <c r="AL11" s="127">
        <f t="shared" ref="AL11:AN26" si="5">IFERROR($AJ11/4*(1+$AK$7),0)</f>
        <v>32.080957031249987</v>
      </c>
      <c r="AM11" s="127">
        <f t="shared" si="5"/>
        <v>32.080957031249987</v>
      </c>
      <c r="AN11" s="127">
        <f t="shared" si="5"/>
        <v>32.080957031249987</v>
      </c>
      <c r="AO11" s="14">
        <f>SUM(AK11:AN11)</f>
        <v>128.32382812499995</v>
      </c>
      <c r="AP11" s="127">
        <f>IFERROR($AO11/4*(1+$AP$7),0)</f>
        <v>36.893100585937482</v>
      </c>
      <c r="AQ11" s="127">
        <f t="shared" ref="AQ11:AS26" si="6">IFERROR($AO11/4*(1+$AP$7),0)</f>
        <v>36.893100585937482</v>
      </c>
      <c r="AR11" s="127">
        <f t="shared" si="6"/>
        <v>36.893100585937482</v>
      </c>
      <c r="AS11" s="127">
        <f t="shared" si="6"/>
        <v>36.893100585937482</v>
      </c>
      <c r="AT11" s="14">
        <f>SUM(AP11:AS11)</f>
        <v>147.57240234374993</v>
      </c>
      <c r="AU11" s="127">
        <f>IFERROR($AT11/4*(1+$AU$7),0)</f>
        <v>42.427065673828103</v>
      </c>
      <c r="AV11" s="127">
        <f t="shared" ref="AV11:AX26" si="7">IFERROR($AT11/4*(1+$AU$7),0)</f>
        <v>42.427065673828103</v>
      </c>
      <c r="AW11" s="127">
        <f t="shared" si="7"/>
        <v>42.427065673828103</v>
      </c>
      <c r="AX11" s="127">
        <f t="shared" si="7"/>
        <v>42.427065673828103</v>
      </c>
      <c r="AY11" s="14">
        <f>SUM(AU11:AX11)</f>
        <v>169.70826269531241</v>
      </c>
      <c r="AZ11" s="127">
        <f>IFERROR($AY11/4*(1+$AZ$7),0)</f>
        <v>48.791125524902313</v>
      </c>
      <c r="BA11" s="127">
        <f t="shared" ref="BA11:BC26" si="8">IFERROR($AY11/4*(1+$AZ$7),0)</f>
        <v>48.791125524902313</v>
      </c>
      <c r="BB11" s="127">
        <f t="shared" si="8"/>
        <v>48.791125524902313</v>
      </c>
      <c r="BC11" s="127">
        <f t="shared" si="8"/>
        <v>48.791125524902313</v>
      </c>
      <c r="BD11" s="14">
        <f>SUM(AZ11:BC11)</f>
        <v>195.16450209960925</v>
      </c>
      <c r="BE11" s="127">
        <f>IFERROR($BD11/4*(1+$BE$7),0)</f>
        <v>56.109794353637653</v>
      </c>
      <c r="BF11" s="127">
        <f t="shared" ref="BF11:BH26" si="9">IFERROR($BD11/4*(1+$BE$7),0)</f>
        <v>56.109794353637653</v>
      </c>
      <c r="BG11" s="127">
        <f t="shared" si="9"/>
        <v>56.109794353637653</v>
      </c>
      <c r="BH11" s="127">
        <f t="shared" si="9"/>
        <v>56.109794353637653</v>
      </c>
      <c r="BI11" s="14">
        <f>SUM(BE11:BH11)</f>
        <v>224.43917741455061</v>
      </c>
      <c r="BJ11" s="127">
        <f>IFERROR($BI11/4*(1+$BJ$7),0)</f>
        <v>64.526263506683293</v>
      </c>
      <c r="BK11" s="127">
        <f t="shared" ref="BK11:BM26" si="10">IFERROR($BI11/4*(1+$BJ$7),0)</f>
        <v>64.526263506683293</v>
      </c>
      <c r="BL11" s="127">
        <f t="shared" si="10"/>
        <v>64.526263506683293</v>
      </c>
      <c r="BM11" s="127">
        <f t="shared" si="10"/>
        <v>64.526263506683293</v>
      </c>
      <c r="BN11" s="14">
        <f>SUM(BJ11:BM11)</f>
        <v>258.10505402673317</v>
      </c>
    </row>
    <row r="12" spans="1:66">
      <c r="A12" s="49" t="str">
        <f>'Customer''s Questionnaire'!H45</f>
        <v>Software / SaaS</v>
      </c>
      <c r="B12" s="49" t="str">
        <f>'Customer''s Questionnaire'!I45</f>
        <v>BULO</v>
      </c>
      <c r="C12" s="49" t="str">
        <f>'Customer''s Questionnaire'!J45</f>
        <v>Direct</v>
      </c>
      <c r="D12" s="49" t="str">
        <f>'Customer''s Questionnaire'!K45</f>
        <v>EU</v>
      </c>
      <c r="E12" s="49" t="str">
        <f>'Customer''s Questionnaire'!L45</f>
        <v>MCMC</v>
      </c>
      <c r="F12" s="49"/>
      <c r="G12" s="14">
        <f>'Customer''s Questionnaire'!O45</f>
        <v>1000</v>
      </c>
      <c r="H12" s="14">
        <f>'Customer''s Questionnaire'!P45</f>
        <v>1000</v>
      </c>
      <c r="I12" s="14">
        <f>'Customer''s Questionnaire'!Q45</f>
        <v>1000</v>
      </c>
      <c r="J12" s="14">
        <f>'Customer''s Questionnaire'!R45</f>
        <v>1000</v>
      </c>
      <c r="K12" s="126">
        <f t="shared" ref="K12:K16" si="11">SUM(G12:J12)</f>
        <v>4000</v>
      </c>
      <c r="L12" s="14">
        <f>IFERROR('Customer''s Questionnaire'!$S45/4,"Add if needed")</f>
        <v>1250</v>
      </c>
      <c r="M12" s="14">
        <f>IFERROR('Customer''s Questionnaire'!$S45/4,"Add if needed")</f>
        <v>1250</v>
      </c>
      <c r="N12" s="14">
        <f>IFERROR('Customer''s Questionnaire'!$S45/4,"Add if needed")</f>
        <v>1250</v>
      </c>
      <c r="O12" s="14">
        <f>IFERROR('Customer''s Questionnaire'!$S45/4,"Add if needed")</f>
        <v>1250</v>
      </c>
      <c r="P12" s="52">
        <f t="shared" ref="P12:P16" si="12">SUM(L12:O12)</f>
        <v>5000</v>
      </c>
      <c r="Q12" s="127">
        <f t="shared" ref="Q12:T27" si="13">IFERROR($P12/4*(1+$Q$7),0)</f>
        <v>1687.5</v>
      </c>
      <c r="R12" s="127">
        <f t="shared" si="0"/>
        <v>1687.5</v>
      </c>
      <c r="S12" s="127">
        <f t="shared" si="0"/>
        <v>1687.5</v>
      </c>
      <c r="T12" s="127">
        <f t="shared" si="0"/>
        <v>1687.5</v>
      </c>
      <c r="U12" s="100">
        <f t="shared" si="1"/>
        <v>6750</v>
      </c>
      <c r="V12" s="127">
        <f t="shared" ref="V12:Y27" si="14">IFERROR($U12/4*(1+$V$7),0)</f>
        <v>2109.375</v>
      </c>
      <c r="W12" s="127">
        <f t="shared" si="2"/>
        <v>2109.375</v>
      </c>
      <c r="X12" s="127">
        <f t="shared" si="2"/>
        <v>2109.375</v>
      </c>
      <c r="Y12" s="127">
        <f t="shared" si="2"/>
        <v>2109.375</v>
      </c>
      <c r="Z12" s="100">
        <f t="shared" ref="Z12:Z16" si="15">SUM(V12:Y12)</f>
        <v>8437.5</v>
      </c>
      <c r="AA12" s="127">
        <f t="shared" ref="AA12:AD27" si="16">IFERROR($Z12/4*(1+$AA$7),0)</f>
        <v>2425.78125</v>
      </c>
      <c r="AB12" s="127">
        <f t="shared" si="3"/>
        <v>2425.78125</v>
      </c>
      <c r="AC12" s="127">
        <f t="shared" si="3"/>
        <v>2425.78125</v>
      </c>
      <c r="AD12" s="127">
        <f t="shared" si="3"/>
        <v>2425.78125</v>
      </c>
      <c r="AE12" s="100">
        <f t="shared" ref="AE12:AE16" si="17">SUM(AA12:AD12)</f>
        <v>9703.125</v>
      </c>
      <c r="AF12" s="127">
        <f t="shared" ref="AF12:AI27" si="18">IFERROR($AE12/4*(1+$AF$7),0)</f>
        <v>2789.6484375</v>
      </c>
      <c r="AG12" s="127">
        <f t="shared" si="4"/>
        <v>2789.6484375</v>
      </c>
      <c r="AH12" s="127">
        <f t="shared" si="4"/>
        <v>2789.6484375</v>
      </c>
      <c r="AI12" s="127">
        <f t="shared" si="4"/>
        <v>2789.6484375</v>
      </c>
      <c r="AJ12" s="100">
        <f t="shared" ref="AJ12:AJ16" si="19">SUM(AF12:AI12)</f>
        <v>11158.59375</v>
      </c>
      <c r="AK12" s="127">
        <f t="shared" ref="AK12:AN27" si="20">IFERROR($AJ12/4*(1+$AK$7),0)</f>
        <v>3208.0957031249995</v>
      </c>
      <c r="AL12" s="127">
        <f t="shared" si="5"/>
        <v>3208.0957031249995</v>
      </c>
      <c r="AM12" s="127">
        <f t="shared" si="5"/>
        <v>3208.0957031249995</v>
      </c>
      <c r="AN12" s="127">
        <f t="shared" si="5"/>
        <v>3208.0957031249995</v>
      </c>
      <c r="AO12" s="100">
        <f t="shared" ref="AO12:AO16" si="21">SUM(AK12:AN12)</f>
        <v>12832.382812499998</v>
      </c>
      <c r="AP12" s="127">
        <f t="shared" ref="AP12:AS27" si="22">IFERROR($AO12/4*(1+$AP$7),0)</f>
        <v>3689.3100585937491</v>
      </c>
      <c r="AQ12" s="127">
        <f t="shared" si="6"/>
        <v>3689.3100585937491</v>
      </c>
      <c r="AR12" s="127">
        <f t="shared" si="6"/>
        <v>3689.3100585937491</v>
      </c>
      <c r="AS12" s="127">
        <f t="shared" si="6"/>
        <v>3689.3100585937491</v>
      </c>
      <c r="AT12" s="100">
        <f t="shared" ref="AT12:AT16" si="23">SUM(AP12:AS12)</f>
        <v>14757.240234374996</v>
      </c>
      <c r="AU12" s="127">
        <f t="shared" ref="AU12:AX27" si="24">IFERROR($AT12/4*(1+$AU$7),0)</f>
        <v>4242.706567382811</v>
      </c>
      <c r="AV12" s="127">
        <f t="shared" si="7"/>
        <v>4242.706567382811</v>
      </c>
      <c r="AW12" s="127">
        <f t="shared" si="7"/>
        <v>4242.706567382811</v>
      </c>
      <c r="AX12" s="127">
        <f t="shared" si="7"/>
        <v>4242.706567382811</v>
      </c>
      <c r="AY12" s="100">
        <f t="shared" ref="AY12:AY16" si="25">SUM(AU12:AX12)</f>
        <v>16970.826269531244</v>
      </c>
      <c r="AZ12" s="127">
        <f t="shared" ref="AZ12:BC27" si="26">IFERROR($AY12/4*(1+$AZ$7),0)</f>
        <v>4879.1125524902327</v>
      </c>
      <c r="BA12" s="127">
        <f t="shared" si="8"/>
        <v>4879.1125524902327</v>
      </c>
      <c r="BB12" s="127">
        <f t="shared" si="8"/>
        <v>4879.1125524902327</v>
      </c>
      <c r="BC12" s="127">
        <f t="shared" si="8"/>
        <v>4879.1125524902327</v>
      </c>
      <c r="BD12" s="100">
        <f t="shared" ref="BD12:BD16" si="27">SUM(AZ12:BC12)</f>
        <v>19516.450209960931</v>
      </c>
      <c r="BE12" s="127">
        <f t="shared" ref="BE12:BH27" si="28">IFERROR($BD12/4*(1+$BE$7),0)</f>
        <v>5610.9794353637672</v>
      </c>
      <c r="BF12" s="127">
        <f t="shared" si="9"/>
        <v>5610.9794353637672</v>
      </c>
      <c r="BG12" s="127">
        <f t="shared" si="9"/>
        <v>5610.9794353637672</v>
      </c>
      <c r="BH12" s="127">
        <f t="shared" si="9"/>
        <v>5610.9794353637672</v>
      </c>
      <c r="BI12" s="100">
        <f t="shared" ref="BI12:BI16" si="29">SUM(BE12:BH12)</f>
        <v>22443.917741455069</v>
      </c>
      <c r="BJ12" s="127">
        <f t="shared" ref="BJ12:BM27" si="30">IFERROR($BI12/4*(1+$BJ$7),0)</f>
        <v>6452.6263506683317</v>
      </c>
      <c r="BK12" s="127">
        <f t="shared" si="10"/>
        <v>6452.6263506683317</v>
      </c>
      <c r="BL12" s="127">
        <f t="shared" si="10"/>
        <v>6452.6263506683317</v>
      </c>
      <c r="BM12" s="127">
        <f t="shared" si="10"/>
        <v>6452.6263506683317</v>
      </c>
      <c r="BN12" s="100">
        <f t="shared" ref="BN12:BN16" si="31">SUM(BJ12:BM12)</f>
        <v>25810.505402673327</v>
      </c>
    </row>
    <row r="13" spans="1:66">
      <c r="A13" s="49">
        <f>'Customer''s Questionnaire'!H46</f>
        <v>0</v>
      </c>
      <c r="B13" s="49">
        <f>'Customer''s Questionnaire'!I46</f>
        <v>0</v>
      </c>
      <c r="C13" s="49">
        <f>'Customer''s Questionnaire'!J46</f>
        <v>0</v>
      </c>
      <c r="D13" s="49">
        <f>'Customer''s Questionnaire'!K46</f>
        <v>0</v>
      </c>
      <c r="E13" s="49">
        <f>'Customer''s Questionnaire'!L46</f>
        <v>0</v>
      </c>
      <c r="F13" s="49"/>
      <c r="G13" s="14">
        <f>'Customer''s Questionnaire'!O46</f>
        <v>0</v>
      </c>
      <c r="H13" s="14">
        <f>'Customer''s Questionnaire'!P46</f>
        <v>0</v>
      </c>
      <c r="I13" s="14">
        <f>'Customer''s Questionnaire'!Q46</f>
        <v>0</v>
      </c>
      <c r="J13" s="14">
        <f>'Customer''s Questionnaire'!R46</f>
        <v>0</v>
      </c>
      <c r="K13" s="52">
        <f t="shared" si="11"/>
        <v>0</v>
      </c>
      <c r="L13" s="14">
        <f>IFERROR('Customer''s Questionnaire'!$S46/4,"Add if needed")</f>
        <v>0</v>
      </c>
      <c r="M13" s="14">
        <f>IFERROR('Customer''s Questionnaire'!$S46/4,"Add if needed")</f>
        <v>0</v>
      </c>
      <c r="N13" s="14">
        <f>IFERROR('Customer''s Questionnaire'!$S46/4,"Add if needed")</f>
        <v>0</v>
      </c>
      <c r="O13" s="14">
        <f>IFERROR('Customer''s Questionnaire'!$S46/4,"Add if needed")</f>
        <v>0</v>
      </c>
      <c r="P13" s="52">
        <f t="shared" si="12"/>
        <v>0</v>
      </c>
      <c r="Q13" s="127">
        <f t="shared" si="13"/>
        <v>0</v>
      </c>
      <c r="R13" s="127">
        <f t="shared" si="0"/>
        <v>0</v>
      </c>
      <c r="S13" s="127">
        <f t="shared" si="0"/>
        <v>0</v>
      </c>
      <c r="T13" s="127">
        <f t="shared" si="0"/>
        <v>0</v>
      </c>
      <c r="U13" s="14">
        <f t="shared" si="1"/>
        <v>0</v>
      </c>
      <c r="V13" s="127">
        <f t="shared" si="14"/>
        <v>0</v>
      </c>
      <c r="W13" s="127">
        <f t="shared" si="2"/>
        <v>0</v>
      </c>
      <c r="X13" s="127">
        <f t="shared" si="2"/>
        <v>0</v>
      </c>
      <c r="Y13" s="127">
        <f t="shared" si="2"/>
        <v>0</v>
      </c>
      <c r="Z13" s="14">
        <f t="shared" si="15"/>
        <v>0</v>
      </c>
      <c r="AA13" s="127">
        <f t="shared" si="16"/>
        <v>0</v>
      </c>
      <c r="AB13" s="127">
        <f t="shared" si="3"/>
        <v>0</v>
      </c>
      <c r="AC13" s="127">
        <f t="shared" si="3"/>
        <v>0</v>
      </c>
      <c r="AD13" s="127">
        <f t="shared" si="3"/>
        <v>0</v>
      </c>
      <c r="AE13" s="14">
        <f t="shared" si="17"/>
        <v>0</v>
      </c>
      <c r="AF13" s="127">
        <f t="shared" si="18"/>
        <v>0</v>
      </c>
      <c r="AG13" s="127">
        <f t="shared" si="4"/>
        <v>0</v>
      </c>
      <c r="AH13" s="127">
        <f t="shared" si="4"/>
        <v>0</v>
      </c>
      <c r="AI13" s="127">
        <f t="shared" si="4"/>
        <v>0</v>
      </c>
      <c r="AJ13" s="14">
        <f t="shared" si="19"/>
        <v>0</v>
      </c>
      <c r="AK13" s="127">
        <f t="shared" si="20"/>
        <v>0</v>
      </c>
      <c r="AL13" s="127">
        <f t="shared" si="5"/>
        <v>0</v>
      </c>
      <c r="AM13" s="127">
        <f t="shared" si="5"/>
        <v>0</v>
      </c>
      <c r="AN13" s="127">
        <f t="shared" si="5"/>
        <v>0</v>
      </c>
      <c r="AO13" s="14">
        <f t="shared" si="21"/>
        <v>0</v>
      </c>
      <c r="AP13" s="127">
        <f t="shared" si="22"/>
        <v>0</v>
      </c>
      <c r="AQ13" s="127">
        <f t="shared" si="6"/>
        <v>0</v>
      </c>
      <c r="AR13" s="127">
        <f t="shared" si="6"/>
        <v>0</v>
      </c>
      <c r="AS13" s="127">
        <f t="shared" si="6"/>
        <v>0</v>
      </c>
      <c r="AT13" s="14">
        <f t="shared" si="23"/>
        <v>0</v>
      </c>
      <c r="AU13" s="127">
        <f t="shared" si="24"/>
        <v>0</v>
      </c>
      <c r="AV13" s="127">
        <f t="shared" si="7"/>
        <v>0</v>
      </c>
      <c r="AW13" s="127">
        <f t="shared" si="7"/>
        <v>0</v>
      </c>
      <c r="AX13" s="127">
        <f t="shared" si="7"/>
        <v>0</v>
      </c>
      <c r="AY13" s="14">
        <f t="shared" si="25"/>
        <v>0</v>
      </c>
      <c r="AZ13" s="127">
        <f t="shared" si="26"/>
        <v>0</v>
      </c>
      <c r="BA13" s="127">
        <f t="shared" si="8"/>
        <v>0</v>
      </c>
      <c r="BB13" s="127">
        <f t="shared" si="8"/>
        <v>0</v>
      </c>
      <c r="BC13" s="127">
        <f t="shared" si="8"/>
        <v>0</v>
      </c>
      <c r="BD13" s="14">
        <f t="shared" si="27"/>
        <v>0</v>
      </c>
      <c r="BE13" s="127">
        <f t="shared" si="28"/>
        <v>0</v>
      </c>
      <c r="BF13" s="127">
        <f t="shared" si="9"/>
        <v>0</v>
      </c>
      <c r="BG13" s="127">
        <f t="shared" si="9"/>
        <v>0</v>
      </c>
      <c r="BH13" s="127">
        <f t="shared" si="9"/>
        <v>0</v>
      </c>
      <c r="BI13" s="14">
        <f t="shared" si="29"/>
        <v>0</v>
      </c>
      <c r="BJ13" s="127">
        <f t="shared" si="30"/>
        <v>0</v>
      </c>
      <c r="BK13" s="127">
        <f t="shared" si="10"/>
        <v>0</v>
      </c>
      <c r="BL13" s="127">
        <f t="shared" si="10"/>
        <v>0</v>
      </c>
      <c r="BM13" s="127">
        <f t="shared" si="10"/>
        <v>0</v>
      </c>
      <c r="BN13" s="14">
        <f t="shared" si="31"/>
        <v>0</v>
      </c>
    </row>
    <row r="14" spans="1:66">
      <c r="A14" s="49">
        <f>'Customer''s Questionnaire'!H47</f>
        <v>0</v>
      </c>
      <c r="B14" s="49">
        <f>'Customer''s Questionnaire'!I47</f>
        <v>0</v>
      </c>
      <c r="C14" s="49">
        <f>'Customer''s Questionnaire'!J47</f>
        <v>0</v>
      </c>
      <c r="D14" s="49">
        <f>'Customer''s Questionnaire'!K47</f>
        <v>0</v>
      </c>
      <c r="E14" s="49">
        <f>'Customer''s Questionnaire'!L47</f>
        <v>0</v>
      </c>
      <c r="F14" s="49"/>
      <c r="G14" s="14">
        <f>'Customer''s Questionnaire'!O47</f>
        <v>0</v>
      </c>
      <c r="H14" s="14">
        <f>'Customer''s Questionnaire'!P47</f>
        <v>0</v>
      </c>
      <c r="I14" s="14">
        <f>'Customer''s Questionnaire'!Q47</f>
        <v>0</v>
      </c>
      <c r="J14" s="14">
        <f>'Customer''s Questionnaire'!R47</f>
        <v>0</v>
      </c>
      <c r="K14" s="52">
        <f t="shared" si="11"/>
        <v>0</v>
      </c>
      <c r="L14" s="14">
        <f>IFERROR('Customer''s Questionnaire'!$S47/4,"Add if needed")</f>
        <v>0</v>
      </c>
      <c r="M14" s="14">
        <f>IFERROR('Customer''s Questionnaire'!$S47/4,"Add if needed")</f>
        <v>0</v>
      </c>
      <c r="N14" s="14">
        <f>IFERROR('Customer''s Questionnaire'!$S47/4,"Add if needed")</f>
        <v>0</v>
      </c>
      <c r="O14" s="14">
        <f>IFERROR('Customer''s Questionnaire'!$S47/4,"Add if needed")</f>
        <v>0</v>
      </c>
      <c r="P14" s="52">
        <f t="shared" si="12"/>
        <v>0</v>
      </c>
      <c r="Q14" s="127">
        <f t="shared" si="13"/>
        <v>0</v>
      </c>
      <c r="R14" s="127">
        <f t="shared" si="0"/>
        <v>0</v>
      </c>
      <c r="S14" s="127">
        <f t="shared" si="0"/>
        <v>0</v>
      </c>
      <c r="T14" s="127">
        <f t="shared" si="0"/>
        <v>0</v>
      </c>
      <c r="U14" s="14">
        <f t="shared" si="1"/>
        <v>0</v>
      </c>
      <c r="V14" s="127">
        <f t="shared" si="14"/>
        <v>0</v>
      </c>
      <c r="W14" s="127">
        <f t="shared" si="2"/>
        <v>0</v>
      </c>
      <c r="X14" s="127">
        <f t="shared" si="2"/>
        <v>0</v>
      </c>
      <c r="Y14" s="127">
        <f t="shared" si="2"/>
        <v>0</v>
      </c>
      <c r="Z14" s="14">
        <f t="shared" si="15"/>
        <v>0</v>
      </c>
      <c r="AA14" s="127">
        <f t="shared" si="16"/>
        <v>0</v>
      </c>
      <c r="AB14" s="127">
        <f t="shared" si="3"/>
        <v>0</v>
      </c>
      <c r="AC14" s="127">
        <f t="shared" si="3"/>
        <v>0</v>
      </c>
      <c r="AD14" s="127">
        <f t="shared" si="3"/>
        <v>0</v>
      </c>
      <c r="AE14" s="14">
        <f t="shared" si="17"/>
        <v>0</v>
      </c>
      <c r="AF14" s="127">
        <f t="shared" si="18"/>
        <v>0</v>
      </c>
      <c r="AG14" s="127">
        <f t="shared" si="4"/>
        <v>0</v>
      </c>
      <c r="AH14" s="127">
        <f t="shared" si="4"/>
        <v>0</v>
      </c>
      <c r="AI14" s="127">
        <f t="shared" si="4"/>
        <v>0</v>
      </c>
      <c r="AJ14" s="14">
        <f t="shared" si="19"/>
        <v>0</v>
      </c>
      <c r="AK14" s="127">
        <f t="shared" si="20"/>
        <v>0</v>
      </c>
      <c r="AL14" s="127">
        <f t="shared" si="5"/>
        <v>0</v>
      </c>
      <c r="AM14" s="127">
        <f t="shared" si="5"/>
        <v>0</v>
      </c>
      <c r="AN14" s="127">
        <f t="shared" si="5"/>
        <v>0</v>
      </c>
      <c r="AO14" s="14">
        <f t="shared" si="21"/>
        <v>0</v>
      </c>
      <c r="AP14" s="127">
        <f t="shared" si="22"/>
        <v>0</v>
      </c>
      <c r="AQ14" s="127">
        <f t="shared" si="6"/>
        <v>0</v>
      </c>
      <c r="AR14" s="127">
        <f t="shared" si="6"/>
        <v>0</v>
      </c>
      <c r="AS14" s="127">
        <f t="shared" si="6"/>
        <v>0</v>
      </c>
      <c r="AT14" s="14">
        <f t="shared" si="23"/>
        <v>0</v>
      </c>
      <c r="AU14" s="127">
        <f t="shared" si="24"/>
        <v>0</v>
      </c>
      <c r="AV14" s="127">
        <f t="shared" si="7"/>
        <v>0</v>
      </c>
      <c r="AW14" s="127">
        <f t="shared" si="7"/>
        <v>0</v>
      </c>
      <c r="AX14" s="127">
        <f t="shared" si="7"/>
        <v>0</v>
      </c>
      <c r="AY14" s="14">
        <f t="shared" si="25"/>
        <v>0</v>
      </c>
      <c r="AZ14" s="127">
        <f t="shared" si="26"/>
        <v>0</v>
      </c>
      <c r="BA14" s="127">
        <f t="shared" si="8"/>
        <v>0</v>
      </c>
      <c r="BB14" s="127">
        <f t="shared" si="8"/>
        <v>0</v>
      </c>
      <c r="BC14" s="127">
        <f t="shared" si="8"/>
        <v>0</v>
      </c>
      <c r="BD14" s="14">
        <f t="shared" si="27"/>
        <v>0</v>
      </c>
      <c r="BE14" s="127">
        <f t="shared" si="28"/>
        <v>0</v>
      </c>
      <c r="BF14" s="127">
        <f t="shared" si="9"/>
        <v>0</v>
      </c>
      <c r="BG14" s="127">
        <f t="shared" si="9"/>
        <v>0</v>
      </c>
      <c r="BH14" s="127">
        <f t="shared" si="9"/>
        <v>0</v>
      </c>
      <c r="BI14" s="14">
        <f t="shared" si="29"/>
        <v>0</v>
      </c>
      <c r="BJ14" s="127">
        <f t="shared" si="30"/>
        <v>0</v>
      </c>
      <c r="BK14" s="127">
        <f t="shared" si="10"/>
        <v>0</v>
      </c>
      <c r="BL14" s="127">
        <f t="shared" si="10"/>
        <v>0</v>
      </c>
      <c r="BM14" s="127">
        <f t="shared" si="10"/>
        <v>0</v>
      </c>
      <c r="BN14" s="14">
        <f t="shared" si="31"/>
        <v>0</v>
      </c>
    </row>
    <row r="15" spans="1:66" s="223" customFormat="1">
      <c r="A15" s="49">
        <f>'Customer''s Questionnaire'!H48</f>
        <v>0</v>
      </c>
      <c r="B15" s="49">
        <f>'Customer''s Questionnaire'!I48</f>
        <v>0</v>
      </c>
      <c r="C15" s="49">
        <f>'Customer''s Questionnaire'!J48</f>
        <v>0</v>
      </c>
      <c r="D15" s="49">
        <f>'Customer''s Questionnaire'!K48</f>
        <v>0</v>
      </c>
      <c r="E15" s="49">
        <f>'Customer''s Questionnaire'!L48</f>
        <v>0</v>
      </c>
      <c r="F15" s="49"/>
      <c r="G15" s="14">
        <f>'Customer''s Questionnaire'!O48</f>
        <v>0</v>
      </c>
      <c r="H15" s="14">
        <f>'Customer''s Questionnaire'!P48</f>
        <v>0</v>
      </c>
      <c r="I15" s="14">
        <f>'Customer''s Questionnaire'!Q48</f>
        <v>0</v>
      </c>
      <c r="J15" s="14">
        <f>'Customer''s Questionnaire'!R48</f>
        <v>0</v>
      </c>
      <c r="K15" s="52">
        <f t="shared" si="11"/>
        <v>0</v>
      </c>
      <c r="L15" s="14">
        <f>IFERROR('Customer''s Questionnaire'!$S48/4,"Add if needed")</f>
        <v>0</v>
      </c>
      <c r="M15" s="14">
        <f>IFERROR('Customer''s Questionnaire'!$S48/4,"Add if needed")</f>
        <v>0</v>
      </c>
      <c r="N15" s="14">
        <f>IFERROR('Customer''s Questionnaire'!$S48/4,"Add if needed")</f>
        <v>0</v>
      </c>
      <c r="O15" s="14">
        <f>IFERROR('Customer''s Questionnaire'!$S48/4,"Add if needed")</f>
        <v>0</v>
      </c>
      <c r="P15" s="52">
        <f t="shared" si="12"/>
        <v>0</v>
      </c>
      <c r="Q15" s="127">
        <f t="shared" si="13"/>
        <v>0</v>
      </c>
      <c r="R15" s="127">
        <f t="shared" si="0"/>
        <v>0</v>
      </c>
      <c r="S15" s="127">
        <f t="shared" si="0"/>
        <v>0</v>
      </c>
      <c r="T15" s="127">
        <f t="shared" si="0"/>
        <v>0</v>
      </c>
      <c r="U15" s="14">
        <f t="shared" si="1"/>
        <v>0</v>
      </c>
      <c r="V15" s="127">
        <f t="shared" si="14"/>
        <v>0</v>
      </c>
      <c r="W15" s="127">
        <f t="shared" si="2"/>
        <v>0</v>
      </c>
      <c r="X15" s="127">
        <f t="shared" si="2"/>
        <v>0</v>
      </c>
      <c r="Y15" s="127">
        <f t="shared" si="2"/>
        <v>0</v>
      </c>
      <c r="Z15" s="14">
        <f t="shared" si="15"/>
        <v>0</v>
      </c>
      <c r="AA15" s="127">
        <f t="shared" si="16"/>
        <v>0</v>
      </c>
      <c r="AB15" s="127">
        <f t="shared" si="3"/>
        <v>0</v>
      </c>
      <c r="AC15" s="127">
        <f t="shared" si="3"/>
        <v>0</v>
      </c>
      <c r="AD15" s="127">
        <f t="shared" si="3"/>
        <v>0</v>
      </c>
      <c r="AE15" s="14">
        <f t="shared" si="17"/>
        <v>0</v>
      </c>
      <c r="AF15" s="127">
        <f t="shared" si="18"/>
        <v>0</v>
      </c>
      <c r="AG15" s="127">
        <f t="shared" si="4"/>
        <v>0</v>
      </c>
      <c r="AH15" s="127">
        <f t="shared" si="4"/>
        <v>0</v>
      </c>
      <c r="AI15" s="127">
        <f t="shared" si="4"/>
        <v>0</v>
      </c>
      <c r="AJ15" s="14">
        <f t="shared" si="19"/>
        <v>0</v>
      </c>
      <c r="AK15" s="127">
        <f t="shared" si="20"/>
        <v>0</v>
      </c>
      <c r="AL15" s="127">
        <f t="shared" si="5"/>
        <v>0</v>
      </c>
      <c r="AM15" s="127">
        <f t="shared" si="5"/>
        <v>0</v>
      </c>
      <c r="AN15" s="127">
        <f t="shared" si="5"/>
        <v>0</v>
      </c>
      <c r="AO15" s="14">
        <f t="shared" si="21"/>
        <v>0</v>
      </c>
      <c r="AP15" s="127">
        <f t="shared" si="22"/>
        <v>0</v>
      </c>
      <c r="AQ15" s="127">
        <f t="shared" si="6"/>
        <v>0</v>
      </c>
      <c r="AR15" s="127">
        <f t="shared" si="6"/>
        <v>0</v>
      </c>
      <c r="AS15" s="127">
        <f t="shared" si="6"/>
        <v>0</v>
      </c>
      <c r="AT15" s="14">
        <f t="shared" si="23"/>
        <v>0</v>
      </c>
      <c r="AU15" s="127">
        <f t="shared" si="24"/>
        <v>0</v>
      </c>
      <c r="AV15" s="127">
        <f t="shared" si="7"/>
        <v>0</v>
      </c>
      <c r="AW15" s="127">
        <f t="shared" si="7"/>
        <v>0</v>
      </c>
      <c r="AX15" s="127">
        <f t="shared" si="7"/>
        <v>0</v>
      </c>
      <c r="AY15" s="14">
        <f t="shared" si="25"/>
        <v>0</v>
      </c>
      <c r="AZ15" s="127">
        <f t="shared" si="26"/>
        <v>0</v>
      </c>
      <c r="BA15" s="127">
        <f t="shared" si="8"/>
        <v>0</v>
      </c>
      <c r="BB15" s="127">
        <f t="shared" si="8"/>
        <v>0</v>
      </c>
      <c r="BC15" s="127">
        <f t="shared" si="8"/>
        <v>0</v>
      </c>
      <c r="BD15" s="14">
        <f t="shared" si="27"/>
        <v>0</v>
      </c>
      <c r="BE15" s="127">
        <f t="shared" si="28"/>
        <v>0</v>
      </c>
      <c r="BF15" s="127">
        <f t="shared" si="9"/>
        <v>0</v>
      </c>
      <c r="BG15" s="127">
        <f t="shared" si="9"/>
        <v>0</v>
      </c>
      <c r="BH15" s="127">
        <f t="shared" si="9"/>
        <v>0</v>
      </c>
      <c r="BI15" s="14">
        <f t="shared" si="29"/>
        <v>0</v>
      </c>
      <c r="BJ15" s="127">
        <f t="shared" si="30"/>
        <v>0</v>
      </c>
      <c r="BK15" s="127">
        <f t="shared" si="10"/>
        <v>0</v>
      </c>
      <c r="BL15" s="127">
        <f t="shared" si="10"/>
        <v>0</v>
      </c>
      <c r="BM15" s="127">
        <f t="shared" si="10"/>
        <v>0</v>
      </c>
      <c r="BN15" s="14">
        <f t="shared" si="31"/>
        <v>0</v>
      </c>
    </row>
    <row r="16" spans="1:66" s="223" customFormat="1">
      <c r="A16" s="219">
        <f>'Customer''s Questionnaire'!H49</f>
        <v>0</v>
      </c>
      <c r="B16" s="219">
        <f>'Customer''s Questionnaire'!I49</f>
        <v>0</v>
      </c>
      <c r="C16" s="219">
        <f>'Customer''s Questionnaire'!J49</f>
        <v>0</v>
      </c>
      <c r="D16" s="219">
        <f>'Customer''s Questionnaire'!K49</f>
        <v>0</v>
      </c>
      <c r="E16" s="219">
        <f>'Customer''s Questionnaire'!L49</f>
        <v>0</v>
      </c>
      <c r="F16" s="219"/>
      <c r="G16" s="220">
        <f>'Customer''s Questionnaire'!O49</f>
        <v>0</v>
      </c>
      <c r="H16" s="220">
        <f>'Customer''s Questionnaire'!P49</f>
        <v>0</v>
      </c>
      <c r="I16" s="220">
        <f>'Customer''s Questionnaire'!Q49</f>
        <v>0</v>
      </c>
      <c r="J16" s="220">
        <f>'Customer''s Questionnaire'!R49</f>
        <v>0</v>
      </c>
      <c r="K16" s="221">
        <f t="shared" si="11"/>
        <v>0</v>
      </c>
      <c r="L16" s="220">
        <f>IFERROR('Customer''s Questionnaire'!$S49/4,"Add if needed")</f>
        <v>0</v>
      </c>
      <c r="M16" s="220">
        <f>IFERROR('Customer''s Questionnaire'!$S49/4,"Add if needed")</f>
        <v>0</v>
      </c>
      <c r="N16" s="220">
        <f>IFERROR('Customer''s Questionnaire'!$S49/4,"Add if needed")</f>
        <v>0</v>
      </c>
      <c r="O16" s="220">
        <f>IFERROR('Customer''s Questionnaire'!$S49/4,"Add if needed")</f>
        <v>0</v>
      </c>
      <c r="P16" s="221">
        <f t="shared" si="12"/>
        <v>0</v>
      </c>
      <c r="Q16" s="222">
        <f t="shared" si="13"/>
        <v>0</v>
      </c>
      <c r="R16" s="222">
        <f t="shared" si="0"/>
        <v>0</v>
      </c>
      <c r="S16" s="222">
        <f t="shared" si="0"/>
        <v>0</v>
      </c>
      <c r="T16" s="222">
        <f t="shared" si="0"/>
        <v>0</v>
      </c>
      <c r="U16" s="220">
        <f t="shared" si="1"/>
        <v>0</v>
      </c>
      <c r="V16" s="222">
        <f t="shared" si="14"/>
        <v>0</v>
      </c>
      <c r="W16" s="222">
        <f t="shared" si="2"/>
        <v>0</v>
      </c>
      <c r="X16" s="222">
        <f t="shared" si="2"/>
        <v>0</v>
      </c>
      <c r="Y16" s="222">
        <f t="shared" si="2"/>
        <v>0</v>
      </c>
      <c r="Z16" s="220">
        <f t="shared" si="15"/>
        <v>0</v>
      </c>
      <c r="AA16" s="222">
        <f t="shared" si="16"/>
        <v>0</v>
      </c>
      <c r="AB16" s="222">
        <f t="shared" si="3"/>
        <v>0</v>
      </c>
      <c r="AC16" s="222">
        <f t="shared" si="3"/>
        <v>0</v>
      </c>
      <c r="AD16" s="222">
        <f t="shared" si="3"/>
        <v>0</v>
      </c>
      <c r="AE16" s="220">
        <f t="shared" si="17"/>
        <v>0</v>
      </c>
      <c r="AF16" s="222">
        <f t="shared" si="18"/>
        <v>0</v>
      </c>
      <c r="AG16" s="222">
        <f t="shared" si="4"/>
        <v>0</v>
      </c>
      <c r="AH16" s="222">
        <f t="shared" si="4"/>
        <v>0</v>
      </c>
      <c r="AI16" s="222">
        <f t="shared" si="4"/>
        <v>0</v>
      </c>
      <c r="AJ16" s="220">
        <f t="shared" si="19"/>
        <v>0</v>
      </c>
      <c r="AK16" s="222">
        <f t="shared" si="20"/>
        <v>0</v>
      </c>
      <c r="AL16" s="222">
        <f t="shared" si="5"/>
        <v>0</v>
      </c>
      <c r="AM16" s="222">
        <f t="shared" si="5"/>
        <v>0</v>
      </c>
      <c r="AN16" s="222">
        <f t="shared" si="5"/>
        <v>0</v>
      </c>
      <c r="AO16" s="220">
        <f t="shared" si="21"/>
        <v>0</v>
      </c>
      <c r="AP16" s="222">
        <f t="shared" si="22"/>
        <v>0</v>
      </c>
      <c r="AQ16" s="222">
        <f t="shared" si="6"/>
        <v>0</v>
      </c>
      <c r="AR16" s="222">
        <f t="shared" si="6"/>
        <v>0</v>
      </c>
      <c r="AS16" s="222">
        <f t="shared" si="6"/>
        <v>0</v>
      </c>
      <c r="AT16" s="220">
        <f t="shared" si="23"/>
        <v>0</v>
      </c>
      <c r="AU16" s="222">
        <f t="shared" si="24"/>
        <v>0</v>
      </c>
      <c r="AV16" s="222">
        <f t="shared" si="7"/>
        <v>0</v>
      </c>
      <c r="AW16" s="222">
        <f t="shared" si="7"/>
        <v>0</v>
      </c>
      <c r="AX16" s="222">
        <f t="shared" si="7"/>
        <v>0</v>
      </c>
      <c r="AY16" s="220">
        <f t="shared" si="25"/>
        <v>0</v>
      </c>
      <c r="AZ16" s="222">
        <f t="shared" si="26"/>
        <v>0</v>
      </c>
      <c r="BA16" s="222">
        <f t="shared" si="8"/>
        <v>0</v>
      </c>
      <c r="BB16" s="222">
        <f t="shared" si="8"/>
        <v>0</v>
      </c>
      <c r="BC16" s="222">
        <f t="shared" si="8"/>
        <v>0</v>
      </c>
      <c r="BD16" s="220">
        <f t="shared" si="27"/>
        <v>0</v>
      </c>
      <c r="BE16" s="222">
        <f t="shared" si="28"/>
        <v>0</v>
      </c>
      <c r="BF16" s="222">
        <f t="shared" si="9"/>
        <v>0</v>
      </c>
      <c r="BG16" s="222">
        <f t="shared" si="9"/>
        <v>0</v>
      </c>
      <c r="BH16" s="222">
        <f t="shared" si="9"/>
        <v>0</v>
      </c>
      <c r="BI16" s="220">
        <f t="shared" si="29"/>
        <v>0</v>
      </c>
      <c r="BJ16" s="222">
        <f t="shared" si="30"/>
        <v>0</v>
      </c>
      <c r="BK16" s="222">
        <f t="shared" si="10"/>
        <v>0</v>
      </c>
      <c r="BL16" s="222">
        <f t="shared" si="10"/>
        <v>0</v>
      </c>
      <c r="BM16" s="222">
        <f t="shared" si="10"/>
        <v>0</v>
      </c>
      <c r="BN16" s="220">
        <f t="shared" si="31"/>
        <v>0</v>
      </c>
    </row>
    <row r="17" spans="1:66" s="223" customFormat="1">
      <c r="A17" s="219">
        <f>'Customer''s Questionnaire'!H50</f>
        <v>0</v>
      </c>
      <c r="B17" s="219">
        <f>'Customer''s Questionnaire'!I50</f>
        <v>0</v>
      </c>
      <c r="C17" s="219">
        <f>'Customer''s Questionnaire'!J50</f>
        <v>0</v>
      </c>
      <c r="D17" s="219">
        <f>'Customer''s Questionnaire'!K50</f>
        <v>0</v>
      </c>
      <c r="E17" s="219">
        <f>'Customer''s Questionnaire'!L50</f>
        <v>0</v>
      </c>
      <c r="F17" s="219"/>
      <c r="G17" s="220">
        <f>'Customer''s Questionnaire'!O50</f>
        <v>0</v>
      </c>
      <c r="H17" s="220">
        <f>'Customer''s Questionnaire'!P50</f>
        <v>0</v>
      </c>
      <c r="I17" s="220">
        <f>'Customer''s Questionnaire'!Q50</f>
        <v>0</v>
      </c>
      <c r="J17" s="220">
        <f>'Customer''s Questionnaire'!R50</f>
        <v>0</v>
      </c>
      <c r="K17" s="221">
        <f t="shared" ref="K17:K30" si="32">SUM(G17:J17)</f>
        <v>0</v>
      </c>
      <c r="L17" s="220">
        <f>IFERROR('Customer''s Questionnaire'!$S50/4,"Add if needed")</f>
        <v>0</v>
      </c>
      <c r="M17" s="220">
        <f>IFERROR('Customer''s Questionnaire'!$S50/4,"Add if needed")</f>
        <v>0</v>
      </c>
      <c r="N17" s="220">
        <f>IFERROR('Customer''s Questionnaire'!$S50/4,"Add if needed")</f>
        <v>0</v>
      </c>
      <c r="O17" s="220">
        <f>IFERROR('Customer''s Questionnaire'!$S50/4,"Add if needed")</f>
        <v>0</v>
      </c>
      <c r="P17" s="221">
        <f t="shared" ref="P17:P30" si="33">SUM(L17:O17)</f>
        <v>0</v>
      </c>
      <c r="Q17" s="222">
        <f t="shared" si="13"/>
        <v>0</v>
      </c>
      <c r="R17" s="222">
        <f t="shared" si="0"/>
        <v>0</v>
      </c>
      <c r="S17" s="222">
        <f t="shared" si="0"/>
        <v>0</v>
      </c>
      <c r="T17" s="222">
        <f t="shared" si="0"/>
        <v>0</v>
      </c>
      <c r="U17" s="220">
        <f t="shared" ref="U17:U30" si="34">SUM(Q17:T17)</f>
        <v>0</v>
      </c>
      <c r="V17" s="222">
        <f t="shared" si="14"/>
        <v>0</v>
      </c>
      <c r="W17" s="222">
        <f t="shared" si="2"/>
        <v>0</v>
      </c>
      <c r="X17" s="222">
        <f t="shared" si="2"/>
        <v>0</v>
      </c>
      <c r="Y17" s="222">
        <f t="shared" si="2"/>
        <v>0</v>
      </c>
      <c r="Z17" s="220">
        <f t="shared" ref="Z17:Z30" si="35">SUM(V17:Y17)</f>
        <v>0</v>
      </c>
      <c r="AA17" s="222">
        <f t="shared" si="16"/>
        <v>0</v>
      </c>
      <c r="AB17" s="222">
        <f t="shared" si="3"/>
        <v>0</v>
      </c>
      <c r="AC17" s="222">
        <f t="shared" si="3"/>
        <v>0</v>
      </c>
      <c r="AD17" s="222">
        <f t="shared" si="3"/>
        <v>0</v>
      </c>
      <c r="AE17" s="220">
        <f t="shared" ref="AE17:AE30" si="36">SUM(AA17:AD17)</f>
        <v>0</v>
      </c>
      <c r="AF17" s="222">
        <f t="shared" si="18"/>
        <v>0</v>
      </c>
      <c r="AG17" s="222">
        <f t="shared" si="4"/>
        <v>0</v>
      </c>
      <c r="AH17" s="222">
        <f t="shared" si="4"/>
        <v>0</v>
      </c>
      <c r="AI17" s="222">
        <f t="shared" si="4"/>
        <v>0</v>
      </c>
      <c r="AJ17" s="220">
        <f t="shared" ref="AJ17:AJ30" si="37">SUM(AF17:AI17)</f>
        <v>0</v>
      </c>
      <c r="AK17" s="222">
        <f t="shared" si="20"/>
        <v>0</v>
      </c>
      <c r="AL17" s="222">
        <f t="shared" si="5"/>
        <v>0</v>
      </c>
      <c r="AM17" s="222">
        <f t="shared" si="5"/>
        <v>0</v>
      </c>
      <c r="AN17" s="222">
        <f t="shared" si="5"/>
        <v>0</v>
      </c>
      <c r="AO17" s="220">
        <f t="shared" ref="AO17:AO30" si="38">SUM(AK17:AN17)</f>
        <v>0</v>
      </c>
      <c r="AP17" s="222">
        <f t="shared" si="22"/>
        <v>0</v>
      </c>
      <c r="AQ17" s="222">
        <f t="shared" si="6"/>
        <v>0</v>
      </c>
      <c r="AR17" s="222">
        <f t="shared" si="6"/>
        <v>0</v>
      </c>
      <c r="AS17" s="222">
        <f t="shared" si="6"/>
        <v>0</v>
      </c>
      <c r="AT17" s="220">
        <f t="shared" ref="AT17:AT30" si="39">SUM(AP17:AS17)</f>
        <v>0</v>
      </c>
      <c r="AU17" s="222">
        <f t="shared" si="24"/>
        <v>0</v>
      </c>
      <c r="AV17" s="222">
        <f t="shared" si="7"/>
        <v>0</v>
      </c>
      <c r="AW17" s="222">
        <f t="shared" si="7"/>
        <v>0</v>
      </c>
      <c r="AX17" s="222">
        <f t="shared" si="7"/>
        <v>0</v>
      </c>
      <c r="AY17" s="220">
        <f t="shared" ref="AY17:AY30" si="40">SUM(AU17:AX17)</f>
        <v>0</v>
      </c>
      <c r="AZ17" s="222">
        <f t="shared" si="26"/>
        <v>0</v>
      </c>
      <c r="BA17" s="222">
        <f t="shared" si="8"/>
        <v>0</v>
      </c>
      <c r="BB17" s="222">
        <f t="shared" si="8"/>
        <v>0</v>
      </c>
      <c r="BC17" s="222">
        <f t="shared" si="8"/>
        <v>0</v>
      </c>
      <c r="BD17" s="220">
        <f t="shared" ref="BD17:BD30" si="41">SUM(AZ17:BC17)</f>
        <v>0</v>
      </c>
      <c r="BE17" s="222">
        <f t="shared" si="28"/>
        <v>0</v>
      </c>
      <c r="BF17" s="222">
        <f t="shared" si="9"/>
        <v>0</v>
      </c>
      <c r="BG17" s="222">
        <f t="shared" si="9"/>
        <v>0</v>
      </c>
      <c r="BH17" s="222">
        <f t="shared" si="9"/>
        <v>0</v>
      </c>
      <c r="BI17" s="220">
        <f t="shared" ref="BI17:BI30" si="42">SUM(BE17:BH17)</f>
        <v>0</v>
      </c>
      <c r="BJ17" s="222">
        <f t="shared" si="30"/>
        <v>0</v>
      </c>
      <c r="BK17" s="222">
        <f t="shared" si="10"/>
        <v>0</v>
      </c>
      <c r="BL17" s="222">
        <f t="shared" si="10"/>
        <v>0</v>
      </c>
      <c r="BM17" s="222">
        <f t="shared" si="10"/>
        <v>0</v>
      </c>
      <c r="BN17" s="220">
        <f t="shared" ref="BN17:BN30" si="43">SUM(BJ17:BM17)</f>
        <v>0</v>
      </c>
    </row>
    <row r="18" spans="1:66" s="223" customFormat="1">
      <c r="A18" s="219">
        <f>'Customer''s Questionnaire'!H51</f>
        <v>0</v>
      </c>
      <c r="B18" s="219">
        <f>'Customer''s Questionnaire'!I51</f>
        <v>0</v>
      </c>
      <c r="C18" s="219">
        <f>'Customer''s Questionnaire'!J51</f>
        <v>0</v>
      </c>
      <c r="D18" s="219">
        <f>'Customer''s Questionnaire'!K51</f>
        <v>0</v>
      </c>
      <c r="E18" s="219">
        <f>'Customer''s Questionnaire'!L51</f>
        <v>0</v>
      </c>
      <c r="F18" s="219"/>
      <c r="G18" s="220">
        <f>'Customer''s Questionnaire'!O51</f>
        <v>0</v>
      </c>
      <c r="H18" s="220">
        <f>'Customer''s Questionnaire'!P51</f>
        <v>0</v>
      </c>
      <c r="I18" s="220">
        <f>'Customer''s Questionnaire'!Q51</f>
        <v>0</v>
      </c>
      <c r="J18" s="220">
        <f>'Customer''s Questionnaire'!R51</f>
        <v>0</v>
      </c>
      <c r="K18" s="221">
        <f t="shared" si="32"/>
        <v>0</v>
      </c>
      <c r="L18" s="220">
        <f>IFERROR('Customer''s Questionnaire'!$S51/4,"Add if needed")</f>
        <v>0</v>
      </c>
      <c r="M18" s="220">
        <f>IFERROR('Customer''s Questionnaire'!$S51/4,"Add if needed")</f>
        <v>0</v>
      </c>
      <c r="N18" s="220">
        <f>IFERROR('Customer''s Questionnaire'!$S51/4,"Add if needed")</f>
        <v>0</v>
      </c>
      <c r="O18" s="220">
        <f>IFERROR('Customer''s Questionnaire'!$S51/4,"Add if needed")</f>
        <v>0</v>
      </c>
      <c r="P18" s="221">
        <f t="shared" si="33"/>
        <v>0</v>
      </c>
      <c r="Q18" s="222">
        <f t="shared" si="13"/>
        <v>0</v>
      </c>
      <c r="R18" s="222">
        <f t="shared" si="0"/>
        <v>0</v>
      </c>
      <c r="S18" s="222">
        <f t="shared" si="0"/>
        <v>0</v>
      </c>
      <c r="T18" s="222">
        <f t="shared" si="0"/>
        <v>0</v>
      </c>
      <c r="U18" s="220">
        <f t="shared" si="34"/>
        <v>0</v>
      </c>
      <c r="V18" s="222">
        <f t="shared" si="14"/>
        <v>0</v>
      </c>
      <c r="W18" s="222">
        <f t="shared" si="2"/>
        <v>0</v>
      </c>
      <c r="X18" s="222">
        <f t="shared" si="2"/>
        <v>0</v>
      </c>
      <c r="Y18" s="222">
        <f t="shared" si="2"/>
        <v>0</v>
      </c>
      <c r="Z18" s="220">
        <f t="shared" si="35"/>
        <v>0</v>
      </c>
      <c r="AA18" s="222">
        <f t="shared" si="16"/>
        <v>0</v>
      </c>
      <c r="AB18" s="222">
        <f t="shared" si="3"/>
        <v>0</v>
      </c>
      <c r="AC18" s="222">
        <f t="shared" si="3"/>
        <v>0</v>
      </c>
      <c r="AD18" s="222">
        <f t="shared" si="3"/>
        <v>0</v>
      </c>
      <c r="AE18" s="220">
        <f t="shared" si="36"/>
        <v>0</v>
      </c>
      <c r="AF18" s="222">
        <f t="shared" si="18"/>
        <v>0</v>
      </c>
      <c r="AG18" s="222">
        <f t="shared" si="4"/>
        <v>0</v>
      </c>
      <c r="AH18" s="222">
        <f t="shared" si="4"/>
        <v>0</v>
      </c>
      <c r="AI18" s="222">
        <f t="shared" si="4"/>
        <v>0</v>
      </c>
      <c r="AJ18" s="220">
        <f t="shared" si="37"/>
        <v>0</v>
      </c>
      <c r="AK18" s="222">
        <f t="shared" si="20"/>
        <v>0</v>
      </c>
      <c r="AL18" s="222">
        <f t="shared" si="5"/>
        <v>0</v>
      </c>
      <c r="AM18" s="222">
        <f t="shared" si="5"/>
        <v>0</v>
      </c>
      <c r="AN18" s="222">
        <f t="shared" si="5"/>
        <v>0</v>
      </c>
      <c r="AO18" s="220">
        <f t="shared" si="38"/>
        <v>0</v>
      </c>
      <c r="AP18" s="222">
        <f t="shared" si="22"/>
        <v>0</v>
      </c>
      <c r="AQ18" s="222">
        <f t="shared" si="6"/>
        <v>0</v>
      </c>
      <c r="AR18" s="222">
        <f t="shared" si="6"/>
        <v>0</v>
      </c>
      <c r="AS18" s="222">
        <f t="shared" si="6"/>
        <v>0</v>
      </c>
      <c r="AT18" s="220">
        <f t="shared" si="39"/>
        <v>0</v>
      </c>
      <c r="AU18" s="222">
        <f t="shared" si="24"/>
        <v>0</v>
      </c>
      <c r="AV18" s="222">
        <f t="shared" si="7"/>
        <v>0</v>
      </c>
      <c r="AW18" s="222">
        <f t="shared" si="7"/>
        <v>0</v>
      </c>
      <c r="AX18" s="222">
        <f t="shared" si="7"/>
        <v>0</v>
      </c>
      <c r="AY18" s="220">
        <f t="shared" si="40"/>
        <v>0</v>
      </c>
      <c r="AZ18" s="222">
        <f t="shared" si="26"/>
        <v>0</v>
      </c>
      <c r="BA18" s="222">
        <f t="shared" si="8"/>
        <v>0</v>
      </c>
      <c r="BB18" s="222">
        <f t="shared" si="8"/>
        <v>0</v>
      </c>
      <c r="BC18" s="222">
        <f t="shared" si="8"/>
        <v>0</v>
      </c>
      <c r="BD18" s="220">
        <f t="shared" si="41"/>
        <v>0</v>
      </c>
      <c r="BE18" s="222">
        <f t="shared" si="28"/>
        <v>0</v>
      </c>
      <c r="BF18" s="222">
        <f t="shared" si="9"/>
        <v>0</v>
      </c>
      <c r="BG18" s="222">
        <f t="shared" si="9"/>
        <v>0</v>
      </c>
      <c r="BH18" s="222">
        <f t="shared" si="9"/>
        <v>0</v>
      </c>
      <c r="BI18" s="220">
        <f t="shared" si="42"/>
        <v>0</v>
      </c>
      <c r="BJ18" s="222">
        <f t="shared" si="30"/>
        <v>0</v>
      </c>
      <c r="BK18" s="222">
        <f t="shared" si="10"/>
        <v>0</v>
      </c>
      <c r="BL18" s="222">
        <f t="shared" si="10"/>
        <v>0</v>
      </c>
      <c r="BM18" s="222">
        <f t="shared" si="10"/>
        <v>0</v>
      </c>
      <c r="BN18" s="220">
        <f t="shared" si="43"/>
        <v>0</v>
      </c>
    </row>
    <row r="19" spans="1:66" s="223" customFormat="1">
      <c r="A19" s="219">
        <f>'Customer''s Questionnaire'!H52</f>
        <v>0</v>
      </c>
      <c r="B19" s="219">
        <f>'Customer''s Questionnaire'!I52</f>
        <v>0</v>
      </c>
      <c r="C19" s="219">
        <f>'Customer''s Questionnaire'!J52</f>
        <v>0</v>
      </c>
      <c r="D19" s="219">
        <f>'Customer''s Questionnaire'!K52</f>
        <v>0</v>
      </c>
      <c r="E19" s="219">
        <f>'Customer''s Questionnaire'!L52</f>
        <v>0</v>
      </c>
      <c r="F19" s="219"/>
      <c r="G19" s="220">
        <f>'Customer''s Questionnaire'!O52</f>
        <v>0</v>
      </c>
      <c r="H19" s="220">
        <f>'Customer''s Questionnaire'!P52</f>
        <v>0</v>
      </c>
      <c r="I19" s="220">
        <f>'Customer''s Questionnaire'!Q52</f>
        <v>0</v>
      </c>
      <c r="J19" s="220">
        <f>'Customer''s Questionnaire'!R52</f>
        <v>0</v>
      </c>
      <c r="K19" s="221">
        <f t="shared" si="32"/>
        <v>0</v>
      </c>
      <c r="L19" s="220">
        <f>IFERROR('Customer''s Questionnaire'!$S52/4,"Add if needed")</f>
        <v>0</v>
      </c>
      <c r="M19" s="220">
        <f>IFERROR('Customer''s Questionnaire'!$S52/4,"Add if needed")</f>
        <v>0</v>
      </c>
      <c r="N19" s="220">
        <f>IFERROR('Customer''s Questionnaire'!$S52/4,"Add if needed")</f>
        <v>0</v>
      </c>
      <c r="O19" s="220">
        <f>IFERROR('Customer''s Questionnaire'!$S52/4,"Add if needed")</f>
        <v>0</v>
      </c>
      <c r="P19" s="221">
        <f t="shared" si="33"/>
        <v>0</v>
      </c>
      <c r="Q19" s="222">
        <f t="shared" si="13"/>
        <v>0</v>
      </c>
      <c r="R19" s="222">
        <f t="shared" si="0"/>
        <v>0</v>
      </c>
      <c r="S19" s="222">
        <f t="shared" si="0"/>
        <v>0</v>
      </c>
      <c r="T19" s="222">
        <f t="shared" si="0"/>
        <v>0</v>
      </c>
      <c r="U19" s="220">
        <f t="shared" si="34"/>
        <v>0</v>
      </c>
      <c r="V19" s="222">
        <f t="shared" si="14"/>
        <v>0</v>
      </c>
      <c r="W19" s="222">
        <f t="shared" si="2"/>
        <v>0</v>
      </c>
      <c r="X19" s="222">
        <f t="shared" si="2"/>
        <v>0</v>
      </c>
      <c r="Y19" s="222">
        <f t="shared" si="2"/>
        <v>0</v>
      </c>
      <c r="Z19" s="220">
        <f t="shared" si="35"/>
        <v>0</v>
      </c>
      <c r="AA19" s="222">
        <f t="shared" si="16"/>
        <v>0</v>
      </c>
      <c r="AB19" s="222">
        <f t="shared" si="3"/>
        <v>0</v>
      </c>
      <c r="AC19" s="222">
        <f t="shared" si="3"/>
        <v>0</v>
      </c>
      <c r="AD19" s="222">
        <f t="shared" si="3"/>
        <v>0</v>
      </c>
      <c r="AE19" s="220">
        <f t="shared" si="36"/>
        <v>0</v>
      </c>
      <c r="AF19" s="222">
        <f t="shared" si="18"/>
        <v>0</v>
      </c>
      <c r="AG19" s="222">
        <f t="shared" si="4"/>
        <v>0</v>
      </c>
      <c r="AH19" s="222">
        <f t="shared" si="4"/>
        <v>0</v>
      </c>
      <c r="AI19" s="222">
        <f t="shared" si="4"/>
        <v>0</v>
      </c>
      <c r="AJ19" s="220">
        <f t="shared" si="37"/>
        <v>0</v>
      </c>
      <c r="AK19" s="222">
        <f t="shared" si="20"/>
        <v>0</v>
      </c>
      <c r="AL19" s="222">
        <f t="shared" si="5"/>
        <v>0</v>
      </c>
      <c r="AM19" s="222">
        <f t="shared" si="5"/>
        <v>0</v>
      </c>
      <c r="AN19" s="222">
        <f t="shared" si="5"/>
        <v>0</v>
      </c>
      <c r="AO19" s="220">
        <f t="shared" si="38"/>
        <v>0</v>
      </c>
      <c r="AP19" s="222">
        <f t="shared" si="22"/>
        <v>0</v>
      </c>
      <c r="AQ19" s="222">
        <f t="shared" si="6"/>
        <v>0</v>
      </c>
      <c r="AR19" s="222">
        <f t="shared" si="6"/>
        <v>0</v>
      </c>
      <c r="AS19" s="222">
        <f t="shared" si="6"/>
        <v>0</v>
      </c>
      <c r="AT19" s="220">
        <f t="shared" si="39"/>
        <v>0</v>
      </c>
      <c r="AU19" s="222">
        <f t="shared" si="24"/>
        <v>0</v>
      </c>
      <c r="AV19" s="222">
        <f t="shared" si="7"/>
        <v>0</v>
      </c>
      <c r="AW19" s="222">
        <f t="shared" si="7"/>
        <v>0</v>
      </c>
      <c r="AX19" s="222">
        <f t="shared" si="7"/>
        <v>0</v>
      </c>
      <c r="AY19" s="220">
        <f t="shared" si="40"/>
        <v>0</v>
      </c>
      <c r="AZ19" s="222">
        <f t="shared" si="26"/>
        <v>0</v>
      </c>
      <c r="BA19" s="222">
        <f t="shared" si="8"/>
        <v>0</v>
      </c>
      <c r="BB19" s="222">
        <f t="shared" si="8"/>
        <v>0</v>
      </c>
      <c r="BC19" s="222">
        <f t="shared" si="8"/>
        <v>0</v>
      </c>
      <c r="BD19" s="220">
        <f t="shared" si="41"/>
        <v>0</v>
      </c>
      <c r="BE19" s="222">
        <f t="shared" si="28"/>
        <v>0</v>
      </c>
      <c r="BF19" s="222">
        <f t="shared" si="9"/>
        <v>0</v>
      </c>
      <c r="BG19" s="222">
        <f t="shared" si="9"/>
        <v>0</v>
      </c>
      <c r="BH19" s="222">
        <f t="shared" si="9"/>
        <v>0</v>
      </c>
      <c r="BI19" s="220">
        <f t="shared" si="42"/>
        <v>0</v>
      </c>
      <c r="BJ19" s="222">
        <f t="shared" si="30"/>
        <v>0</v>
      </c>
      <c r="BK19" s="222">
        <f t="shared" si="10"/>
        <v>0</v>
      </c>
      <c r="BL19" s="222">
        <f t="shared" si="10"/>
        <v>0</v>
      </c>
      <c r="BM19" s="222">
        <f t="shared" si="10"/>
        <v>0</v>
      </c>
      <c r="BN19" s="220">
        <f t="shared" si="43"/>
        <v>0</v>
      </c>
    </row>
    <row r="20" spans="1:66" s="223" customFormat="1">
      <c r="A20" s="219">
        <f>'Customer''s Questionnaire'!H53</f>
        <v>0</v>
      </c>
      <c r="B20" s="219">
        <f>'Customer''s Questionnaire'!I53</f>
        <v>0</v>
      </c>
      <c r="C20" s="219">
        <f>'Customer''s Questionnaire'!J53</f>
        <v>0</v>
      </c>
      <c r="D20" s="219">
        <f>'Customer''s Questionnaire'!K53</f>
        <v>0</v>
      </c>
      <c r="E20" s="219">
        <f>'Customer''s Questionnaire'!L53</f>
        <v>0</v>
      </c>
      <c r="F20" s="219"/>
      <c r="G20" s="220">
        <f>'Customer''s Questionnaire'!O53</f>
        <v>0</v>
      </c>
      <c r="H20" s="220">
        <f>'Customer''s Questionnaire'!P53</f>
        <v>0</v>
      </c>
      <c r="I20" s="220">
        <f>'Customer''s Questionnaire'!Q53</f>
        <v>0</v>
      </c>
      <c r="J20" s="220">
        <f>'Customer''s Questionnaire'!R53</f>
        <v>0</v>
      </c>
      <c r="K20" s="221">
        <f t="shared" si="32"/>
        <v>0</v>
      </c>
      <c r="L20" s="220">
        <f>IFERROR('Customer''s Questionnaire'!$S53/4,"Add if needed")</f>
        <v>0</v>
      </c>
      <c r="M20" s="220">
        <f>IFERROR('Customer''s Questionnaire'!$S53/4,"Add if needed")</f>
        <v>0</v>
      </c>
      <c r="N20" s="220">
        <f>IFERROR('Customer''s Questionnaire'!$S53/4,"Add if needed")</f>
        <v>0</v>
      </c>
      <c r="O20" s="220">
        <f>IFERROR('Customer''s Questionnaire'!$S53/4,"Add if needed")</f>
        <v>0</v>
      </c>
      <c r="P20" s="221">
        <f t="shared" si="33"/>
        <v>0</v>
      </c>
      <c r="Q20" s="222">
        <f t="shared" si="13"/>
        <v>0</v>
      </c>
      <c r="R20" s="222">
        <f t="shared" si="0"/>
        <v>0</v>
      </c>
      <c r="S20" s="222">
        <f t="shared" si="0"/>
        <v>0</v>
      </c>
      <c r="T20" s="222">
        <f t="shared" si="0"/>
        <v>0</v>
      </c>
      <c r="U20" s="220">
        <f t="shared" si="34"/>
        <v>0</v>
      </c>
      <c r="V20" s="222">
        <f t="shared" si="14"/>
        <v>0</v>
      </c>
      <c r="W20" s="222">
        <f t="shared" si="2"/>
        <v>0</v>
      </c>
      <c r="X20" s="222">
        <f t="shared" si="2"/>
        <v>0</v>
      </c>
      <c r="Y20" s="222">
        <f t="shared" si="2"/>
        <v>0</v>
      </c>
      <c r="Z20" s="220">
        <f t="shared" si="35"/>
        <v>0</v>
      </c>
      <c r="AA20" s="222">
        <f t="shared" si="16"/>
        <v>0</v>
      </c>
      <c r="AB20" s="222">
        <f t="shared" si="3"/>
        <v>0</v>
      </c>
      <c r="AC20" s="222">
        <f t="shared" si="3"/>
        <v>0</v>
      </c>
      <c r="AD20" s="222">
        <f t="shared" si="3"/>
        <v>0</v>
      </c>
      <c r="AE20" s="220">
        <f t="shared" si="36"/>
        <v>0</v>
      </c>
      <c r="AF20" s="222">
        <f t="shared" si="18"/>
        <v>0</v>
      </c>
      <c r="AG20" s="222">
        <f t="shared" si="4"/>
        <v>0</v>
      </c>
      <c r="AH20" s="222">
        <f t="shared" si="4"/>
        <v>0</v>
      </c>
      <c r="AI20" s="222">
        <f t="shared" si="4"/>
        <v>0</v>
      </c>
      <c r="AJ20" s="220">
        <f t="shared" si="37"/>
        <v>0</v>
      </c>
      <c r="AK20" s="222">
        <f t="shared" si="20"/>
        <v>0</v>
      </c>
      <c r="AL20" s="222">
        <f t="shared" si="5"/>
        <v>0</v>
      </c>
      <c r="AM20" s="222">
        <f t="shared" si="5"/>
        <v>0</v>
      </c>
      <c r="AN20" s="222">
        <f t="shared" si="5"/>
        <v>0</v>
      </c>
      <c r="AO20" s="220">
        <f t="shared" si="38"/>
        <v>0</v>
      </c>
      <c r="AP20" s="222">
        <f t="shared" si="22"/>
        <v>0</v>
      </c>
      <c r="AQ20" s="222">
        <f t="shared" si="6"/>
        <v>0</v>
      </c>
      <c r="AR20" s="222">
        <f t="shared" si="6"/>
        <v>0</v>
      </c>
      <c r="AS20" s="222">
        <f t="shared" si="6"/>
        <v>0</v>
      </c>
      <c r="AT20" s="220">
        <f t="shared" si="39"/>
        <v>0</v>
      </c>
      <c r="AU20" s="222">
        <f t="shared" si="24"/>
        <v>0</v>
      </c>
      <c r="AV20" s="222">
        <f t="shared" si="7"/>
        <v>0</v>
      </c>
      <c r="AW20" s="222">
        <f t="shared" si="7"/>
        <v>0</v>
      </c>
      <c r="AX20" s="222">
        <f t="shared" si="7"/>
        <v>0</v>
      </c>
      <c r="AY20" s="220">
        <f t="shared" si="40"/>
        <v>0</v>
      </c>
      <c r="AZ20" s="222">
        <f t="shared" si="26"/>
        <v>0</v>
      </c>
      <c r="BA20" s="222">
        <f t="shared" si="8"/>
        <v>0</v>
      </c>
      <c r="BB20" s="222">
        <f t="shared" si="8"/>
        <v>0</v>
      </c>
      <c r="BC20" s="222">
        <f t="shared" si="8"/>
        <v>0</v>
      </c>
      <c r="BD20" s="220">
        <f t="shared" si="41"/>
        <v>0</v>
      </c>
      <c r="BE20" s="222">
        <f t="shared" si="28"/>
        <v>0</v>
      </c>
      <c r="BF20" s="222">
        <f t="shared" si="9"/>
        <v>0</v>
      </c>
      <c r="BG20" s="222">
        <f t="shared" si="9"/>
        <v>0</v>
      </c>
      <c r="BH20" s="222">
        <f t="shared" si="9"/>
        <v>0</v>
      </c>
      <c r="BI20" s="220">
        <f t="shared" si="42"/>
        <v>0</v>
      </c>
      <c r="BJ20" s="222">
        <f t="shared" si="30"/>
        <v>0</v>
      </c>
      <c r="BK20" s="222">
        <f t="shared" si="10"/>
        <v>0</v>
      </c>
      <c r="BL20" s="222">
        <f t="shared" si="10"/>
        <v>0</v>
      </c>
      <c r="BM20" s="222">
        <f t="shared" si="10"/>
        <v>0</v>
      </c>
      <c r="BN20" s="220">
        <f t="shared" si="43"/>
        <v>0</v>
      </c>
    </row>
    <row r="21" spans="1:66" s="223" customFormat="1">
      <c r="A21" s="219">
        <f>'Customer''s Questionnaire'!H54</f>
        <v>0</v>
      </c>
      <c r="B21" s="219">
        <f>'Customer''s Questionnaire'!I54</f>
        <v>0</v>
      </c>
      <c r="C21" s="219">
        <f>'Customer''s Questionnaire'!J54</f>
        <v>0</v>
      </c>
      <c r="D21" s="219">
        <f>'Customer''s Questionnaire'!K54</f>
        <v>0</v>
      </c>
      <c r="E21" s="219">
        <f>'Customer''s Questionnaire'!L54</f>
        <v>0</v>
      </c>
      <c r="F21" s="219"/>
      <c r="G21" s="220">
        <f>'Customer''s Questionnaire'!O54</f>
        <v>0</v>
      </c>
      <c r="H21" s="220">
        <f>'Customer''s Questionnaire'!P54</f>
        <v>0</v>
      </c>
      <c r="I21" s="220">
        <f>'Customer''s Questionnaire'!Q54</f>
        <v>0</v>
      </c>
      <c r="J21" s="220">
        <f>'Customer''s Questionnaire'!R54</f>
        <v>0</v>
      </c>
      <c r="K21" s="221">
        <f t="shared" si="32"/>
        <v>0</v>
      </c>
      <c r="L21" s="220">
        <f>IFERROR('Customer''s Questionnaire'!$S54/4,"Add if needed")</f>
        <v>0</v>
      </c>
      <c r="M21" s="220">
        <f>IFERROR('Customer''s Questionnaire'!$S54/4,"Add if needed")</f>
        <v>0</v>
      </c>
      <c r="N21" s="220">
        <f>IFERROR('Customer''s Questionnaire'!$S54/4,"Add if needed")</f>
        <v>0</v>
      </c>
      <c r="O21" s="220">
        <f>IFERROR('Customer''s Questionnaire'!$S54/4,"Add if needed")</f>
        <v>0</v>
      </c>
      <c r="P21" s="221">
        <f t="shared" si="33"/>
        <v>0</v>
      </c>
      <c r="Q21" s="222">
        <f t="shared" si="13"/>
        <v>0</v>
      </c>
      <c r="R21" s="222">
        <f t="shared" si="0"/>
        <v>0</v>
      </c>
      <c r="S21" s="222">
        <f t="shared" si="0"/>
        <v>0</v>
      </c>
      <c r="T21" s="222">
        <f t="shared" si="0"/>
        <v>0</v>
      </c>
      <c r="U21" s="220">
        <f t="shared" si="34"/>
        <v>0</v>
      </c>
      <c r="V21" s="222">
        <f t="shared" si="14"/>
        <v>0</v>
      </c>
      <c r="W21" s="222">
        <f t="shared" si="2"/>
        <v>0</v>
      </c>
      <c r="X21" s="222">
        <f t="shared" si="2"/>
        <v>0</v>
      </c>
      <c r="Y21" s="222">
        <f t="shared" si="2"/>
        <v>0</v>
      </c>
      <c r="Z21" s="220">
        <f t="shared" si="35"/>
        <v>0</v>
      </c>
      <c r="AA21" s="222">
        <f t="shared" si="16"/>
        <v>0</v>
      </c>
      <c r="AB21" s="222">
        <f t="shared" si="3"/>
        <v>0</v>
      </c>
      <c r="AC21" s="222">
        <f t="shared" si="3"/>
        <v>0</v>
      </c>
      <c r="AD21" s="222">
        <f t="shared" si="3"/>
        <v>0</v>
      </c>
      <c r="AE21" s="220">
        <f t="shared" si="36"/>
        <v>0</v>
      </c>
      <c r="AF21" s="222">
        <f t="shared" si="18"/>
        <v>0</v>
      </c>
      <c r="AG21" s="222">
        <f t="shared" si="4"/>
        <v>0</v>
      </c>
      <c r="AH21" s="222">
        <f t="shared" si="4"/>
        <v>0</v>
      </c>
      <c r="AI21" s="222">
        <f t="shared" si="4"/>
        <v>0</v>
      </c>
      <c r="AJ21" s="220">
        <f t="shared" si="37"/>
        <v>0</v>
      </c>
      <c r="AK21" s="222">
        <f t="shared" si="20"/>
        <v>0</v>
      </c>
      <c r="AL21" s="222">
        <f t="shared" si="5"/>
        <v>0</v>
      </c>
      <c r="AM21" s="222">
        <f t="shared" si="5"/>
        <v>0</v>
      </c>
      <c r="AN21" s="222">
        <f t="shared" si="5"/>
        <v>0</v>
      </c>
      <c r="AO21" s="220">
        <f t="shared" si="38"/>
        <v>0</v>
      </c>
      <c r="AP21" s="222">
        <f t="shared" si="22"/>
        <v>0</v>
      </c>
      <c r="AQ21" s="222">
        <f t="shared" si="6"/>
        <v>0</v>
      </c>
      <c r="AR21" s="222">
        <f t="shared" si="6"/>
        <v>0</v>
      </c>
      <c r="AS21" s="222">
        <f t="shared" si="6"/>
        <v>0</v>
      </c>
      <c r="AT21" s="220">
        <f t="shared" si="39"/>
        <v>0</v>
      </c>
      <c r="AU21" s="222">
        <f t="shared" si="24"/>
        <v>0</v>
      </c>
      <c r="AV21" s="222">
        <f t="shared" si="7"/>
        <v>0</v>
      </c>
      <c r="AW21" s="222">
        <f t="shared" si="7"/>
        <v>0</v>
      </c>
      <c r="AX21" s="222">
        <f t="shared" si="7"/>
        <v>0</v>
      </c>
      <c r="AY21" s="220">
        <f t="shared" si="40"/>
        <v>0</v>
      </c>
      <c r="AZ21" s="222">
        <f t="shared" si="26"/>
        <v>0</v>
      </c>
      <c r="BA21" s="222">
        <f t="shared" si="8"/>
        <v>0</v>
      </c>
      <c r="BB21" s="222">
        <f t="shared" si="8"/>
        <v>0</v>
      </c>
      <c r="BC21" s="222">
        <f t="shared" si="8"/>
        <v>0</v>
      </c>
      <c r="BD21" s="220">
        <f t="shared" si="41"/>
        <v>0</v>
      </c>
      <c r="BE21" s="222">
        <f t="shared" si="28"/>
        <v>0</v>
      </c>
      <c r="BF21" s="222">
        <f t="shared" si="9"/>
        <v>0</v>
      </c>
      <c r="BG21" s="222">
        <f t="shared" si="9"/>
        <v>0</v>
      </c>
      <c r="BH21" s="222">
        <f t="shared" si="9"/>
        <v>0</v>
      </c>
      <c r="BI21" s="220">
        <f t="shared" si="42"/>
        <v>0</v>
      </c>
      <c r="BJ21" s="222">
        <f t="shared" si="30"/>
        <v>0</v>
      </c>
      <c r="BK21" s="222">
        <f t="shared" si="10"/>
        <v>0</v>
      </c>
      <c r="BL21" s="222">
        <f t="shared" si="10"/>
        <v>0</v>
      </c>
      <c r="BM21" s="222">
        <f t="shared" si="10"/>
        <v>0</v>
      </c>
      <c r="BN21" s="220">
        <f t="shared" si="43"/>
        <v>0</v>
      </c>
    </row>
    <row r="22" spans="1:66" s="223" customFormat="1">
      <c r="A22" s="219">
        <f>'Customer''s Questionnaire'!H55</f>
        <v>0</v>
      </c>
      <c r="B22" s="219">
        <f>'Customer''s Questionnaire'!I55</f>
        <v>0</v>
      </c>
      <c r="C22" s="219">
        <f>'Customer''s Questionnaire'!J55</f>
        <v>0</v>
      </c>
      <c r="D22" s="219">
        <f>'Customer''s Questionnaire'!K55</f>
        <v>0</v>
      </c>
      <c r="E22" s="219">
        <f>'Customer''s Questionnaire'!L55</f>
        <v>0</v>
      </c>
      <c r="F22" s="219"/>
      <c r="G22" s="220">
        <f>'Customer''s Questionnaire'!O55</f>
        <v>0</v>
      </c>
      <c r="H22" s="220">
        <f>'Customer''s Questionnaire'!P55</f>
        <v>0</v>
      </c>
      <c r="I22" s="220">
        <f>'Customer''s Questionnaire'!Q55</f>
        <v>0</v>
      </c>
      <c r="J22" s="220">
        <f>'Customer''s Questionnaire'!R55</f>
        <v>0</v>
      </c>
      <c r="K22" s="221">
        <f t="shared" si="32"/>
        <v>0</v>
      </c>
      <c r="L22" s="220">
        <f>IFERROR('Customer''s Questionnaire'!$S55/4,"Add if needed")</f>
        <v>0</v>
      </c>
      <c r="M22" s="220">
        <f>IFERROR('Customer''s Questionnaire'!$S55/4,"Add if needed")</f>
        <v>0</v>
      </c>
      <c r="N22" s="220">
        <f>IFERROR('Customer''s Questionnaire'!$S55/4,"Add if needed")</f>
        <v>0</v>
      </c>
      <c r="O22" s="220">
        <f>IFERROR('Customer''s Questionnaire'!$S55/4,"Add if needed")</f>
        <v>0</v>
      </c>
      <c r="P22" s="221">
        <f t="shared" si="33"/>
        <v>0</v>
      </c>
      <c r="Q22" s="222">
        <f t="shared" si="13"/>
        <v>0</v>
      </c>
      <c r="R22" s="222">
        <f t="shared" si="0"/>
        <v>0</v>
      </c>
      <c r="S22" s="222">
        <f t="shared" si="0"/>
        <v>0</v>
      </c>
      <c r="T22" s="222">
        <f t="shared" si="0"/>
        <v>0</v>
      </c>
      <c r="U22" s="220">
        <f t="shared" si="34"/>
        <v>0</v>
      </c>
      <c r="V22" s="222">
        <f t="shared" si="14"/>
        <v>0</v>
      </c>
      <c r="W22" s="222">
        <f t="shared" si="2"/>
        <v>0</v>
      </c>
      <c r="X22" s="222">
        <f t="shared" si="2"/>
        <v>0</v>
      </c>
      <c r="Y22" s="222">
        <f t="shared" si="2"/>
        <v>0</v>
      </c>
      <c r="Z22" s="220">
        <f t="shared" si="35"/>
        <v>0</v>
      </c>
      <c r="AA22" s="222">
        <f t="shared" si="16"/>
        <v>0</v>
      </c>
      <c r="AB22" s="222">
        <f t="shared" si="3"/>
        <v>0</v>
      </c>
      <c r="AC22" s="222">
        <f t="shared" si="3"/>
        <v>0</v>
      </c>
      <c r="AD22" s="222">
        <f t="shared" si="3"/>
        <v>0</v>
      </c>
      <c r="AE22" s="220">
        <f t="shared" si="36"/>
        <v>0</v>
      </c>
      <c r="AF22" s="222">
        <f t="shared" si="18"/>
        <v>0</v>
      </c>
      <c r="AG22" s="222">
        <f t="shared" si="4"/>
        <v>0</v>
      </c>
      <c r="AH22" s="222">
        <f t="shared" si="4"/>
        <v>0</v>
      </c>
      <c r="AI22" s="222">
        <f t="shared" si="4"/>
        <v>0</v>
      </c>
      <c r="AJ22" s="220">
        <f t="shared" si="37"/>
        <v>0</v>
      </c>
      <c r="AK22" s="222">
        <f t="shared" si="20"/>
        <v>0</v>
      </c>
      <c r="AL22" s="222">
        <f t="shared" si="5"/>
        <v>0</v>
      </c>
      <c r="AM22" s="222">
        <f t="shared" si="5"/>
        <v>0</v>
      </c>
      <c r="AN22" s="222">
        <f t="shared" si="5"/>
        <v>0</v>
      </c>
      <c r="AO22" s="220">
        <f t="shared" si="38"/>
        <v>0</v>
      </c>
      <c r="AP22" s="222">
        <f t="shared" si="22"/>
        <v>0</v>
      </c>
      <c r="AQ22" s="222">
        <f t="shared" si="6"/>
        <v>0</v>
      </c>
      <c r="AR22" s="222">
        <f t="shared" si="6"/>
        <v>0</v>
      </c>
      <c r="AS22" s="222">
        <f t="shared" si="6"/>
        <v>0</v>
      </c>
      <c r="AT22" s="220">
        <f t="shared" si="39"/>
        <v>0</v>
      </c>
      <c r="AU22" s="222">
        <f t="shared" si="24"/>
        <v>0</v>
      </c>
      <c r="AV22" s="222">
        <f t="shared" si="7"/>
        <v>0</v>
      </c>
      <c r="AW22" s="222">
        <f t="shared" si="7"/>
        <v>0</v>
      </c>
      <c r="AX22" s="222">
        <f t="shared" si="7"/>
        <v>0</v>
      </c>
      <c r="AY22" s="220">
        <f t="shared" si="40"/>
        <v>0</v>
      </c>
      <c r="AZ22" s="222">
        <f t="shared" si="26"/>
        <v>0</v>
      </c>
      <c r="BA22" s="222">
        <f t="shared" si="8"/>
        <v>0</v>
      </c>
      <c r="BB22" s="222">
        <f t="shared" si="8"/>
        <v>0</v>
      </c>
      <c r="BC22" s="222">
        <f t="shared" si="8"/>
        <v>0</v>
      </c>
      <c r="BD22" s="220">
        <f t="shared" si="41"/>
        <v>0</v>
      </c>
      <c r="BE22" s="222">
        <f t="shared" si="28"/>
        <v>0</v>
      </c>
      <c r="BF22" s="222">
        <f t="shared" si="9"/>
        <v>0</v>
      </c>
      <c r="BG22" s="222">
        <f t="shared" si="9"/>
        <v>0</v>
      </c>
      <c r="BH22" s="222">
        <f t="shared" si="9"/>
        <v>0</v>
      </c>
      <c r="BI22" s="220">
        <f t="shared" si="42"/>
        <v>0</v>
      </c>
      <c r="BJ22" s="222">
        <f t="shared" si="30"/>
        <v>0</v>
      </c>
      <c r="BK22" s="222">
        <f t="shared" si="10"/>
        <v>0</v>
      </c>
      <c r="BL22" s="222">
        <f t="shared" si="10"/>
        <v>0</v>
      </c>
      <c r="BM22" s="222">
        <f t="shared" si="10"/>
        <v>0</v>
      </c>
      <c r="BN22" s="220">
        <f t="shared" si="43"/>
        <v>0</v>
      </c>
    </row>
    <row r="23" spans="1:66" s="223" customFormat="1">
      <c r="A23" s="219">
        <f>'Customer''s Questionnaire'!H56</f>
        <v>0</v>
      </c>
      <c r="B23" s="219">
        <f>'Customer''s Questionnaire'!I56</f>
        <v>0</v>
      </c>
      <c r="C23" s="219">
        <f>'Customer''s Questionnaire'!J56</f>
        <v>0</v>
      </c>
      <c r="D23" s="219">
        <f>'Customer''s Questionnaire'!K56</f>
        <v>0</v>
      </c>
      <c r="E23" s="219">
        <f>'Customer''s Questionnaire'!L56</f>
        <v>0</v>
      </c>
      <c r="F23" s="219"/>
      <c r="G23" s="220">
        <f>'Customer''s Questionnaire'!O56</f>
        <v>0</v>
      </c>
      <c r="H23" s="220">
        <f>'Customer''s Questionnaire'!P56</f>
        <v>0</v>
      </c>
      <c r="I23" s="220">
        <f>'Customer''s Questionnaire'!Q56</f>
        <v>0</v>
      </c>
      <c r="J23" s="220">
        <f>'Customer''s Questionnaire'!R56</f>
        <v>0</v>
      </c>
      <c r="K23" s="221">
        <f t="shared" si="32"/>
        <v>0</v>
      </c>
      <c r="L23" s="220">
        <f>IFERROR('Customer''s Questionnaire'!$S56/4,"Add if needed")</f>
        <v>0</v>
      </c>
      <c r="M23" s="220">
        <f>IFERROR('Customer''s Questionnaire'!$S56/4,"Add if needed")</f>
        <v>0</v>
      </c>
      <c r="N23" s="220">
        <f>IFERROR('Customer''s Questionnaire'!$S56/4,"Add if needed")</f>
        <v>0</v>
      </c>
      <c r="O23" s="220">
        <f>IFERROR('Customer''s Questionnaire'!$S56/4,"Add if needed")</f>
        <v>0</v>
      </c>
      <c r="P23" s="221">
        <f t="shared" si="33"/>
        <v>0</v>
      </c>
      <c r="Q23" s="222">
        <f t="shared" si="13"/>
        <v>0</v>
      </c>
      <c r="R23" s="222">
        <f t="shared" si="0"/>
        <v>0</v>
      </c>
      <c r="S23" s="222">
        <f t="shared" si="0"/>
        <v>0</v>
      </c>
      <c r="T23" s="222">
        <f t="shared" si="0"/>
        <v>0</v>
      </c>
      <c r="U23" s="220">
        <f t="shared" si="34"/>
        <v>0</v>
      </c>
      <c r="V23" s="222">
        <f t="shared" si="14"/>
        <v>0</v>
      </c>
      <c r="W23" s="222">
        <f t="shared" si="2"/>
        <v>0</v>
      </c>
      <c r="X23" s="222">
        <f t="shared" si="2"/>
        <v>0</v>
      </c>
      <c r="Y23" s="222">
        <f t="shared" si="2"/>
        <v>0</v>
      </c>
      <c r="Z23" s="220">
        <f t="shared" si="35"/>
        <v>0</v>
      </c>
      <c r="AA23" s="222">
        <f t="shared" si="16"/>
        <v>0</v>
      </c>
      <c r="AB23" s="222">
        <f t="shared" si="3"/>
        <v>0</v>
      </c>
      <c r="AC23" s="222">
        <f t="shared" si="3"/>
        <v>0</v>
      </c>
      <c r="AD23" s="222">
        <f t="shared" si="3"/>
        <v>0</v>
      </c>
      <c r="AE23" s="220">
        <f t="shared" si="36"/>
        <v>0</v>
      </c>
      <c r="AF23" s="222">
        <f t="shared" si="18"/>
        <v>0</v>
      </c>
      <c r="AG23" s="222">
        <f t="shared" si="4"/>
        <v>0</v>
      </c>
      <c r="AH23" s="222">
        <f t="shared" si="4"/>
        <v>0</v>
      </c>
      <c r="AI23" s="222">
        <f t="shared" si="4"/>
        <v>0</v>
      </c>
      <c r="AJ23" s="220">
        <f t="shared" si="37"/>
        <v>0</v>
      </c>
      <c r="AK23" s="222">
        <f t="shared" si="20"/>
        <v>0</v>
      </c>
      <c r="AL23" s="222">
        <f t="shared" si="5"/>
        <v>0</v>
      </c>
      <c r="AM23" s="222">
        <f t="shared" si="5"/>
        <v>0</v>
      </c>
      <c r="AN23" s="222">
        <f t="shared" si="5"/>
        <v>0</v>
      </c>
      <c r="AO23" s="220">
        <f t="shared" si="38"/>
        <v>0</v>
      </c>
      <c r="AP23" s="222">
        <f t="shared" si="22"/>
        <v>0</v>
      </c>
      <c r="AQ23" s="222">
        <f t="shared" si="6"/>
        <v>0</v>
      </c>
      <c r="AR23" s="222">
        <f t="shared" si="6"/>
        <v>0</v>
      </c>
      <c r="AS23" s="222">
        <f t="shared" si="6"/>
        <v>0</v>
      </c>
      <c r="AT23" s="220">
        <f t="shared" si="39"/>
        <v>0</v>
      </c>
      <c r="AU23" s="222">
        <f t="shared" si="24"/>
        <v>0</v>
      </c>
      <c r="AV23" s="222">
        <f t="shared" si="7"/>
        <v>0</v>
      </c>
      <c r="AW23" s="222">
        <f t="shared" si="7"/>
        <v>0</v>
      </c>
      <c r="AX23" s="222">
        <f t="shared" si="7"/>
        <v>0</v>
      </c>
      <c r="AY23" s="220">
        <f t="shared" si="40"/>
        <v>0</v>
      </c>
      <c r="AZ23" s="222">
        <f t="shared" si="26"/>
        <v>0</v>
      </c>
      <c r="BA23" s="222">
        <f t="shared" si="8"/>
        <v>0</v>
      </c>
      <c r="BB23" s="222">
        <f t="shared" si="8"/>
        <v>0</v>
      </c>
      <c r="BC23" s="222">
        <f t="shared" si="8"/>
        <v>0</v>
      </c>
      <c r="BD23" s="220">
        <f t="shared" si="41"/>
        <v>0</v>
      </c>
      <c r="BE23" s="222">
        <f t="shared" si="28"/>
        <v>0</v>
      </c>
      <c r="BF23" s="222">
        <f t="shared" si="9"/>
        <v>0</v>
      </c>
      <c r="BG23" s="222">
        <f t="shared" si="9"/>
        <v>0</v>
      </c>
      <c r="BH23" s="222">
        <f t="shared" si="9"/>
        <v>0</v>
      </c>
      <c r="BI23" s="220">
        <f t="shared" si="42"/>
        <v>0</v>
      </c>
      <c r="BJ23" s="222">
        <f t="shared" si="30"/>
        <v>0</v>
      </c>
      <c r="BK23" s="222">
        <f t="shared" si="10"/>
        <v>0</v>
      </c>
      <c r="BL23" s="222">
        <f t="shared" si="10"/>
        <v>0</v>
      </c>
      <c r="BM23" s="222">
        <f t="shared" si="10"/>
        <v>0</v>
      </c>
      <c r="BN23" s="220">
        <f t="shared" si="43"/>
        <v>0</v>
      </c>
    </row>
    <row r="24" spans="1:66" s="223" customFormat="1">
      <c r="A24" s="219">
        <f>'Customer''s Questionnaire'!H57</f>
        <v>0</v>
      </c>
      <c r="B24" s="219">
        <f>'Customer''s Questionnaire'!I57</f>
        <v>0</v>
      </c>
      <c r="C24" s="219">
        <f>'Customer''s Questionnaire'!J57</f>
        <v>0</v>
      </c>
      <c r="D24" s="219">
        <f>'Customer''s Questionnaire'!K57</f>
        <v>0</v>
      </c>
      <c r="E24" s="219">
        <f>'Customer''s Questionnaire'!L57</f>
        <v>0</v>
      </c>
      <c r="F24" s="219"/>
      <c r="G24" s="220">
        <f>'Customer''s Questionnaire'!O57</f>
        <v>0</v>
      </c>
      <c r="H24" s="220">
        <f>'Customer''s Questionnaire'!P57</f>
        <v>0</v>
      </c>
      <c r="I24" s="220">
        <f>'Customer''s Questionnaire'!Q57</f>
        <v>0</v>
      </c>
      <c r="J24" s="220">
        <f>'Customer''s Questionnaire'!R57</f>
        <v>0</v>
      </c>
      <c r="K24" s="221">
        <f t="shared" si="32"/>
        <v>0</v>
      </c>
      <c r="L24" s="220">
        <f>IFERROR('Customer''s Questionnaire'!$S57/4,"Add if needed")</f>
        <v>0</v>
      </c>
      <c r="M24" s="220">
        <f>IFERROR('Customer''s Questionnaire'!$S57/4,"Add if needed")</f>
        <v>0</v>
      </c>
      <c r="N24" s="220">
        <f>IFERROR('Customer''s Questionnaire'!$S57/4,"Add if needed")</f>
        <v>0</v>
      </c>
      <c r="O24" s="220">
        <f>IFERROR('Customer''s Questionnaire'!$S57/4,"Add if needed")</f>
        <v>0</v>
      </c>
      <c r="P24" s="221">
        <f t="shared" si="33"/>
        <v>0</v>
      </c>
      <c r="Q24" s="222">
        <f t="shared" si="13"/>
        <v>0</v>
      </c>
      <c r="R24" s="222">
        <f t="shared" si="0"/>
        <v>0</v>
      </c>
      <c r="S24" s="222">
        <f t="shared" si="0"/>
        <v>0</v>
      </c>
      <c r="T24" s="222">
        <f t="shared" si="0"/>
        <v>0</v>
      </c>
      <c r="U24" s="220">
        <f t="shared" si="34"/>
        <v>0</v>
      </c>
      <c r="V24" s="222">
        <f t="shared" si="14"/>
        <v>0</v>
      </c>
      <c r="W24" s="222">
        <f t="shared" si="2"/>
        <v>0</v>
      </c>
      <c r="X24" s="222">
        <f t="shared" si="2"/>
        <v>0</v>
      </c>
      <c r="Y24" s="222">
        <f t="shared" si="2"/>
        <v>0</v>
      </c>
      <c r="Z24" s="220">
        <f t="shared" si="35"/>
        <v>0</v>
      </c>
      <c r="AA24" s="222">
        <f t="shared" si="16"/>
        <v>0</v>
      </c>
      <c r="AB24" s="222">
        <f t="shared" si="3"/>
        <v>0</v>
      </c>
      <c r="AC24" s="222">
        <f t="shared" si="3"/>
        <v>0</v>
      </c>
      <c r="AD24" s="222">
        <f t="shared" si="3"/>
        <v>0</v>
      </c>
      <c r="AE24" s="220">
        <f t="shared" si="36"/>
        <v>0</v>
      </c>
      <c r="AF24" s="222">
        <f t="shared" si="18"/>
        <v>0</v>
      </c>
      <c r="AG24" s="222">
        <f t="shared" si="4"/>
        <v>0</v>
      </c>
      <c r="AH24" s="222">
        <f t="shared" si="4"/>
        <v>0</v>
      </c>
      <c r="AI24" s="222">
        <f t="shared" si="4"/>
        <v>0</v>
      </c>
      <c r="AJ24" s="220">
        <f t="shared" si="37"/>
        <v>0</v>
      </c>
      <c r="AK24" s="222">
        <f t="shared" si="20"/>
        <v>0</v>
      </c>
      <c r="AL24" s="222">
        <f t="shared" si="5"/>
        <v>0</v>
      </c>
      <c r="AM24" s="222">
        <f t="shared" si="5"/>
        <v>0</v>
      </c>
      <c r="AN24" s="222">
        <f t="shared" si="5"/>
        <v>0</v>
      </c>
      <c r="AO24" s="220">
        <f t="shared" si="38"/>
        <v>0</v>
      </c>
      <c r="AP24" s="222">
        <f t="shared" si="22"/>
        <v>0</v>
      </c>
      <c r="AQ24" s="222">
        <f t="shared" si="6"/>
        <v>0</v>
      </c>
      <c r="AR24" s="222">
        <f t="shared" si="6"/>
        <v>0</v>
      </c>
      <c r="AS24" s="222">
        <f t="shared" si="6"/>
        <v>0</v>
      </c>
      <c r="AT24" s="220">
        <f t="shared" si="39"/>
        <v>0</v>
      </c>
      <c r="AU24" s="222">
        <f t="shared" si="24"/>
        <v>0</v>
      </c>
      <c r="AV24" s="222">
        <f t="shared" si="7"/>
        <v>0</v>
      </c>
      <c r="AW24" s="222">
        <f t="shared" si="7"/>
        <v>0</v>
      </c>
      <c r="AX24" s="222">
        <f t="shared" si="7"/>
        <v>0</v>
      </c>
      <c r="AY24" s="220">
        <f t="shared" si="40"/>
        <v>0</v>
      </c>
      <c r="AZ24" s="222">
        <f t="shared" si="26"/>
        <v>0</v>
      </c>
      <c r="BA24" s="222">
        <f t="shared" si="8"/>
        <v>0</v>
      </c>
      <c r="BB24" s="222">
        <f t="shared" si="8"/>
        <v>0</v>
      </c>
      <c r="BC24" s="222">
        <f t="shared" si="8"/>
        <v>0</v>
      </c>
      <c r="BD24" s="220">
        <f t="shared" si="41"/>
        <v>0</v>
      </c>
      <c r="BE24" s="222">
        <f t="shared" si="28"/>
        <v>0</v>
      </c>
      <c r="BF24" s="222">
        <f t="shared" si="9"/>
        <v>0</v>
      </c>
      <c r="BG24" s="222">
        <f t="shared" si="9"/>
        <v>0</v>
      </c>
      <c r="BH24" s="222">
        <f t="shared" si="9"/>
        <v>0</v>
      </c>
      <c r="BI24" s="220">
        <f t="shared" si="42"/>
        <v>0</v>
      </c>
      <c r="BJ24" s="222">
        <f t="shared" si="30"/>
        <v>0</v>
      </c>
      <c r="BK24" s="222">
        <f t="shared" si="10"/>
        <v>0</v>
      </c>
      <c r="BL24" s="222">
        <f t="shared" si="10"/>
        <v>0</v>
      </c>
      <c r="BM24" s="222">
        <f t="shared" si="10"/>
        <v>0</v>
      </c>
      <c r="BN24" s="220">
        <f t="shared" si="43"/>
        <v>0</v>
      </c>
    </row>
    <row r="25" spans="1:66" s="223" customFormat="1">
      <c r="A25" s="219">
        <f>'Customer''s Questionnaire'!H58</f>
        <v>0</v>
      </c>
      <c r="B25" s="219">
        <f>'Customer''s Questionnaire'!I58</f>
        <v>0</v>
      </c>
      <c r="C25" s="219">
        <f>'Customer''s Questionnaire'!J58</f>
        <v>0</v>
      </c>
      <c r="D25" s="219">
        <f>'Customer''s Questionnaire'!K58</f>
        <v>0</v>
      </c>
      <c r="E25" s="219">
        <f>'Customer''s Questionnaire'!L58</f>
        <v>0</v>
      </c>
      <c r="F25" s="219"/>
      <c r="G25" s="220">
        <f>'Customer''s Questionnaire'!O58</f>
        <v>0</v>
      </c>
      <c r="H25" s="220">
        <f>'Customer''s Questionnaire'!P58</f>
        <v>0</v>
      </c>
      <c r="I25" s="220">
        <f>'Customer''s Questionnaire'!Q58</f>
        <v>0</v>
      </c>
      <c r="J25" s="220">
        <f>'Customer''s Questionnaire'!R58</f>
        <v>0</v>
      </c>
      <c r="K25" s="221">
        <f t="shared" si="32"/>
        <v>0</v>
      </c>
      <c r="L25" s="220">
        <f>IFERROR('Customer''s Questionnaire'!$S58/4,"Add if needed")</f>
        <v>0</v>
      </c>
      <c r="M25" s="220">
        <f>IFERROR('Customer''s Questionnaire'!$S58/4,"Add if needed")</f>
        <v>0</v>
      </c>
      <c r="N25" s="220">
        <f>IFERROR('Customer''s Questionnaire'!$S58/4,"Add if needed")</f>
        <v>0</v>
      </c>
      <c r="O25" s="220">
        <f>IFERROR('Customer''s Questionnaire'!$S58/4,"Add if needed")</f>
        <v>0</v>
      </c>
      <c r="P25" s="221">
        <f t="shared" si="33"/>
        <v>0</v>
      </c>
      <c r="Q25" s="222">
        <f t="shared" si="13"/>
        <v>0</v>
      </c>
      <c r="R25" s="222">
        <f t="shared" si="0"/>
        <v>0</v>
      </c>
      <c r="S25" s="222">
        <f t="shared" si="0"/>
        <v>0</v>
      </c>
      <c r="T25" s="222">
        <f t="shared" si="0"/>
        <v>0</v>
      </c>
      <c r="U25" s="220">
        <f t="shared" si="34"/>
        <v>0</v>
      </c>
      <c r="V25" s="222">
        <f t="shared" si="14"/>
        <v>0</v>
      </c>
      <c r="W25" s="222">
        <f t="shared" si="2"/>
        <v>0</v>
      </c>
      <c r="X25" s="222">
        <f t="shared" si="2"/>
        <v>0</v>
      </c>
      <c r="Y25" s="222">
        <f t="shared" si="2"/>
        <v>0</v>
      </c>
      <c r="Z25" s="220">
        <f t="shared" si="35"/>
        <v>0</v>
      </c>
      <c r="AA25" s="222">
        <f t="shared" si="16"/>
        <v>0</v>
      </c>
      <c r="AB25" s="222">
        <f t="shared" si="3"/>
        <v>0</v>
      </c>
      <c r="AC25" s="222">
        <f t="shared" si="3"/>
        <v>0</v>
      </c>
      <c r="AD25" s="222">
        <f t="shared" si="3"/>
        <v>0</v>
      </c>
      <c r="AE25" s="220">
        <f t="shared" si="36"/>
        <v>0</v>
      </c>
      <c r="AF25" s="222">
        <f t="shared" si="18"/>
        <v>0</v>
      </c>
      <c r="AG25" s="222">
        <f t="shared" si="4"/>
        <v>0</v>
      </c>
      <c r="AH25" s="222">
        <f t="shared" si="4"/>
        <v>0</v>
      </c>
      <c r="AI25" s="222">
        <f t="shared" si="4"/>
        <v>0</v>
      </c>
      <c r="AJ25" s="220">
        <f t="shared" si="37"/>
        <v>0</v>
      </c>
      <c r="AK25" s="222">
        <f t="shared" si="20"/>
        <v>0</v>
      </c>
      <c r="AL25" s="222">
        <f t="shared" si="5"/>
        <v>0</v>
      </c>
      <c r="AM25" s="222">
        <f t="shared" si="5"/>
        <v>0</v>
      </c>
      <c r="AN25" s="222">
        <f t="shared" si="5"/>
        <v>0</v>
      </c>
      <c r="AO25" s="220">
        <f t="shared" si="38"/>
        <v>0</v>
      </c>
      <c r="AP25" s="222">
        <f t="shared" si="22"/>
        <v>0</v>
      </c>
      <c r="AQ25" s="222">
        <f t="shared" si="6"/>
        <v>0</v>
      </c>
      <c r="AR25" s="222">
        <f t="shared" si="6"/>
        <v>0</v>
      </c>
      <c r="AS25" s="222">
        <f t="shared" si="6"/>
        <v>0</v>
      </c>
      <c r="AT25" s="220">
        <f t="shared" si="39"/>
        <v>0</v>
      </c>
      <c r="AU25" s="222">
        <f t="shared" si="24"/>
        <v>0</v>
      </c>
      <c r="AV25" s="222">
        <f t="shared" si="7"/>
        <v>0</v>
      </c>
      <c r="AW25" s="222">
        <f t="shared" si="7"/>
        <v>0</v>
      </c>
      <c r="AX25" s="222">
        <f t="shared" si="7"/>
        <v>0</v>
      </c>
      <c r="AY25" s="220">
        <f t="shared" si="40"/>
        <v>0</v>
      </c>
      <c r="AZ25" s="222">
        <f t="shared" si="26"/>
        <v>0</v>
      </c>
      <c r="BA25" s="222">
        <f t="shared" si="8"/>
        <v>0</v>
      </c>
      <c r="BB25" s="222">
        <f t="shared" si="8"/>
        <v>0</v>
      </c>
      <c r="BC25" s="222">
        <f t="shared" si="8"/>
        <v>0</v>
      </c>
      <c r="BD25" s="220">
        <f t="shared" si="41"/>
        <v>0</v>
      </c>
      <c r="BE25" s="222">
        <f t="shared" si="28"/>
        <v>0</v>
      </c>
      <c r="BF25" s="222">
        <f t="shared" si="9"/>
        <v>0</v>
      </c>
      <c r="BG25" s="222">
        <f t="shared" si="9"/>
        <v>0</v>
      </c>
      <c r="BH25" s="222">
        <f t="shared" si="9"/>
        <v>0</v>
      </c>
      <c r="BI25" s="220">
        <f t="shared" si="42"/>
        <v>0</v>
      </c>
      <c r="BJ25" s="222">
        <f t="shared" si="30"/>
        <v>0</v>
      </c>
      <c r="BK25" s="222">
        <f t="shared" si="10"/>
        <v>0</v>
      </c>
      <c r="BL25" s="222">
        <f t="shared" si="10"/>
        <v>0</v>
      </c>
      <c r="BM25" s="222">
        <f t="shared" si="10"/>
        <v>0</v>
      </c>
      <c r="BN25" s="220">
        <f t="shared" si="43"/>
        <v>0</v>
      </c>
    </row>
    <row r="26" spans="1:66" s="223" customFormat="1">
      <c r="A26" s="219">
        <f>'Customer''s Questionnaire'!H59</f>
        <v>0</v>
      </c>
      <c r="B26" s="219">
        <f>'Customer''s Questionnaire'!I59</f>
        <v>0</v>
      </c>
      <c r="C26" s="219">
        <f>'Customer''s Questionnaire'!J59</f>
        <v>0</v>
      </c>
      <c r="D26" s="219">
        <f>'Customer''s Questionnaire'!K59</f>
        <v>0</v>
      </c>
      <c r="E26" s="219">
        <f>'Customer''s Questionnaire'!L59</f>
        <v>0</v>
      </c>
      <c r="F26" s="219"/>
      <c r="G26" s="220">
        <f>'Customer''s Questionnaire'!O59</f>
        <v>0</v>
      </c>
      <c r="H26" s="220">
        <f>'Customer''s Questionnaire'!P59</f>
        <v>0</v>
      </c>
      <c r="I26" s="220">
        <f>'Customer''s Questionnaire'!Q59</f>
        <v>0</v>
      </c>
      <c r="J26" s="220">
        <f>'Customer''s Questionnaire'!R59</f>
        <v>0</v>
      </c>
      <c r="K26" s="221">
        <f t="shared" si="32"/>
        <v>0</v>
      </c>
      <c r="L26" s="220">
        <f>IFERROR('Customer''s Questionnaire'!$S59/4,"Add if needed")</f>
        <v>0</v>
      </c>
      <c r="M26" s="220">
        <f>IFERROR('Customer''s Questionnaire'!$S59/4,"Add if needed")</f>
        <v>0</v>
      </c>
      <c r="N26" s="220">
        <f>IFERROR('Customer''s Questionnaire'!$S59/4,"Add if needed")</f>
        <v>0</v>
      </c>
      <c r="O26" s="220">
        <f>IFERROR('Customer''s Questionnaire'!$S59/4,"Add if needed")</f>
        <v>0</v>
      </c>
      <c r="P26" s="221">
        <f t="shared" si="33"/>
        <v>0</v>
      </c>
      <c r="Q26" s="222">
        <f t="shared" si="13"/>
        <v>0</v>
      </c>
      <c r="R26" s="222">
        <f t="shared" si="0"/>
        <v>0</v>
      </c>
      <c r="S26" s="222">
        <f t="shared" si="0"/>
        <v>0</v>
      </c>
      <c r="T26" s="222">
        <f t="shared" si="0"/>
        <v>0</v>
      </c>
      <c r="U26" s="220">
        <f t="shared" si="34"/>
        <v>0</v>
      </c>
      <c r="V26" s="222">
        <f t="shared" si="14"/>
        <v>0</v>
      </c>
      <c r="W26" s="222">
        <f t="shared" si="2"/>
        <v>0</v>
      </c>
      <c r="X26" s="222">
        <f t="shared" si="2"/>
        <v>0</v>
      </c>
      <c r="Y26" s="222">
        <f t="shared" si="2"/>
        <v>0</v>
      </c>
      <c r="Z26" s="220">
        <f t="shared" si="35"/>
        <v>0</v>
      </c>
      <c r="AA26" s="222">
        <f t="shared" si="16"/>
        <v>0</v>
      </c>
      <c r="AB26" s="222">
        <f t="shared" si="3"/>
        <v>0</v>
      </c>
      <c r="AC26" s="222">
        <f t="shared" si="3"/>
        <v>0</v>
      </c>
      <c r="AD26" s="222">
        <f t="shared" si="3"/>
        <v>0</v>
      </c>
      <c r="AE26" s="220">
        <f t="shared" si="36"/>
        <v>0</v>
      </c>
      <c r="AF26" s="222">
        <f t="shared" si="18"/>
        <v>0</v>
      </c>
      <c r="AG26" s="222">
        <f t="shared" si="4"/>
        <v>0</v>
      </c>
      <c r="AH26" s="222">
        <f t="shared" si="4"/>
        <v>0</v>
      </c>
      <c r="AI26" s="222">
        <f t="shared" si="4"/>
        <v>0</v>
      </c>
      <c r="AJ26" s="220">
        <f t="shared" si="37"/>
        <v>0</v>
      </c>
      <c r="AK26" s="222">
        <f t="shared" si="20"/>
        <v>0</v>
      </c>
      <c r="AL26" s="222">
        <f t="shared" si="5"/>
        <v>0</v>
      </c>
      <c r="AM26" s="222">
        <f t="shared" si="5"/>
        <v>0</v>
      </c>
      <c r="AN26" s="222">
        <f t="shared" si="5"/>
        <v>0</v>
      </c>
      <c r="AO26" s="220">
        <f t="shared" si="38"/>
        <v>0</v>
      </c>
      <c r="AP26" s="222">
        <f t="shared" si="22"/>
        <v>0</v>
      </c>
      <c r="AQ26" s="222">
        <f t="shared" si="6"/>
        <v>0</v>
      </c>
      <c r="AR26" s="222">
        <f t="shared" si="6"/>
        <v>0</v>
      </c>
      <c r="AS26" s="222">
        <f t="shared" si="6"/>
        <v>0</v>
      </c>
      <c r="AT26" s="220">
        <f t="shared" si="39"/>
        <v>0</v>
      </c>
      <c r="AU26" s="222">
        <f t="shared" si="24"/>
        <v>0</v>
      </c>
      <c r="AV26" s="222">
        <f t="shared" si="7"/>
        <v>0</v>
      </c>
      <c r="AW26" s="222">
        <f t="shared" si="7"/>
        <v>0</v>
      </c>
      <c r="AX26" s="222">
        <f t="shared" si="7"/>
        <v>0</v>
      </c>
      <c r="AY26" s="220">
        <f t="shared" si="40"/>
        <v>0</v>
      </c>
      <c r="AZ26" s="222">
        <f t="shared" si="26"/>
        <v>0</v>
      </c>
      <c r="BA26" s="222">
        <f t="shared" si="8"/>
        <v>0</v>
      </c>
      <c r="BB26" s="222">
        <f t="shared" si="8"/>
        <v>0</v>
      </c>
      <c r="BC26" s="222">
        <f t="shared" si="8"/>
        <v>0</v>
      </c>
      <c r="BD26" s="220">
        <f t="shared" si="41"/>
        <v>0</v>
      </c>
      <c r="BE26" s="222">
        <f t="shared" si="28"/>
        <v>0</v>
      </c>
      <c r="BF26" s="222">
        <f t="shared" si="9"/>
        <v>0</v>
      </c>
      <c r="BG26" s="222">
        <f t="shared" si="9"/>
        <v>0</v>
      </c>
      <c r="BH26" s="222">
        <f t="shared" si="9"/>
        <v>0</v>
      </c>
      <c r="BI26" s="220">
        <f t="shared" si="42"/>
        <v>0</v>
      </c>
      <c r="BJ26" s="222">
        <f t="shared" si="30"/>
        <v>0</v>
      </c>
      <c r="BK26" s="222">
        <f t="shared" si="10"/>
        <v>0</v>
      </c>
      <c r="BL26" s="222">
        <f t="shared" si="10"/>
        <v>0</v>
      </c>
      <c r="BM26" s="222">
        <f t="shared" si="10"/>
        <v>0</v>
      </c>
      <c r="BN26" s="220">
        <f t="shared" si="43"/>
        <v>0</v>
      </c>
    </row>
    <row r="27" spans="1:66" s="223" customFormat="1">
      <c r="A27" s="219">
        <f>'Customer''s Questionnaire'!H60</f>
        <v>0</v>
      </c>
      <c r="B27" s="219">
        <f>'Customer''s Questionnaire'!I60</f>
        <v>0</v>
      </c>
      <c r="C27" s="219">
        <f>'Customer''s Questionnaire'!J60</f>
        <v>0</v>
      </c>
      <c r="D27" s="219">
        <f>'Customer''s Questionnaire'!K60</f>
        <v>0</v>
      </c>
      <c r="E27" s="219">
        <f>'Customer''s Questionnaire'!L60</f>
        <v>0</v>
      </c>
      <c r="F27" s="219"/>
      <c r="G27" s="220">
        <f>'Customer''s Questionnaire'!O60</f>
        <v>0</v>
      </c>
      <c r="H27" s="220">
        <f>'Customer''s Questionnaire'!P60</f>
        <v>0</v>
      </c>
      <c r="I27" s="220">
        <f>'Customer''s Questionnaire'!Q60</f>
        <v>0</v>
      </c>
      <c r="J27" s="220">
        <f>'Customer''s Questionnaire'!R60</f>
        <v>0</v>
      </c>
      <c r="K27" s="221">
        <f t="shared" si="32"/>
        <v>0</v>
      </c>
      <c r="L27" s="220">
        <f>IFERROR('Customer''s Questionnaire'!$S60/4,"Add if needed")</f>
        <v>0</v>
      </c>
      <c r="M27" s="220">
        <f>IFERROR('Customer''s Questionnaire'!$S60/4,"Add if needed")</f>
        <v>0</v>
      </c>
      <c r="N27" s="220">
        <f>IFERROR('Customer''s Questionnaire'!$S60/4,"Add if needed")</f>
        <v>0</v>
      </c>
      <c r="O27" s="220">
        <f>IFERROR('Customer''s Questionnaire'!$S60/4,"Add if needed")</f>
        <v>0</v>
      </c>
      <c r="P27" s="221">
        <f t="shared" si="33"/>
        <v>0</v>
      </c>
      <c r="Q27" s="222">
        <f t="shared" si="13"/>
        <v>0</v>
      </c>
      <c r="R27" s="222">
        <f t="shared" si="13"/>
        <v>0</v>
      </c>
      <c r="S27" s="222">
        <f t="shared" si="13"/>
        <v>0</v>
      </c>
      <c r="T27" s="222">
        <f t="shared" si="13"/>
        <v>0</v>
      </c>
      <c r="U27" s="220">
        <f t="shared" si="34"/>
        <v>0</v>
      </c>
      <c r="V27" s="222">
        <f t="shared" si="14"/>
        <v>0</v>
      </c>
      <c r="W27" s="222">
        <f t="shared" si="14"/>
        <v>0</v>
      </c>
      <c r="X27" s="222">
        <f t="shared" si="14"/>
        <v>0</v>
      </c>
      <c r="Y27" s="222">
        <f t="shared" si="14"/>
        <v>0</v>
      </c>
      <c r="Z27" s="220">
        <f t="shared" si="35"/>
        <v>0</v>
      </c>
      <c r="AA27" s="222">
        <f t="shared" si="16"/>
        <v>0</v>
      </c>
      <c r="AB27" s="222">
        <f t="shared" si="16"/>
        <v>0</v>
      </c>
      <c r="AC27" s="222">
        <f t="shared" si="16"/>
        <v>0</v>
      </c>
      <c r="AD27" s="222">
        <f t="shared" si="16"/>
        <v>0</v>
      </c>
      <c r="AE27" s="220">
        <f t="shared" si="36"/>
        <v>0</v>
      </c>
      <c r="AF27" s="222">
        <f t="shared" si="18"/>
        <v>0</v>
      </c>
      <c r="AG27" s="222">
        <f t="shared" si="18"/>
        <v>0</v>
      </c>
      <c r="AH27" s="222">
        <f t="shared" si="18"/>
        <v>0</v>
      </c>
      <c r="AI27" s="222">
        <f t="shared" si="18"/>
        <v>0</v>
      </c>
      <c r="AJ27" s="220">
        <f t="shared" si="37"/>
        <v>0</v>
      </c>
      <c r="AK27" s="222">
        <f t="shared" si="20"/>
        <v>0</v>
      </c>
      <c r="AL27" s="222">
        <f t="shared" si="20"/>
        <v>0</v>
      </c>
      <c r="AM27" s="222">
        <f t="shared" si="20"/>
        <v>0</v>
      </c>
      <c r="AN27" s="222">
        <f t="shared" si="20"/>
        <v>0</v>
      </c>
      <c r="AO27" s="220">
        <f t="shared" si="38"/>
        <v>0</v>
      </c>
      <c r="AP27" s="222">
        <f t="shared" si="22"/>
        <v>0</v>
      </c>
      <c r="AQ27" s="222">
        <f t="shared" si="22"/>
        <v>0</v>
      </c>
      <c r="AR27" s="222">
        <f t="shared" si="22"/>
        <v>0</v>
      </c>
      <c r="AS27" s="222">
        <f t="shared" si="22"/>
        <v>0</v>
      </c>
      <c r="AT27" s="220">
        <f t="shared" si="39"/>
        <v>0</v>
      </c>
      <c r="AU27" s="222">
        <f t="shared" si="24"/>
        <v>0</v>
      </c>
      <c r="AV27" s="222">
        <f t="shared" si="24"/>
        <v>0</v>
      </c>
      <c r="AW27" s="222">
        <f t="shared" si="24"/>
        <v>0</v>
      </c>
      <c r="AX27" s="222">
        <f t="shared" si="24"/>
        <v>0</v>
      </c>
      <c r="AY27" s="220">
        <f t="shared" si="40"/>
        <v>0</v>
      </c>
      <c r="AZ27" s="222">
        <f t="shared" si="26"/>
        <v>0</v>
      </c>
      <c r="BA27" s="222">
        <f t="shared" si="26"/>
        <v>0</v>
      </c>
      <c r="BB27" s="222">
        <f t="shared" si="26"/>
        <v>0</v>
      </c>
      <c r="BC27" s="222">
        <f t="shared" si="26"/>
        <v>0</v>
      </c>
      <c r="BD27" s="220">
        <f t="shared" si="41"/>
        <v>0</v>
      </c>
      <c r="BE27" s="222">
        <f t="shared" si="28"/>
        <v>0</v>
      </c>
      <c r="BF27" s="222">
        <f t="shared" si="28"/>
        <v>0</v>
      </c>
      <c r="BG27" s="222">
        <f t="shared" si="28"/>
        <v>0</v>
      </c>
      <c r="BH27" s="222">
        <f t="shared" si="28"/>
        <v>0</v>
      </c>
      <c r="BI27" s="220">
        <f t="shared" si="42"/>
        <v>0</v>
      </c>
      <c r="BJ27" s="222">
        <f t="shared" si="30"/>
        <v>0</v>
      </c>
      <c r="BK27" s="222">
        <f t="shared" si="30"/>
        <v>0</v>
      </c>
      <c r="BL27" s="222">
        <f t="shared" si="30"/>
        <v>0</v>
      </c>
      <c r="BM27" s="222">
        <f t="shared" si="30"/>
        <v>0</v>
      </c>
      <c r="BN27" s="220">
        <f t="shared" si="43"/>
        <v>0</v>
      </c>
    </row>
    <row r="28" spans="1:66" s="223" customFormat="1">
      <c r="A28" s="219">
        <f>'Customer''s Questionnaire'!H61</f>
        <v>0</v>
      </c>
      <c r="B28" s="219">
        <f>'Customer''s Questionnaire'!I61</f>
        <v>0</v>
      </c>
      <c r="C28" s="219">
        <f>'Customer''s Questionnaire'!J61</f>
        <v>0</v>
      </c>
      <c r="D28" s="219">
        <f>'Customer''s Questionnaire'!K61</f>
        <v>0</v>
      </c>
      <c r="E28" s="219">
        <f>'Customer''s Questionnaire'!L61</f>
        <v>0</v>
      </c>
      <c r="F28" s="219"/>
      <c r="G28" s="220">
        <f>'Customer''s Questionnaire'!O61</f>
        <v>0</v>
      </c>
      <c r="H28" s="220">
        <f>'Customer''s Questionnaire'!P61</f>
        <v>0</v>
      </c>
      <c r="I28" s="220">
        <f>'Customer''s Questionnaire'!Q61</f>
        <v>0</v>
      </c>
      <c r="J28" s="220">
        <f>'Customer''s Questionnaire'!R61</f>
        <v>0</v>
      </c>
      <c r="K28" s="221">
        <f t="shared" si="32"/>
        <v>0</v>
      </c>
      <c r="L28" s="220">
        <f>IFERROR('Customer''s Questionnaire'!$S61/4,"Add if needed")</f>
        <v>0</v>
      </c>
      <c r="M28" s="220">
        <f>IFERROR('Customer''s Questionnaire'!$S61/4,"Add if needed")</f>
        <v>0</v>
      </c>
      <c r="N28" s="220">
        <f>IFERROR('Customer''s Questionnaire'!$S61/4,"Add if needed")</f>
        <v>0</v>
      </c>
      <c r="O28" s="220">
        <f>IFERROR('Customer''s Questionnaire'!$S61/4,"Add if needed")</f>
        <v>0</v>
      </c>
      <c r="P28" s="221">
        <f t="shared" si="33"/>
        <v>0</v>
      </c>
      <c r="Q28" s="222">
        <f t="shared" ref="Q28:T30" si="44">IFERROR($P28/4*(1+$Q$7),0)</f>
        <v>0</v>
      </c>
      <c r="R28" s="222">
        <f t="shared" si="44"/>
        <v>0</v>
      </c>
      <c r="S28" s="222">
        <f t="shared" si="44"/>
        <v>0</v>
      </c>
      <c r="T28" s="222">
        <f t="shared" si="44"/>
        <v>0</v>
      </c>
      <c r="U28" s="220">
        <f t="shared" si="34"/>
        <v>0</v>
      </c>
      <c r="V28" s="222">
        <f t="shared" ref="V28:Y30" si="45">IFERROR($U28/4*(1+$V$7),0)</f>
        <v>0</v>
      </c>
      <c r="W28" s="222">
        <f t="shared" si="45"/>
        <v>0</v>
      </c>
      <c r="X28" s="222">
        <f t="shared" si="45"/>
        <v>0</v>
      </c>
      <c r="Y28" s="222">
        <f t="shared" si="45"/>
        <v>0</v>
      </c>
      <c r="Z28" s="220">
        <f t="shared" si="35"/>
        <v>0</v>
      </c>
      <c r="AA28" s="222">
        <f t="shared" ref="AA28:AD30" si="46">IFERROR($Z28/4*(1+$AA$7),0)</f>
        <v>0</v>
      </c>
      <c r="AB28" s="222">
        <f t="shared" si="46"/>
        <v>0</v>
      </c>
      <c r="AC28" s="222">
        <f t="shared" si="46"/>
        <v>0</v>
      </c>
      <c r="AD28" s="222">
        <f t="shared" si="46"/>
        <v>0</v>
      </c>
      <c r="AE28" s="220">
        <f t="shared" si="36"/>
        <v>0</v>
      </c>
      <c r="AF28" s="222">
        <f t="shared" ref="AF28:AI30" si="47">IFERROR($AE28/4*(1+$AF$7),0)</f>
        <v>0</v>
      </c>
      <c r="AG28" s="222">
        <f t="shared" si="47"/>
        <v>0</v>
      </c>
      <c r="AH28" s="222">
        <f t="shared" si="47"/>
        <v>0</v>
      </c>
      <c r="AI28" s="222">
        <f t="shared" si="47"/>
        <v>0</v>
      </c>
      <c r="AJ28" s="220">
        <f t="shared" si="37"/>
        <v>0</v>
      </c>
      <c r="AK28" s="222">
        <f t="shared" ref="AK28:AN30" si="48">IFERROR($AJ28/4*(1+$AK$7),0)</f>
        <v>0</v>
      </c>
      <c r="AL28" s="222">
        <f t="shared" si="48"/>
        <v>0</v>
      </c>
      <c r="AM28" s="222">
        <f t="shared" si="48"/>
        <v>0</v>
      </c>
      <c r="AN28" s="222">
        <f t="shared" si="48"/>
        <v>0</v>
      </c>
      <c r="AO28" s="220">
        <f t="shared" si="38"/>
        <v>0</v>
      </c>
      <c r="AP28" s="222">
        <f t="shared" ref="AP28:AS30" si="49">IFERROR($AO28/4*(1+$AP$7),0)</f>
        <v>0</v>
      </c>
      <c r="AQ28" s="222">
        <f t="shared" si="49"/>
        <v>0</v>
      </c>
      <c r="AR28" s="222">
        <f t="shared" si="49"/>
        <v>0</v>
      </c>
      <c r="AS28" s="222">
        <f t="shared" si="49"/>
        <v>0</v>
      </c>
      <c r="AT28" s="220">
        <f t="shared" si="39"/>
        <v>0</v>
      </c>
      <c r="AU28" s="222">
        <f t="shared" ref="AU28:AX30" si="50">IFERROR($AT28/4*(1+$AU$7),0)</f>
        <v>0</v>
      </c>
      <c r="AV28" s="222">
        <f t="shared" si="50"/>
        <v>0</v>
      </c>
      <c r="AW28" s="222">
        <f t="shared" si="50"/>
        <v>0</v>
      </c>
      <c r="AX28" s="222">
        <f t="shared" si="50"/>
        <v>0</v>
      </c>
      <c r="AY28" s="220">
        <f t="shared" si="40"/>
        <v>0</v>
      </c>
      <c r="AZ28" s="222">
        <f t="shared" ref="AZ28:BC30" si="51">IFERROR($AY28/4*(1+$AZ$7),0)</f>
        <v>0</v>
      </c>
      <c r="BA28" s="222">
        <f t="shared" si="51"/>
        <v>0</v>
      </c>
      <c r="BB28" s="222">
        <f t="shared" si="51"/>
        <v>0</v>
      </c>
      <c r="BC28" s="222">
        <f t="shared" si="51"/>
        <v>0</v>
      </c>
      <c r="BD28" s="220">
        <f t="shared" si="41"/>
        <v>0</v>
      </c>
      <c r="BE28" s="222">
        <f t="shared" ref="BE28:BH30" si="52">IFERROR($BD28/4*(1+$BE$7),0)</f>
        <v>0</v>
      </c>
      <c r="BF28" s="222">
        <f t="shared" si="52"/>
        <v>0</v>
      </c>
      <c r="BG28" s="222">
        <f t="shared" si="52"/>
        <v>0</v>
      </c>
      <c r="BH28" s="222">
        <f t="shared" si="52"/>
        <v>0</v>
      </c>
      <c r="BI28" s="220">
        <f t="shared" si="42"/>
        <v>0</v>
      </c>
      <c r="BJ28" s="222">
        <f t="shared" ref="BJ28:BM30" si="53">IFERROR($BI28/4*(1+$BJ$7),0)</f>
        <v>0</v>
      </c>
      <c r="BK28" s="222">
        <f t="shared" si="53"/>
        <v>0</v>
      </c>
      <c r="BL28" s="222">
        <f t="shared" si="53"/>
        <v>0</v>
      </c>
      <c r="BM28" s="222">
        <f t="shared" si="53"/>
        <v>0</v>
      </c>
      <c r="BN28" s="220">
        <f t="shared" si="43"/>
        <v>0</v>
      </c>
    </row>
    <row r="29" spans="1:66" s="223" customFormat="1">
      <c r="A29" s="219">
        <f>'Customer''s Questionnaire'!H62</f>
        <v>0</v>
      </c>
      <c r="B29" s="219">
        <f>'Customer''s Questionnaire'!I62</f>
        <v>0</v>
      </c>
      <c r="C29" s="219">
        <f>'Customer''s Questionnaire'!J62</f>
        <v>0</v>
      </c>
      <c r="D29" s="219">
        <f>'Customer''s Questionnaire'!K62</f>
        <v>0</v>
      </c>
      <c r="E29" s="219">
        <f>'Customer''s Questionnaire'!L62</f>
        <v>0</v>
      </c>
      <c r="F29" s="219"/>
      <c r="G29" s="220">
        <f>'Customer''s Questionnaire'!O62</f>
        <v>0</v>
      </c>
      <c r="H29" s="220">
        <f>'Customer''s Questionnaire'!P62</f>
        <v>0</v>
      </c>
      <c r="I29" s="220">
        <f>'Customer''s Questionnaire'!Q62</f>
        <v>0</v>
      </c>
      <c r="J29" s="220">
        <f>'Customer''s Questionnaire'!R62</f>
        <v>0</v>
      </c>
      <c r="K29" s="221">
        <f t="shared" si="32"/>
        <v>0</v>
      </c>
      <c r="L29" s="220">
        <f>IFERROR('Customer''s Questionnaire'!$S62/4,"Add if needed")</f>
        <v>0</v>
      </c>
      <c r="M29" s="220">
        <f>IFERROR('Customer''s Questionnaire'!$S62/4,"Add if needed")</f>
        <v>0</v>
      </c>
      <c r="N29" s="220">
        <f>IFERROR('Customer''s Questionnaire'!$S62/4,"Add if needed")</f>
        <v>0</v>
      </c>
      <c r="O29" s="220">
        <f>IFERROR('Customer''s Questionnaire'!$S62/4,"Add if needed")</f>
        <v>0</v>
      </c>
      <c r="P29" s="221">
        <f t="shared" si="33"/>
        <v>0</v>
      </c>
      <c r="Q29" s="222">
        <f t="shared" si="44"/>
        <v>0</v>
      </c>
      <c r="R29" s="222">
        <f t="shared" si="44"/>
        <v>0</v>
      </c>
      <c r="S29" s="222">
        <f t="shared" si="44"/>
        <v>0</v>
      </c>
      <c r="T29" s="222">
        <f t="shared" si="44"/>
        <v>0</v>
      </c>
      <c r="U29" s="220">
        <f t="shared" si="34"/>
        <v>0</v>
      </c>
      <c r="V29" s="222">
        <f t="shared" si="45"/>
        <v>0</v>
      </c>
      <c r="W29" s="222">
        <f t="shared" si="45"/>
        <v>0</v>
      </c>
      <c r="X29" s="222">
        <f t="shared" si="45"/>
        <v>0</v>
      </c>
      <c r="Y29" s="222">
        <f t="shared" si="45"/>
        <v>0</v>
      </c>
      <c r="Z29" s="220">
        <f t="shared" si="35"/>
        <v>0</v>
      </c>
      <c r="AA29" s="222">
        <f t="shared" si="46"/>
        <v>0</v>
      </c>
      <c r="AB29" s="222">
        <f t="shared" si="46"/>
        <v>0</v>
      </c>
      <c r="AC29" s="222">
        <f t="shared" si="46"/>
        <v>0</v>
      </c>
      <c r="AD29" s="222">
        <f t="shared" si="46"/>
        <v>0</v>
      </c>
      <c r="AE29" s="220">
        <f t="shared" si="36"/>
        <v>0</v>
      </c>
      <c r="AF29" s="222">
        <f t="shared" si="47"/>
        <v>0</v>
      </c>
      <c r="AG29" s="222">
        <f t="shared" si="47"/>
        <v>0</v>
      </c>
      <c r="AH29" s="222">
        <f t="shared" si="47"/>
        <v>0</v>
      </c>
      <c r="AI29" s="222">
        <f t="shared" si="47"/>
        <v>0</v>
      </c>
      <c r="AJ29" s="220">
        <f t="shared" si="37"/>
        <v>0</v>
      </c>
      <c r="AK29" s="222">
        <f t="shared" si="48"/>
        <v>0</v>
      </c>
      <c r="AL29" s="222">
        <f t="shared" si="48"/>
        <v>0</v>
      </c>
      <c r="AM29" s="222">
        <f t="shared" si="48"/>
        <v>0</v>
      </c>
      <c r="AN29" s="222">
        <f t="shared" si="48"/>
        <v>0</v>
      </c>
      <c r="AO29" s="220">
        <f t="shared" si="38"/>
        <v>0</v>
      </c>
      <c r="AP29" s="222">
        <f t="shared" si="49"/>
        <v>0</v>
      </c>
      <c r="AQ29" s="222">
        <f t="shared" si="49"/>
        <v>0</v>
      </c>
      <c r="AR29" s="222">
        <f t="shared" si="49"/>
        <v>0</v>
      </c>
      <c r="AS29" s="222">
        <f t="shared" si="49"/>
        <v>0</v>
      </c>
      <c r="AT29" s="220">
        <f t="shared" si="39"/>
        <v>0</v>
      </c>
      <c r="AU29" s="222">
        <f t="shared" si="50"/>
        <v>0</v>
      </c>
      <c r="AV29" s="222">
        <f t="shared" si="50"/>
        <v>0</v>
      </c>
      <c r="AW29" s="222">
        <f t="shared" si="50"/>
        <v>0</v>
      </c>
      <c r="AX29" s="222">
        <f t="shared" si="50"/>
        <v>0</v>
      </c>
      <c r="AY29" s="220">
        <f t="shared" si="40"/>
        <v>0</v>
      </c>
      <c r="AZ29" s="222">
        <f t="shared" si="51"/>
        <v>0</v>
      </c>
      <c r="BA29" s="222">
        <f t="shared" si="51"/>
        <v>0</v>
      </c>
      <c r="BB29" s="222">
        <f t="shared" si="51"/>
        <v>0</v>
      </c>
      <c r="BC29" s="222">
        <f t="shared" si="51"/>
        <v>0</v>
      </c>
      <c r="BD29" s="220">
        <f t="shared" si="41"/>
        <v>0</v>
      </c>
      <c r="BE29" s="222">
        <f t="shared" si="52"/>
        <v>0</v>
      </c>
      <c r="BF29" s="222">
        <f t="shared" si="52"/>
        <v>0</v>
      </c>
      <c r="BG29" s="222">
        <f t="shared" si="52"/>
        <v>0</v>
      </c>
      <c r="BH29" s="222">
        <f t="shared" si="52"/>
        <v>0</v>
      </c>
      <c r="BI29" s="220">
        <f t="shared" si="42"/>
        <v>0</v>
      </c>
      <c r="BJ29" s="222">
        <f t="shared" si="53"/>
        <v>0</v>
      </c>
      <c r="BK29" s="222">
        <f t="shared" si="53"/>
        <v>0</v>
      </c>
      <c r="BL29" s="222">
        <f t="shared" si="53"/>
        <v>0</v>
      </c>
      <c r="BM29" s="222">
        <f t="shared" si="53"/>
        <v>0</v>
      </c>
      <c r="BN29" s="220">
        <f t="shared" si="43"/>
        <v>0</v>
      </c>
    </row>
    <row r="30" spans="1:66" s="223" customFormat="1">
      <c r="A30" s="50">
        <f>'Customer''s Questionnaire'!H63</f>
        <v>0</v>
      </c>
      <c r="B30" s="50">
        <f>'Customer''s Questionnaire'!I63</f>
        <v>0</v>
      </c>
      <c r="C30" s="50">
        <f>'Customer''s Questionnaire'!J63</f>
        <v>0</v>
      </c>
      <c r="D30" s="50">
        <f>'Customer''s Questionnaire'!K63</f>
        <v>0</v>
      </c>
      <c r="E30" s="50">
        <f>'Customer''s Questionnaire'!L63</f>
        <v>0</v>
      </c>
      <c r="F30" s="50"/>
      <c r="G30" s="27">
        <f>'Customer''s Questionnaire'!O63</f>
        <v>0</v>
      </c>
      <c r="H30" s="27">
        <f>'Customer''s Questionnaire'!P63</f>
        <v>0</v>
      </c>
      <c r="I30" s="27">
        <f>'Customer''s Questionnaire'!Q63</f>
        <v>0</v>
      </c>
      <c r="J30" s="27">
        <f>'Customer''s Questionnaire'!R63</f>
        <v>0</v>
      </c>
      <c r="K30" s="123">
        <f t="shared" si="32"/>
        <v>0</v>
      </c>
      <c r="L30" s="27">
        <f>IFERROR('Customer''s Questionnaire'!$S63/4,"Add if needed")</f>
        <v>0</v>
      </c>
      <c r="M30" s="27">
        <f>IFERROR('Customer''s Questionnaire'!$S63/4,"Add if needed")</f>
        <v>0</v>
      </c>
      <c r="N30" s="27">
        <f>IFERROR('Customer''s Questionnaire'!$S63/4,"Add if needed")</f>
        <v>0</v>
      </c>
      <c r="O30" s="27">
        <f>IFERROR('Customer''s Questionnaire'!$S63/4,"Add if needed")</f>
        <v>0</v>
      </c>
      <c r="P30" s="123">
        <f t="shared" si="33"/>
        <v>0</v>
      </c>
      <c r="Q30" s="128">
        <f t="shared" si="44"/>
        <v>0</v>
      </c>
      <c r="R30" s="128">
        <f t="shared" si="44"/>
        <v>0</v>
      </c>
      <c r="S30" s="128">
        <f t="shared" si="44"/>
        <v>0</v>
      </c>
      <c r="T30" s="128">
        <f t="shared" si="44"/>
        <v>0</v>
      </c>
      <c r="U30" s="27">
        <f t="shared" si="34"/>
        <v>0</v>
      </c>
      <c r="V30" s="128">
        <f t="shared" si="45"/>
        <v>0</v>
      </c>
      <c r="W30" s="128">
        <f t="shared" si="45"/>
        <v>0</v>
      </c>
      <c r="X30" s="128">
        <f t="shared" si="45"/>
        <v>0</v>
      </c>
      <c r="Y30" s="128">
        <f t="shared" si="45"/>
        <v>0</v>
      </c>
      <c r="Z30" s="27">
        <f t="shared" si="35"/>
        <v>0</v>
      </c>
      <c r="AA30" s="128">
        <f t="shared" si="46"/>
        <v>0</v>
      </c>
      <c r="AB30" s="128">
        <f t="shared" si="46"/>
        <v>0</v>
      </c>
      <c r="AC30" s="128">
        <f t="shared" si="46"/>
        <v>0</v>
      </c>
      <c r="AD30" s="128">
        <f t="shared" si="46"/>
        <v>0</v>
      </c>
      <c r="AE30" s="27">
        <f t="shared" si="36"/>
        <v>0</v>
      </c>
      <c r="AF30" s="128">
        <f t="shared" si="47"/>
        <v>0</v>
      </c>
      <c r="AG30" s="128">
        <f t="shared" si="47"/>
        <v>0</v>
      </c>
      <c r="AH30" s="128">
        <f t="shared" si="47"/>
        <v>0</v>
      </c>
      <c r="AI30" s="128">
        <f t="shared" si="47"/>
        <v>0</v>
      </c>
      <c r="AJ30" s="27">
        <f t="shared" si="37"/>
        <v>0</v>
      </c>
      <c r="AK30" s="128">
        <f t="shared" si="48"/>
        <v>0</v>
      </c>
      <c r="AL30" s="128">
        <f t="shared" si="48"/>
        <v>0</v>
      </c>
      <c r="AM30" s="128">
        <f t="shared" si="48"/>
        <v>0</v>
      </c>
      <c r="AN30" s="128">
        <f t="shared" si="48"/>
        <v>0</v>
      </c>
      <c r="AO30" s="27">
        <f t="shared" si="38"/>
        <v>0</v>
      </c>
      <c r="AP30" s="128">
        <f t="shared" si="49"/>
        <v>0</v>
      </c>
      <c r="AQ30" s="128">
        <f t="shared" si="49"/>
        <v>0</v>
      </c>
      <c r="AR30" s="128">
        <f t="shared" si="49"/>
        <v>0</v>
      </c>
      <c r="AS30" s="128">
        <f t="shared" si="49"/>
        <v>0</v>
      </c>
      <c r="AT30" s="27">
        <f t="shared" si="39"/>
        <v>0</v>
      </c>
      <c r="AU30" s="128">
        <f t="shared" si="50"/>
        <v>0</v>
      </c>
      <c r="AV30" s="128">
        <f t="shared" si="50"/>
        <v>0</v>
      </c>
      <c r="AW30" s="128">
        <f t="shared" si="50"/>
        <v>0</v>
      </c>
      <c r="AX30" s="128">
        <f t="shared" si="50"/>
        <v>0</v>
      </c>
      <c r="AY30" s="27">
        <f t="shared" si="40"/>
        <v>0</v>
      </c>
      <c r="AZ30" s="128">
        <f t="shared" si="51"/>
        <v>0</v>
      </c>
      <c r="BA30" s="128">
        <f t="shared" si="51"/>
        <v>0</v>
      </c>
      <c r="BB30" s="128">
        <f t="shared" si="51"/>
        <v>0</v>
      </c>
      <c r="BC30" s="128">
        <f t="shared" si="51"/>
        <v>0</v>
      </c>
      <c r="BD30" s="27">
        <f t="shared" si="41"/>
        <v>0</v>
      </c>
      <c r="BE30" s="128">
        <f t="shared" si="52"/>
        <v>0</v>
      </c>
      <c r="BF30" s="128">
        <f t="shared" si="52"/>
        <v>0</v>
      </c>
      <c r="BG30" s="128">
        <f t="shared" si="52"/>
        <v>0</v>
      </c>
      <c r="BH30" s="128">
        <f t="shared" si="52"/>
        <v>0</v>
      </c>
      <c r="BI30" s="27">
        <f t="shared" si="42"/>
        <v>0</v>
      </c>
      <c r="BJ30" s="128">
        <f t="shared" si="53"/>
        <v>0</v>
      </c>
      <c r="BK30" s="128">
        <f t="shared" si="53"/>
        <v>0</v>
      </c>
      <c r="BL30" s="128">
        <f t="shared" si="53"/>
        <v>0</v>
      </c>
      <c r="BM30" s="128">
        <f t="shared" si="53"/>
        <v>0</v>
      </c>
      <c r="BN30" s="27">
        <f t="shared" si="43"/>
        <v>0</v>
      </c>
    </row>
    <row r="31" spans="1:66" s="223" customFormat="1">
      <c r="A31" s="51" t="s">
        <v>41</v>
      </c>
      <c r="B31" s="51" t="s">
        <v>41</v>
      </c>
      <c r="C31" s="23"/>
      <c r="D31" s="23"/>
      <c r="E31" s="51" t="s">
        <v>41</v>
      </c>
      <c r="F31" s="29"/>
      <c r="G31" s="52">
        <f>SUM(G11:G30)</f>
        <v>1010</v>
      </c>
      <c r="H31" s="52">
        <f t="shared" ref="H31:BN31" si="54">SUM(H11:H30)</f>
        <v>1010</v>
      </c>
      <c r="I31" s="52">
        <f t="shared" si="54"/>
        <v>1010</v>
      </c>
      <c r="J31" s="52">
        <f t="shared" si="54"/>
        <v>1010</v>
      </c>
      <c r="K31" s="52">
        <f t="shared" si="54"/>
        <v>4040</v>
      </c>
      <c r="L31" s="52">
        <f t="shared" si="54"/>
        <v>1262.5</v>
      </c>
      <c r="M31" s="52">
        <f t="shared" si="54"/>
        <v>1262.5</v>
      </c>
      <c r="N31" s="52">
        <f t="shared" si="54"/>
        <v>1262.5</v>
      </c>
      <c r="O31" s="52">
        <f t="shared" si="54"/>
        <v>1262.5</v>
      </c>
      <c r="P31" s="52">
        <f t="shared" si="54"/>
        <v>5050</v>
      </c>
      <c r="Q31" s="52">
        <f t="shared" si="54"/>
        <v>1704.375</v>
      </c>
      <c r="R31" s="52">
        <f t="shared" si="54"/>
        <v>1704.375</v>
      </c>
      <c r="S31" s="52">
        <f t="shared" si="54"/>
        <v>1704.375</v>
      </c>
      <c r="T31" s="52">
        <f t="shared" si="54"/>
        <v>1704.375</v>
      </c>
      <c r="U31" s="52">
        <f t="shared" si="54"/>
        <v>6817.5</v>
      </c>
      <c r="V31" s="52">
        <f t="shared" si="54"/>
        <v>2130.46875</v>
      </c>
      <c r="W31" s="52">
        <f t="shared" si="54"/>
        <v>2130.46875</v>
      </c>
      <c r="X31" s="52">
        <f t="shared" si="54"/>
        <v>2130.46875</v>
      </c>
      <c r="Y31" s="52">
        <f t="shared" si="54"/>
        <v>2130.46875</v>
      </c>
      <c r="Z31" s="52">
        <f t="shared" si="54"/>
        <v>8521.875</v>
      </c>
      <c r="AA31" s="52">
        <f t="shared" si="54"/>
        <v>2450.0390625</v>
      </c>
      <c r="AB31" s="52">
        <f t="shared" si="54"/>
        <v>2450.0390625</v>
      </c>
      <c r="AC31" s="52">
        <f t="shared" si="54"/>
        <v>2450.0390625</v>
      </c>
      <c r="AD31" s="52">
        <f t="shared" si="54"/>
        <v>2450.0390625</v>
      </c>
      <c r="AE31" s="52">
        <f t="shared" si="54"/>
        <v>9800.15625</v>
      </c>
      <c r="AF31" s="52">
        <f t="shared" si="54"/>
        <v>2817.544921875</v>
      </c>
      <c r="AG31" s="52">
        <f t="shared" si="54"/>
        <v>2817.544921875</v>
      </c>
      <c r="AH31" s="52">
        <f t="shared" si="54"/>
        <v>2817.544921875</v>
      </c>
      <c r="AI31" s="52">
        <f t="shared" si="54"/>
        <v>2817.544921875</v>
      </c>
      <c r="AJ31" s="52">
        <f t="shared" si="54"/>
        <v>11270.1796875</v>
      </c>
      <c r="AK31" s="52">
        <f t="shared" si="54"/>
        <v>3240.1766601562495</v>
      </c>
      <c r="AL31" s="52">
        <f t="shared" si="54"/>
        <v>3240.1766601562495</v>
      </c>
      <c r="AM31" s="52">
        <f t="shared" si="54"/>
        <v>3240.1766601562495</v>
      </c>
      <c r="AN31" s="52">
        <f t="shared" si="54"/>
        <v>3240.1766601562495</v>
      </c>
      <c r="AO31" s="52">
        <f t="shared" si="54"/>
        <v>12960.706640624998</v>
      </c>
      <c r="AP31" s="52">
        <f t="shared" si="54"/>
        <v>3726.2031591796867</v>
      </c>
      <c r="AQ31" s="52">
        <f t="shared" si="54"/>
        <v>3726.2031591796867</v>
      </c>
      <c r="AR31" s="52">
        <f t="shared" si="54"/>
        <v>3726.2031591796867</v>
      </c>
      <c r="AS31" s="52">
        <f t="shared" si="54"/>
        <v>3726.2031591796867</v>
      </c>
      <c r="AT31" s="52">
        <f t="shared" si="54"/>
        <v>14904.812636718747</v>
      </c>
      <c r="AU31" s="52">
        <f t="shared" si="54"/>
        <v>4285.1336330566392</v>
      </c>
      <c r="AV31" s="52">
        <f t="shared" si="54"/>
        <v>4285.1336330566392</v>
      </c>
      <c r="AW31" s="52">
        <f t="shared" si="54"/>
        <v>4285.1336330566392</v>
      </c>
      <c r="AX31" s="52">
        <f t="shared" si="54"/>
        <v>4285.1336330566392</v>
      </c>
      <c r="AY31" s="52">
        <f t="shared" si="54"/>
        <v>17140.534532226557</v>
      </c>
      <c r="AZ31" s="52">
        <f t="shared" si="54"/>
        <v>4927.9036780151346</v>
      </c>
      <c r="BA31" s="52">
        <f t="shared" si="54"/>
        <v>4927.9036780151346</v>
      </c>
      <c r="BB31" s="52">
        <f t="shared" si="54"/>
        <v>4927.9036780151346</v>
      </c>
      <c r="BC31" s="52">
        <f t="shared" si="54"/>
        <v>4927.9036780151346</v>
      </c>
      <c r="BD31" s="52">
        <f t="shared" si="54"/>
        <v>19711.614712060538</v>
      </c>
      <c r="BE31" s="52">
        <f t="shared" si="54"/>
        <v>5667.089229717405</v>
      </c>
      <c r="BF31" s="52">
        <f t="shared" si="54"/>
        <v>5667.089229717405</v>
      </c>
      <c r="BG31" s="52">
        <f t="shared" si="54"/>
        <v>5667.089229717405</v>
      </c>
      <c r="BH31" s="52">
        <f t="shared" si="54"/>
        <v>5667.089229717405</v>
      </c>
      <c r="BI31" s="52">
        <f t="shared" si="54"/>
        <v>22668.35691886962</v>
      </c>
      <c r="BJ31" s="52">
        <f t="shared" si="54"/>
        <v>6517.1526141750146</v>
      </c>
      <c r="BK31" s="52">
        <f t="shared" si="54"/>
        <v>6517.1526141750146</v>
      </c>
      <c r="BL31" s="52">
        <f t="shared" si="54"/>
        <v>6517.1526141750146</v>
      </c>
      <c r="BM31" s="52">
        <f t="shared" si="54"/>
        <v>6517.1526141750146</v>
      </c>
      <c r="BN31" s="52">
        <f t="shared" si="54"/>
        <v>26068.610456700058</v>
      </c>
    </row>
    <row r="32" spans="1:66">
      <c r="G32" s="12" t="s">
        <v>39</v>
      </c>
      <c r="H32" s="12" t="s">
        <v>39</v>
      </c>
      <c r="I32" s="12" t="s">
        <v>39</v>
      </c>
      <c r="J32" s="12" t="s">
        <v>39</v>
      </c>
      <c r="K32" s="124"/>
      <c r="L32" s="12" t="s">
        <v>39</v>
      </c>
      <c r="M32" s="12" t="s">
        <v>39</v>
      </c>
      <c r="N32" s="12" t="s">
        <v>39</v>
      </c>
      <c r="O32" s="12" t="s">
        <v>39</v>
      </c>
      <c r="P32" s="124"/>
      <c r="Q32" s="12" t="s">
        <v>39</v>
      </c>
      <c r="R32" s="12" t="s">
        <v>39</v>
      </c>
      <c r="S32" s="12" t="s">
        <v>39</v>
      </c>
      <c r="T32" s="12" t="s">
        <v>39</v>
      </c>
      <c r="U32" s="12"/>
      <c r="V32" s="12" t="s">
        <v>39</v>
      </c>
      <c r="W32" s="12" t="s">
        <v>39</v>
      </c>
      <c r="X32" s="12" t="s">
        <v>39</v>
      </c>
      <c r="Y32" s="12" t="s">
        <v>39</v>
      </c>
      <c r="Z32" s="12"/>
      <c r="AA32" s="12" t="s">
        <v>39</v>
      </c>
      <c r="AB32" s="12" t="s">
        <v>39</v>
      </c>
      <c r="AC32" s="12" t="s">
        <v>39</v>
      </c>
      <c r="AD32" s="12" t="s">
        <v>39</v>
      </c>
      <c r="AE32" s="12"/>
      <c r="AF32" s="12" t="s">
        <v>39</v>
      </c>
      <c r="AG32" s="12" t="s">
        <v>39</v>
      </c>
      <c r="AH32" s="12" t="s">
        <v>39</v>
      </c>
      <c r="AI32" s="12" t="s">
        <v>39</v>
      </c>
      <c r="AJ32" s="12"/>
      <c r="AK32" s="12" t="s">
        <v>39</v>
      </c>
      <c r="AL32" s="12" t="s">
        <v>39</v>
      </c>
      <c r="AM32" s="12" t="s">
        <v>39</v>
      </c>
      <c r="AN32" s="12" t="s">
        <v>39</v>
      </c>
      <c r="AO32" s="12"/>
      <c r="AP32" s="12" t="s">
        <v>39</v>
      </c>
      <c r="AQ32" s="12" t="s">
        <v>39</v>
      </c>
      <c r="AR32" s="12" t="s">
        <v>39</v>
      </c>
      <c r="AS32" s="12" t="s">
        <v>39</v>
      </c>
      <c r="AT32" s="12"/>
      <c r="AU32" s="12" t="s">
        <v>39</v>
      </c>
      <c r="AV32" s="12" t="s">
        <v>39</v>
      </c>
      <c r="AW32" s="12" t="s">
        <v>39</v>
      </c>
      <c r="AX32" s="12" t="s">
        <v>39</v>
      </c>
      <c r="AY32" s="12"/>
      <c r="AZ32" s="12" t="s">
        <v>39</v>
      </c>
      <c r="BA32" s="12" t="s">
        <v>39</v>
      </c>
      <c r="BB32" s="12" t="s">
        <v>39</v>
      </c>
      <c r="BC32" s="12" t="s">
        <v>39</v>
      </c>
      <c r="BD32" s="12"/>
      <c r="BE32" s="12" t="s">
        <v>39</v>
      </c>
      <c r="BF32" s="12" t="s">
        <v>39</v>
      </c>
      <c r="BG32" s="12" t="s">
        <v>39</v>
      </c>
      <c r="BH32" s="12" t="s">
        <v>39</v>
      </c>
      <c r="BI32" s="12"/>
      <c r="BJ32" s="12" t="s">
        <v>39</v>
      </c>
      <c r="BK32" s="12" t="s">
        <v>39</v>
      </c>
      <c r="BL32" s="12" t="s">
        <v>39</v>
      </c>
      <c r="BM32" s="12" t="s">
        <v>39</v>
      </c>
      <c r="BN32" s="12"/>
    </row>
    <row r="33" spans="1:66">
      <c r="A33" s="50" t="str">
        <f>A10</f>
        <v>Revenue Type</v>
      </c>
      <c r="B33" s="50" t="str">
        <f>B10</f>
        <v>Customer Name</v>
      </c>
      <c r="C33" s="50" t="str">
        <f>C10</f>
        <v>Type</v>
      </c>
      <c r="D33" s="50" t="str">
        <f>D10</f>
        <v>Territory</v>
      </c>
      <c r="E33" s="50" t="str">
        <f>E10</f>
        <v>Product Name</v>
      </c>
      <c r="F33" s="42" t="s">
        <v>40</v>
      </c>
      <c r="G33" s="48" t="str">
        <f>G10</f>
        <v>Q1-2026</v>
      </c>
      <c r="H33" s="48" t="str">
        <f>H10</f>
        <v>Q2-2026</v>
      </c>
      <c r="I33" s="48" t="str">
        <f>I10</f>
        <v>Q3-2026</v>
      </c>
      <c r="J33" s="48" t="str">
        <f>J10</f>
        <v>Q4-2026</v>
      </c>
      <c r="K33" s="99">
        <f>K10</f>
        <v>2026</v>
      </c>
      <c r="L33" s="48" t="str">
        <f>L10</f>
        <v>Q1-2027</v>
      </c>
      <c r="M33" s="48" t="str">
        <f>M10</f>
        <v>Q2-2027</v>
      </c>
      <c r="N33" s="48" t="str">
        <f>N10</f>
        <v>Q3-2027</v>
      </c>
      <c r="O33" s="48" t="str">
        <f>O10</f>
        <v>Q4-2027</v>
      </c>
      <c r="P33" s="99">
        <f>P10</f>
        <v>2027</v>
      </c>
      <c r="Q33" s="48" t="str">
        <f>Q10</f>
        <v>Q1-2028</v>
      </c>
      <c r="R33" s="48" t="str">
        <f>R10</f>
        <v>Q2-2028</v>
      </c>
      <c r="S33" s="48" t="str">
        <f>S10</f>
        <v>Q3-2028</v>
      </c>
      <c r="T33" s="48" t="str">
        <f>T10</f>
        <v>Q4-2028</v>
      </c>
      <c r="U33" s="99">
        <f>U10</f>
        <v>2028</v>
      </c>
      <c r="V33" s="48" t="str">
        <f>V10</f>
        <v>Q1-2029</v>
      </c>
      <c r="W33" s="48" t="str">
        <f>W10</f>
        <v>Q2-2029</v>
      </c>
      <c r="X33" s="48" t="str">
        <f>X10</f>
        <v>Q3-2029</v>
      </c>
      <c r="Y33" s="48" t="str">
        <f>Y10</f>
        <v>Q4-2029</v>
      </c>
      <c r="Z33" s="99">
        <f>Z10</f>
        <v>2029</v>
      </c>
      <c r="AA33" s="48" t="str">
        <f>AA10</f>
        <v>Q1-2030</v>
      </c>
      <c r="AB33" s="48" t="str">
        <f>AB10</f>
        <v>Q2-2030</v>
      </c>
      <c r="AC33" s="48" t="str">
        <f>AC10</f>
        <v>Q3-2030</v>
      </c>
      <c r="AD33" s="48" t="str">
        <f>AD10</f>
        <v>Q4-2030</v>
      </c>
      <c r="AE33" s="99">
        <f>AE10</f>
        <v>2030</v>
      </c>
      <c r="AF33" s="48" t="str">
        <f>AF10</f>
        <v>Q1-2031</v>
      </c>
      <c r="AG33" s="48" t="str">
        <f>AG10</f>
        <v>Q2-2031</v>
      </c>
      <c r="AH33" s="48" t="str">
        <f>AH10</f>
        <v>Q3-2031</v>
      </c>
      <c r="AI33" s="48" t="str">
        <f>AI10</f>
        <v>Q4-2031</v>
      </c>
      <c r="AJ33" s="99">
        <f>AJ10</f>
        <v>2031</v>
      </c>
      <c r="AK33" s="48" t="str">
        <f>AK10</f>
        <v>Q1-2032</v>
      </c>
      <c r="AL33" s="48" t="str">
        <f>AL10</f>
        <v>Q2-2032</v>
      </c>
      <c r="AM33" s="48" t="str">
        <f>AM10</f>
        <v>Q3-2032</v>
      </c>
      <c r="AN33" s="48" t="str">
        <f>AN10</f>
        <v>Q4-2032</v>
      </c>
      <c r="AO33" s="99">
        <f>AO10</f>
        <v>2032</v>
      </c>
      <c r="AP33" s="48" t="str">
        <f>AP10</f>
        <v>Q1-2033</v>
      </c>
      <c r="AQ33" s="48" t="str">
        <f>AQ10</f>
        <v>Q2-2033</v>
      </c>
      <c r="AR33" s="48" t="str">
        <f>AR10</f>
        <v>Q3-2033</v>
      </c>
      <c r="AS33" s="48" t="str">
        <f>AS10</f>
        <v>Q4-2033</v>
      </c>
      <c r="AT33" s="99">
        <f>AT10</f>
        <v>2033</v>
      </c>
      <c r="AU33" s="48" t="str">
        <f>AU10</f>
        <v>Q1-2034</v>
      </c>
      <c r="AV33" s="48" t="str">
        <f>AV10</f>
        <v>Q2-2034</v>
      </c>
      <c r="AW33" s="48" t="str">
        <f>AW10</f>
        <v>Q3-2034</v>
      </c>
      <c r="AX33" s="48" t="str">
        <f>AX10</f>
        <v>Q4-2034</v>
      </c>
      <c r="AY33" s="99">
        <f>AY10</f>
        <v>2034</v>
      </c>
      <c r="AZ33" s="48" t="str">
        <f>AZ10</f>
        <v>Q1-2035</v>
      </c>
      <c r="BA33" s="48" t="str">
        <f>BA10</f>
        <v>Q2-2035</v>
      </c>
      <c r="BB33" s="48" t="str">
        <f>BB10</f>
        <v>Q3-2035</v>
      </c>
      <c r="BC33" s="48" t="str">
        <f>BC10</f>
        <v>Q4-2035</v>
      </c>
      <c r="BD33" s="99">
        <f>BD10</f>
        <v>2035</v>
      </c>
      <c r="BE33" s="48" t="str">
        <f>BE10</f>
        <v>Q1-2036</v>
      </c>
      <c r="BF33" s="48" t="str">
        <f>BF10</f>
        <v>Q2-2036</v>
      </c>
      <c r="BG33" s="48" t="str">
        <f>BG10</f>
        <v>Q3-2036</v>
      </c>
      <c r="BH33" s="48" t="str">
        <f>BH10</f>
        <v>Q4-2036</v>
      </c>
      <c r="BI33" s="99">
        <f>BI10</f>
        <v>2036</v>
      </c>
      <c r="BJ33" s="48" t="str">
        <f>BJ10</f>
        <v>Q1-2037</v>
      </c>
      <c r="BK33" s="48" t="str">
        <f>BK10</f>
        <v>Q2-2037</v>
      </c>
      <c r="BL33" s="48" t="str">
        <f>BL10</f>
        <v>Q3-2037</v>
      </c>
      <c r="BM33" s="48" t="str">
        <f>BM10</f>
        <v>Q4-2037</v>
      </c>
      <c r="BN33" s="99">
        <f>BN10</f>
        <v>2037</v>
      </c>
    </row>
    <row r="34" spans="1:66">
      <c r="A34" s="49" t="str">
        <f>A11</f>
        <v>Hardware</v>
      </c>
      <c r="B34" s="49" t="str">
        <f>B11</f>
        <v>Hungry AF</v>
      </c>
      <c r="C34" s="49" t="str">
        <f>C11</f>
        <v>B2C</v>
      </c>
      <c r="D34" s="49" t="str">
        <f>D11</f>
        <v>US</v>
      </c>
      <c r="E34" s="49" t="str">
        <f>E11</f>
        <v>Big MAC</v>
      </c>
      <c r="F34" s="53">
        <f>'Customer''s Questionnaire'!M44</f>
        <v>1000</v>
      </c>
      <c r="G34" s="54">
        <f>IFERROR(G11*$F34,0)</f>
        <v>10000</v>
      </c>
      <c r="H34" s="54">
        <f>IFERROR(H11*$F34,0)</f>
        <v>10000</v>
      </c>
      <c r="I34" s="54">
        <f>IFERROR(I11*$F34,0)</f>
        <v>10000</v>
      </c>
      <c r="J34" s="54">
        <f>IFERROR(J11*$F34,0)</f>
        <v>10000</v>
      </c>
      <c r="K34" s="58">
        <f>SUM(G34:J34)</f>
        <v>40000</v>
      </c>
      <c r="L34" s="54">
        <f>IFERROR(L11*$F34,0)</f>
        <v>12500</v>
      </c>
      <c r="M34" s="54">
        <f>IFERROR(M11*$F34,0)</f>
        <v>12500</v>
      </c>
      <c r="N34" s="54">
        <f>IFERROR(N11*$F34,0)</f>
        <v>12500</v>
      </c>
      <c r="O34" s="54">
        <f>IFERROR(O11*$F34,0)</f>
        <v>12500</v>
      </c>
      <c r="P34" s="58">
        <f>SUM(L34:O34)</f>
        <v>50000</v>
      </c>
      <c r="Q34" s="54">
        <f>IFERROR(Q11*$F34,0)</f>
        <v>16875</v>
      </c>
      <c r="R34" s="54">
        <f>IFERROR(R11*$F34,0)</f>
        <v>16875</v>
      </c>
      <c r="S34" s="54">
        <f>IFERROR(S11*$F34,0)</f>
        <v>16875</v>
      </c>
      <c r="T34" s="54">
        <f>IFERROR(T11*$F34,0)</f>
        <v>16875</v>
      </c>
      <c r="U34" s="54">
        <f>SUM(Q34:T34)</f>
        <v>67500</v>
      </c>
      <c r="V34" s="54">
        <f>IFERROR(V11*$F34,0)</f>
        <v>21093.75</v>
      </c>
      <c r="W34" s="54">
        <f>IFERROR(W11*$F34,0)</f>
        <v>21093.75</v>
      </c>
      <c r="X34" s="54">
        <f>IFERROR(X11*$F34,0)</f>
        <v>21093.75</v>
      </c>
      <c r="Y34" s="54">
        <f>IFERROR(Y11*$F34,0)</f>
        <v>21093.75</v>
      </c>
      <c r="Z34" s="54">
        <f>SUM(V34:Y34)</f>
        <v>84375</v>
      </c>
      <c r="AA34" s="54">
        <f>IFERROR(AA11*$F34,0)</f>
        <v>24257.812499999996</v>
      </c>
      <c r="AB34" s="54">
        <f>IFERROR(AB11*$F34,0)</f>
        <v>24257.812499999996</v>
      </c>
      <c r="AC34" s="54">
        <f>IFERROR(AC11*$F34,0)</f>
        <v>24257.812499999996</v>
      </c>
      <c r="AD34" s="54">
        <f>IFERROR(AD11*$F34,0)</f>
        <v>24257.812499999996</v>
      </c>
      <c r="AE34" s="54">
        <f>SUM(AA34:AD34)</f>
        <v>97031.249999999985</v>
      </c>
      <c r="AF34" s="54">
        <f>IFERROR(AF11*$F34,0)</f>
        <v>27896.484374999993</v>
      </c>
      <c r="AG34" s="54">
        <f>IFERROR(AG11*$F34,0)</f>
        <v>27896.484374999993</v>
      </c>
      <c r="AH34" s="54">
        <f>IFERROR(AH11*$F34,0)</f>
        <v>27896.484374999993</v>
      </c>
      <c r="AI34" s="54">
        <f>IFERROR(AI11*$F34,0)</f>
        <v>27896.484374999993</v>
      </c>
      <c r="AJ34" s="54">
        <f>SUM(AF34:AI34)</f>
        <v>111585.93749999997</v>
      </c>
      <c r="AK34" s="54">
        <f>IFERROR(AK11*$F34,0)</f>
        <v>32080.957031249985</v>
      </c>
      <c r="AL34" s="54">
        <f>IFERROR(AL11*$F34,0)</f>
        <v>32080.957031249985</v>
      </c>
      <c r="AM34" s="54">
        <f>IFERROR(AM11*$F34,0)</f>
        <v>32080.957031249985</v>
      </c>
      <c r="AN34" s="54">
        <f>IFERROR(AN11*$F34,0)</f>
        <v>32080.957031249985</v>
      </c>
      <c r="AO34" s="54">
        <f>SUM(AK34:AN34)</f>
        <v>128323.82812499994</v>
      </c>
      <c r="AP34" s="54">
        <f>IFERROR(AP11*$F34,0)</f>
        <v>36893.100585937485</v>
      </c>
      <c r="AQ34" s="54">
        <f>IFERROR(AQ11*$F34,0)</f>
        <v>36893.100585937485</v>
      </c>
      <c r="AR34" s="54">
        <f>IFERROR(AR11*$F34,0)</f>
        <v>36893.100585937485</v>
      </c>
      <c r="AS34" s="54">
        <f>IFERROR(AS11*$F34,0)</f>
        <v>36893.100585937485</v>
      </c>
      <c r="AT34" s="54">
        <f>SUM(AP34:AS34)</f>
        <v>147572.40234374994</v>
      </c>
      <c r="AU34" s="54">
        <f>IFERROR(AU11*$F34,0)</f>
        <v>42427.065673828103</v>
      </c>
      <c r="AV34" s="54">
        <f>IFERROR(AV11*$F34,0)</f>
        <v>42427.065673828103</v>
      </c>
      <c r="AW34" s="54">
        <f>IFERROR(AW11*$F34,0)</f>
        <v>42427.065673828103</v>
      </c>
      <c r="AX34" s="54">
        <f>IFERROR(AX11*$F34,0)</f>
        <v>42427.065673828103</v>
      </c>
      <c r="AY34" s="54">
        <f>SUM(AU34:AX34)</f>
        <v>169708.26269531241</v>
      </c>
      <c r="AZ34" s="54">
        <f>IFERROR(AZ11*$F34,0)</f>
        <v>48791.125524902316</v>
      </c>
      <c r="BA34" s="54">
        <f>IFERROR(BA11*$F34,0)</f>
        <v>48791.125524902316</v>
      </c>
      <c r="BB34" s="54">
        <f>IFERROR(BB11*$F34,0)</f>
        <v>48791.125524902316</v>
      </c>
      <c r="BC34" s="54">
        <f>IFERROR(BC11*$F34,0)</f>
        <v>48791.125524902316</v>
      </c>
      <c r="BD34" s="54">
        <f>SUM(AZ34:BC34)</f>
        <v>195164.50209960926</v>
      </c>
      <c r="BE34" s="54">
        <f>IFERROR(BE11*$F34,0)</f>
        <v>56109.794353637655</v>
      </c>
      <c r="BF34" s="54">
        <f>IFERROR(BF11*$F34,0)</f>
        <v>56109.794353637655</v>
      </c>
      <c r="BG34" s="54">
        <f>IFERROR(BG11*$F34,0)</f>
        <v>56109.794353637655</v>
      </c>
      <c r="BH34" s="54">
        <f>IFERROR(BH11*$F34,0)</f>
        <v>56109.794353637655</v>
      </c>
      <c r="BI34" s="54">
        <f>SUM(BE34:BH34)</f>
        <v>224439.17741455062</v>
      </c>
      <c r="BJ34" s="54">
        <f>IFERROR(BJ11*$F34,0)</f>
        <v>64526.263506683295</v>
      </c>
      <c r="BK34" s="54">
        <f>IFERROR(BK11*$F34,0)</f>
        <v>64526.263506683295</v>
      </c>
      <c r="BL34" s="54">
        <f>IFERROR(BL11*$F34,0)</f>
        <v>64526.263506683295</v>
      </c>
      <c r="BM34" s="54">
        <f>IFERROR(BM11*$F34,0)</f>
        <v>64526.263506683295</v>
      </c>
      <c r="BN34" s="54">
        <f>SUM(BJ34:BM34)</f>
        <v>258105.05402673318</v>
      </c>
    </row>
    <row r="35" spans="1:66">
      <c r="A35" s="49" t="str">
        <f>A12</f>
        <v>Software / SaaS</v>
      </c>
      <c r="B35" s="49" t="str">
        <f>B12</f>
        <v>BULO</v>
      </c>
      <c r="C35" s="49" t="str">
        <f>C12</f>
        <v>Direct</v>
      </c>
      <c r="D35" s="49" t="str">
        <f>D12</f>
        <v>EU</v>
      </c>
      <c r="E35" s="49" t="str">
        <f>E12</f>
        <v>MCMC</v>
      </c>
      <c r="F35" s="53">
        <f>'Customer''s Questionnaire'!M45</f>
        <v>10</v>
      </c>
      <c r="G35" s="54">
        <f>IFERROR(G12*$F35,0)</f>
        <v>10000</v>
      </c>
      <c r="H35" s="54">
        <f>IFERROR(H12*$F35,0)</f>
        <v>10000</v>
      </c>
      <c r="I35" s="54">
        <f>IFERROR(I12*$F35,0)</f>
        <v>10000</v>
      </c>
      <c r="J35" s="54">
        <f>IFERROR(J12*$F35,0)</f>
        <v>10000</v>
      </c>
      <c r="K35" s="58">
        <f t="shared" ref="K35:K39" si="55">SUM(G35:J35)</f>
        <v>40000</v>
      </c>
      <c r="L35" s="54">
        <f>IFERROR(L12*$F35,0)</f>
        <v>12500</v>
      </c>
      <c r="M35" s="54">
        <f>IFERROR(M12*$F35,0)</f>
        <v>12500</v>
      </c>
      <c r="N35" s="54">
        <f>IFERROR(N12*$F35,0)</f>
        <v>12500</v>
      </c>
      <c r="O35" s="54">
        <f>IFERROR(O12*$F35,0)</f>
        <v>12500</v>
      </c>
      <c r="P35" s="58">
        <f t="shared" ref="P35:P39" si="56">SUM(L35:O35)</f>
        <v>50000</v>
      </c>
      <c r="Q35" s="54">
        <f>IFERROR(Q12*$F35,0)</f>
        <v>16875</v>
      </c>
      <c r="R35" s="54">
        <f>IFERROR(R12*$F35,0)</f>
        <v>16875</v>
      </c>
      <c r="S35" s="54">
        <f>IFERROR(S12*$F35,0)</f>
        <v>16875</v>
      </c>
      <c r="T35" s="54">
        <f>IFERROR(T12*$F35,0)</f>
        <v>16875</v>
      </c>
      <c r="U35" s="54">
        <f t="shared" ref="U35:U39" si="57">SUM(Q35:T35)</f>
        <v>67500</v>
      </c>
      <c r="V35" s="54">
        <f>IFERROR(V12*$F35,0)</f>
        <v>21093.75</v>
      </c>
      <c r="W35" s="54">
        <f>IFERROR(W12*$F35,0)</f>
        <v>21093.75</v>
      </c>
      <c r="X35" s="54">
        <f>IFERROR(X12*$F35,0)</f>
        <v>21093.75</v>
      </c>
      <c r="Y35" s="54">
        <f>IFERROR(Y12*$F35,0)</f>
        <v>21093.75</v>
      </c>
      <c r="Z35" s="54">
        <f t="shared" ref="Z35:Z39" si="58">SUM(V35:Y35)</f>
        <v>84375</v>
      </c>
      <c r="AA35" s="54">
        <f>IFERROR(AA12*$F35,0)</f>
        <v>24257.8125</v>
      </c>
      <c r="AB35" s="54">
        <f>IFERROR(AB12*$F35,0)</f>
        <v>24257.8125</v>
      </c>
      <c r="AC35" s="54">
        <f>IFERROR(AC12*$F35,0)</f>
        <v>24257.8125</v>
      </c>
      <c r="AD35" s="54">
        <f>IFERROR(AD12*$F35,0)</f>
        <v>24257.8125</v>
      </c>
      <c r="AE35" s="54">
        <f t="shared" ref="AE35:AE39" si="59">SUM(AA35:AD35)</f>
        <v>97031.25</v>
      </c>
      <c r="AF35" s="54">
        <f>IFERROR(AF12*$F35,0)</f>
        <v>27896.484375</v>
      </c>
      <c r="AG35" s="54">
        <f>IFERROR(AG12*$F35,0)</f>
        <v>27896.484375</v>
      </c>
      <c r="AH35" s="54">
        <f>IFERROR(AH12*$F35,0)</f>
        <v>27896.484375</v>
      </c>
      <c r="AI35" s="54">
        <f>IFERROR(AI12*$F35,0)</f>
        <v>27896.484375</v>
      </c>
      <c r="AJ35" s="54">
        <f t="shared" ref="AJ35:AJ39" si="60">SUM(AF35:AI35)</f>
        <v>111585.9375</v>
      </c>
      <c r="AK35" s="54">
        <f>IFERROR(AK12*$F35,0)</f>
        <v>32080.957031249996</v>
      </c>
      <c r="AL35" s="54">
        <f>IFERROR(AL12*$F35,0)</f>
        <v>32080.957031249996</v>
      </c>
      <c r="AM35" s="54">
        <f>IFERROR(AM12*$F35,0)</f>
        <v>32080.957031249996</v>
      </c>
      <c r="AN35" s="54">
        <f>IFERROR(AN12*$F35,0)</f>
        <v>32080.957031249996</v>
      </c>
      <c r="AO35" s="54">
        <f t="shared" ref="AO35:AO39" si="61">SUM(AK35:AN35)</f>
        <v>128323.82812499999</v>
      </c>
      <c r="AP35" s="54">
        <f>IFERROR(AP12*$F35,0)</f>
        <v>36893.100585937493</v>
      </c>
      <c r="AQ35" s="54">
        <f>IFERROR(AQ12*$F35,0)</f>
        <v>36893.100585937493</v>
      </c>
      <c r="AR35" s="54">
        <f>IFERROR(AR12*$F35,0)</f>
        <v>36893.100585937493</v>
      </c>
      <c r="AS35" s="54">
        <f>IFERROR(AS12*$F35,0)</f>
        <v>36893.100585937493</v>
      </c>
      <c r="AT35" s="54">
        <f t="shared" ref="AT35:AT39" si="62">SUM(AP35:AS35)</f>
        <v>147572.40234374997</v>
      </c>
      <c r="AU35" s="54">
        <f>IFERROR(AU12*$F35,0)</f>
        <v>42427.06567382811</v>
      </c>
      <c r="AV35" s="54">
        <f>IFERROR(AV12*$F35,0)</f>
        <v>42427.06567382811</v>
      </c>
      <c r="AW35" s="54">
        <f>IFERROR(AW12*$F35,0)</f>
        <v>42427.06567382811</v>
      </c>
      <c r="AX35" s="54">
        <f>IFERROR(AX12*$F35,0)</f>
        <v>42427.06567382811</v>
      </c>
      <c r="AY35" s="54">
        <f t="shared" ref="AY35:AY39" si="63">SUM(AU35:AX35)</f>
        <v>169708.26269531244</v>
      </c>
      <c r="AZ35" s="54">
        <f>IFERROR(AZ12*$F35,0)</f>
        <v>48791.125524902323</v>
      </c>
      <c r="BA35" s="54">
        <f>IFERROR(BA12*$F35,0)</f>
        <v>48791.125524902323</v>
      </c>
      <c r="BB35" s="54">
        <f>IFERROR(BB12*$F35,0)</f>
        <v>48791.125524902323</v>
      </c>
      <c r="BC35" s="54">
        <f>IFERROR(BC12*$F35,0)</f>
        <v>48791.125524902323</v>
      </c>
      <c r="BD35" s="54">
        <f t="shared" ref="BD35:BD39" si="64">SUM(AZ35:BC35)</f>
        <v>195164.50209960929</v>
      </c>
      <c r="BE35" s="54">
        <f>IFERROR(BE12*$F35,0)</f>
        <v>56109.79435363767</v>
      </c>
      <c r="BF35" s="54">
        <f>IFERROR(BF12*$F35,0)</f>
        <v>56109.79435363767</v>
      </c>
      <c r="BG35" s="54">
        <f>IFERROR(BG12*$F35,0)</f>
        <v>56109.79435363767</v>
      </c>
      <c r="BH35" s="54">
        <f>IFERROR(BH12*$F35,0)</f>
        <v>56109.79435363767</v>
      </c>
      <c r="BI35" s="54">
        <f t="shared" ref="BI35:BI39" si="65">SUM(BE35:BH35)</f>
        <v>224439.17741455068</v>
      </c>
      <c r="BJ35" s="54">
        <f>IFERROR(BJ12*$F35,0)</f>
        <v>64526.263506683317</v>
      </c>
      <c r="BK35" s="54">
        <f>IFERROR(BK12*$F35,0)</f>
        <v>64526.263506683317</v>
      </c>
      <c r="BL35" s="54">
        <f>IFERROR(BL12*$F35,0)</f>
        <v>64526.263506683317</v>
      </c>
      <c r="BM35" s="54">
        <f>IFERROR(BM12*$F35,0)</f>
        <v>64526.263506683317</v>
      </c>
      <c r="BN35" s="54">
        <f t="shared" ref="BN35:BN39" si="66">SUM(BJ35:BM35)</f>
        <v>258105.05402673327</v>
      </c>
    </row>
    <row r="36" spans="1:66">
      <c r="A36" s="49">
        <f>A13</f>
        <v>0</v>
      </c>
      <c r="B36" s="49">
        <f>B13</f>
        <v>0</v>
      </c>
      <c r="C36" s="49">
        <f>C13</f>
        <v>0</v>
      </c>
      <c r="D36" s="49">
        <f>D13</f>
        <v>0</v>
      </c>
      <c r="E36" s="49">
        <f>E13</f>
        <v>0</v>
      </c>
      <c r="F36" s="53">
        <f>'Customer''s Questionnaire'!M46</f>
        <v>0</v>
      </c>
      <c r="G36" s="54">
        <f>IFERROR(G13*$F36,0)</f>
        <v>0</v>
      </c>
      <c r="H36" s="54">
        <f>IFERROR(H13*$F36,0)</f>
        <v>0</v>
      </c>
      <c r="I36" s="54">
        <f>IFERROR(I13*$F36,0)</f>
        <v>0</v>
      </c>
      <c r="J36" s="54">
        <f>IFERROR(J13*$F36,0)</f>
        <v>0</v>
      </c>
      <c r="K36" s="58">
        <f t="shared" si="55"/>
        <v>0</v>
      </c>
      <c r="L36" s="54">
        <f>IFERROR(L13*$F36,0)</f>
        <v>0</v>
      </c>
      <c r="M36" s="54">
        <f>IFERROR(M13*$F36,0)</f>
        <v>0</v>
      </c>
      <c r="N36" s="54">
        <f>IFERROR(N13*$F36,0)</f>
        <v>0</v>
      </c>
      <c r="O36" s="54">
        <f>IFERROR(O13*$F36,0)</f>
        <v>0</v>
      </c>
      <c r="P36" s="58">
        <f t="shared" si="56"/>
        <v>0</v>
      </c>
      <c r="Q36" s="54">
        <f>IFERROR(Q13*$F36,0)</f>
        <v>0</v>
      </c>
      <c r="R36" s="54">
        <f>IFERROR(R13*$F36,0)</f>
        <v>0</v>
      </c>
      <c r="S36" s="54">
        <f>IFERROR(S13*$F36,0)</f>
        <v>0</v>
      </c>
      <c r="T36" s="54">
        <f>IFERROR(T13*$F36,0)</f>
        <v>0</v>
      </c>
      <c r="U36" s="54">
        <f t="shared" si="57"/>
        <v>0</v>
      </c>
      <c r="V36" s="54">
        <f>IFERROR(V13*$F36,0)</f>
        <v>0</v>
      </c>
      <c r="W36" s="54">
        <f>IFERROR(W13*$F36,0)</f>
        <v>0</v>
      </c>
      <c r="X36" s="54">
        <f>IFERROR(X13*$F36,0)</f>
        <v>0</v>
      </c>
      <c r="Y36" s="54">
        <f>IFERROR(Y13*$F36,0)</f>
        <v>0</v>
      </c>
      <c r="Z36" s="54">
        <f t="shared" si="58"/>
        <v>0</v>
      </c>
      <c r="AA36" s="54">
        <f>IFERROR(AA13*$F36,0)</f>
        <v>0</v>
      </c>
      <c r="AB36" s="54">
        <f>IFERROR(AB13*$F36,0)</f>
        <v>0</v>
      </c>
      <c r="AC36" s="54">
        <f>IFERROR(AC13*$F36,0)</f>
        <v>0</v>
      </c>
      <c r="AD36" s="54">
        <f>IFERROR(AD13*$F36,0)</f>
        <v>0</v>
      </c>
      <c r="AE36" s="54">
        <f t="shared" si="59"/>
        <v>0</v>
      </c>
      <c r="AF36" s="54">
        <f>IFERROR(AF13*$F36,0)</f>
        <v>0</v>
      </c>
      <c r="AG36" s="54">
        <f>IFERROR(AG13*$F36,0)</f>
        <v>0</v>
      </c>
      <c r="AH36" s="54">
        <f>IFERROR(AH13*$F36,0)</f>
        <v>0</v>
      </c>
      <c r="AI36" s="54">
        <f>IFERROR(AI13*$F36,0)</f>
        <v>0</v>
      </c>
      <c r="AJ36" s="54">
        <f t="shared" si="60"/>
        <v>0</v>
      </c>
      <c r="AK36" s="54">
        <f>IFERROR(AK13*$F36,0)</f>
        <v>0</v>
      </c>
      <c r="AL36" s="54">
        <f>IFERROR(AL13*$F36,0)</f>
        <v>0</v>
      </c>
      <c r="AM36" s="54">
        <f>IFERROR(AM13*$F36,0)</f>
        <v>0</v>
      </c>
      <c r="AN36" s="54">
        <f>IFERROR(AN13*$F36,0)</f>
        <v>0</v>
      </c>
      <c r="AO36" s="54">
        <f t="shared" si="61"/>
        <v>0</v>
      </c>
      <c r="AP36" s="54">
        <f>IFERROR(AP13*$F36,0)</f>
        <v>0</v>
      </c>
      <c r="AQ36" s="54">
        <f>IFERROR(AQ13*$F36,0)</f>
        <v>0</v>
      </c>
      <c r="AR36" s="54">
        <f>IFERROR(AR13*$F36,0)</f>
        <v>0</v>
      </c>
      <c r="AS36" s="54">
        <f>IFERROR(AS13*$F36,0)</f>
        <v>0</v>
      </c>
      <c r="AT36" s="54">
        <f t="shared" si="62"/>
        <v>0</v>
      </c>
      <c r="AU36" s="54">
        <f>IFERROR(AU13*$F36,0)</f>
        <v>0</v>
      </c>
      <c r="AV36" s="54">
        <f>IFERROR(AV13*$F36,0)</f>
        <v>0</v>
      </c>
      <c r="AW36" s="54">
        <f>IFERROR(AW13*$F36,0)</f>
        <v>0</v>
      </c>
      <c r="AX36" s="54">
        <f>IFERROR(AX13*$F36,0)</f>
        <v>0</v>
      </c>
      <c r="AY36" s="54">
        <f t="shared" si="63"/>
        <v>0</v>
      </c>
      <c r="AZ36" s="54">
        <f>IFERROR(AZ13*$F36,0)</f>
        <v>0</v>
      </c>
      <c r="BA36" s="54">
        <f>IFERROR(BA13*$F36,0)</f>
        <v>0</v>
      </c>
      <c r="BB36" s="54">
        <f>IFERROR(BB13*$F36,0)</f>
        <v>0</v>
      </c>
      <c r="BC36" s="54">
        <f>IFERROR(BC13*$F36,0)</f>
        <v>0</v>
      </c>
      <c r="BD36" s="54">
        <f t="shared" si="64"/>
        <v>0</v>
      </c>
      <c r="BE36" s="54">
        <f>IFERROR(BE13*$F36,0)</f>
        <v>0</v>
      </c>
      <c r="BF36" s="54">
        <f>IFERROR(BF13*$F36,0)</f>
        <v>0</v>
      </c>
      <c r="BG36" s="54">
        <f>IFERROR(BG13*$F36,0)</f>
        <v>0</v>
      </c>
      <c r="BH36" s="54">
        <f>IFERROR(BH13*$F36,0)</f>
        <v>0</v>
      </c>
      <c r="BI36" s="54">
        <f t="shared" si="65"/>
        <v>0</v>
      </c>
      <c r="BJ36" s="54">
        <f>IFERROR(BJ13*$F36,0)</f>
        <v>0</v>
      </c>
      <c r="BK36" s="54">
        <f>IFERROR(BK13*$F36,0)</f>
        <v>0</v>
      </c>
      <c r="BL36" s="54">
        <f>IFERROR(BL13*$F36,0)</f>
        <v>0</v>
      </c>
      <c r="BM36" s="54">
        <f>IFERROR(BM13*$F36,0)</f>
        <v>0</v>
      </c>
      <c r="BN36" s="54">
        <f t="shared" si="66"/>
        <v>0</v>
      </c>
    </row>
    <row r="37" spans="1:66">
      <c r="A37" s="49">
        <f>A14</f>
        <v>0</v>
      </c>
      <c r="B37" s="49">
        <f>B14</f>
        <v>0</v>
      </c>
      <c r="C37" s="49">
        <f>C14</f>
        <v>0</v>
      </c>
      <c r="D37" s="49">
        <f>D14</f>
        <v>0</v>
      </c>
      <c r="E37" s="49">
        <f>E14</f>
        <v>0</v>
      </c>
      <c r="F37" s="53">
        <f>'Customer''s Questionnaire'!M47</f>
        <v>0</v>
      </c>
      <c r="G37" s="54">
        <f>IFERROR(G14*$F37,0)</f>
        <v>0</v>
      </c>
      <c r="H37" s="54">
        <f>IFERROR(H14*$F37,0)</f>
        <v>0</v>
      </c>
      <c r="I37" s="54">
        <f>IFERROR(I14*$F37,0)</f>
        <v>0</v>
      </c>
      <c r="J37" s="54">
        <f>IFERROR(J14*$F37,0)</f>
        <v>0</v>
      </c>
      <c r="K37" s="58">
        <f t="shared" si="55"/>
        <v>0</v>
      </c>
      <c r="L37" s="54">
        <f>IFERROR(L14*$F37,0)</f>
        <v>0</v>
      </c>
      <c r="M37" s="54">
        <f>IFERROR(M14*$F37,0)</f>
        <v>0</v>
      </c>
      <c r="N37" s="54">
        <f>IFERROR(N14*$F37,0)</f>
        <v>0</v>
      </c>
      <c r="O37" s="54">
        <f>IFERROR(O14*$F37,0)</f>
        <v>0</v>
      </c>
      <c r="P37" s="58">
        <f t="shared" si="56"/>
        <v>0</v>
      </c>
      <c r="Q37" s="54">
        <f>IFERROR(Q14*$F37,0)</f>
        <v>0</v>
      </c>
      <c r="R37" s="54">
        <f>IFERROR(R14*$F37,0)</f>
        <v>0</v>
      </c>
      <c r="S37" s="54">
        <f>IFERROR(S14*$F37,0)</f>
        <v>0</v>
      </c>
      <c r="T37" s="54">
        <f>IFERROR(T14*$F37,0)</f>
        <v>0</v>
      </c>
      <c r="U37" s="54">
        <f t="shared" si="57"/>
        <v>0</v>
      </c>
      <c r="V37" s="54">
        <f>IFERROR(V14*$F37,0)</f>
        <v>0</v>
      </c>
      <c r="W37" s="54">
        <f>IFERROR(W14*$F37,0)</f>
        <v>0</v>
      </c>
      <c r="X37" s="54">
        <f>IFERROR(X14*$F37,0)</f>
        <v>0</v>
      </c>
      <c r="Y37" s="54">
        <f>IFERROR(Y14*$F37,0)</f>
        <v>0</v>
      </c>
      <c r="Z37" s="54">
        <f t="shared" si="58"/>
        <v>0</v>
      </c>
      <c r="AA37" s="54">
        <f>IFERROR(AA14*$F37,0)</f>
        <v>0</v>
      </c>
      <c r="AB37" s="54">
        <f>IFERROR(AB14*$F37,0)</f>
        <v>0</v>
      </c>
      <c r="AC37" s="54">
        <f>IFERROR(AC14*$F37,0)</f>
        <v>0</v>
      </c>
      <c r="AD37" s="54">
        <f>IFERROR(AD14*$F37,0)</f>
        <v>0</v>
      </c>
      <c r="AE37" s="54">
        <f t="shared" si="59"/>
        <v>0</v>
      </c>
      <c r="AF37" s="54">
        <f>IFERROR(AF14*$F37,0)</f>
        <v>0</v>
      </c>
      <c r="AG37" s="54">
        <f>IFERROR(AG14*$F37,0)</f>
        <v>0</v>
      </c>
      <c r="AH37" s="54">
        <f>IFERROR(AH14*$F37,0)</f>
        <v>0</v>
      </c>
      <c r="AI37" s="54">
        <f>IFERROR(AI14*$F37,0)</f>
        <v>0</v>
      </c>
      <c r="AJ37" s="54">
        <f t="shared" si="60"/>
        <v>0</v>
      </c>
      <c r="AK37" s="54">
        <f>IFERROR(AK14*$F37,0)</f>
        <v>0</v>
      </c>
      <c r="AL37" s="54">
        <f>IFERROR(AL14*$F37,0)</f>
        <v>0</v>
      </c>
      <c r="AM37" s="54">
        <f>IFERROR(AM14*$F37,0)</f>
        <v>0</v>
      </c>
      <c r="AN37" s="54">
        <f>IFERROR(AN14*$F37,0)</f>
        <v>0</v>
      </c>
      <c r="AO37" s="54">
        <f t="shared" si="61"/>
        <v>0</v>
      </c>
      <c r="AP37" s="54">
        <f>IFERROR(AP14*$F37,0)</f>
        <v>0</v>
      </c>
      <c r="AQ37" s="54">
        <f>IFERROR(AQ14*$F37,0)</f>
        <v>0</v>
      </c>
      <c r="AR37" s="54">
        <f>IFERROR(AR14*$F37,0)</f>
        <v>0</v>
      </c>
      <c r="AS37" s="54">
        <f>IFERROR(AS14*$F37,0)</f>
        <v>0</v>
      </c>
      <c r="AT37" s="54">
        <f t="shared" si="62"/>
        <v>0</v>
      </c>
      <c r="AU37" s="54">
        <f>IFERROR(AU14*$F37,0)</f>
        <v>0</v>
      </c>
      <c r="AV37" s="54">
        <f>IFERROR(AV14*$F37,0)</f>
        <v>0</v>
      </c>
      <c r="AW37" s="54">
        <f>IFERROR(AW14*$F37,0)</f>
        <v>0</v>
      </c>
      <c r="AX37" s="54">
        <f>IFERROR(AX14*$F37,0)</f>
        <v>0</v>
      </c>
      <c r="AY37" s="54">
        <f t="shared" si="63"/>
        <v>0</v>
      </c>
      <c r="AZ37" s="54">
        <f>IFERROR(AZ14*$F37,0)</f>
        <v>0</v>
      </c>
      <c r="BA37" s="54">
        <f>IFERROR(BA14*$F37,0)</f>
        <v>0</v>
      </c>
      <c r="BB37" s="54">
        <f>IFERROR(BB14*$F37,0)</f>
        <v>0</v>
      </c>
      <c r="BC37" s="54">
        <f>IFERROR(BC14*$F37,0)</f>
        <v>0</v>
      </c>
      <c r="BD37" s="54">
        <f t="shared" si="64"/>
        <v>0</v>
      </c>
      <c r="BE37" s="54">
        <f>IFERROR(BE14*$F37,0)</f>
        <v>0</v>
      </c>
      <c r="BF37" s="54">
        <f>IFERROR(BF14*$F37,0)</f>
        <v>0</v>
      </c>
      <c r="BG37" s="54">
        <f>IFERROR(BG14*$F37,0)</f>
        <v>0</v>
      </c>
      <c r="BH37" s="54">
        <f>IFERROR(BH14*$F37,0)</f>
        <v>0</v>
      </c>
      <c r="BI37" s="54">
        <f t="shared" si="65"/>
        <v>0</v>
      </c>
      <c r="BJ37" s="54">
        <f>IFERROR(BJ14*$F37,0)</f>
        <v>0</v>
      </c>
      <c r="BK37" s="54">
        <f>IFERROR(BK14*$F37,0)</f>
        <v>0</v>
      </c>
      <c r="BL37" s="54">
        <f>IFERROR(BL14*$F37,0)</f>
        <v>0</v>
      </c>
      <c r="BM37" s="54">
        <f>IFERROR(BM14*$F37,0)</f>
        <v>0</v>
      </c>
      <c r="BN37" s="54">
        <f t="shared" si="66"/>
        <v>0</v>
      </c>
    </row>
    <row r="38" spans="1:66">
      <c r="A38" s="49">
        <f>A15</f>
        <v>0</v>
      </c>
      <c r="B38" s="49">
        <f>B15</f>
        <v>0</v>
      </c>
      <c r="C38" s="49">
        <f>C15</f>
        <v>0</v>
      </c>
      <c r="D38" s="49">
        <f>D15</f>
        <v>0</v>
      </c>
      <c r="E38" s="49">
        <f>E15</f>
        <v>0</v>
      </c>
      <c r="F38" s="53">
        <f>'Customer''s Questionnaire'!M48</f>
        <v>0</v>
      </c>
      <c r="G38" s="54">
        <f>IFERROR(G15*$F38,0)</f>
        <v>0</v>
      </c>
      <c r="H38" s="54">
        <f>IFERROR(H15*$F38,0)</f>
        <v>0</v>
      </c>
      <c r="I38" s="54">
        <f>IFERROR(I15*$F38,0)</f>
        <v>0</v>
      </c>
      <c r="J38" s="54">
        <f>IFERROR(J15*$F38,0)</f>
        <v>0</v>
      </c>
      <c r="K38" s="58">
        <f t="shared" si="55"/>
        <v>0</v>
      </c>
      <c r="L38" s="54">
        <f>IFERROR(L15*$F38,0)</f>
        <v>0</v>
      </c>
      <c r="M38" s="54">
        <f>IFERROR(M15*$F38,0)</f>
        <v>0</v>
      </c>
      <c r="N38" s="54">
        <f>IFERROR(N15*$F38,0)</f>
        <v>0</v>
      </c>
      <c r="O38" s="54">
        <f>IFERROR(O15*$F38,0)</f>
        <v>0</v>
      </c>
      <c r="P38" s="58">
        <f t="shared" si="56"/>
        <v>0</v>
      </c>
      <c r="Q38" s="54">
        <f>IFERROR(Q15*$F38,0)</f>
        <v>0</v>
      </c>
      <c r="R38" s="54">
        <f>IFERROR(R15*$F38,0)</f>
        <v>0</v>
      </c>
      <c r="S38" s="54">
        <f>IFERROR(S15*$F38,0)</f>
        <v>0</v>
      </c>
      <c r="T38" s="54">
        <f>IFERROR(T15*$F38,0)</f>
        <v>0</v>
      </c>
      <c r="U38" s="54">
        <f t="shared" si="57"/>
        <v>0</v>
      </c>
      <c r="V38" s="54">
        <f>IFERROR(V15*$F38,0)</f>
        <v>0</v>
      </c>
      <c r="W38" s="54">
        <f>IFERROR(W15*$F38,0)</f>
        <v>0</v>
      </c>
      <c r="X38" s="54">
        <f>IFERROR(X15*$F38,0)</f>
        <v>0</v>
      </c>
      <c r="Y38" s="54">
        <f>IFERROR(Y15*$F38,0)</f>
        <v>0</v>
      </c>
      <c r="Z38" s="54">
        <f t="shared" si="58"/>
        <v>0</v>
      </c>
      <c r="AA38" s="54">
        <f>IFERROR(AA15*$F38,0)</f>
        <v>0</v>
      </c>
      <c r="AB38" s="54">
        <f>IFERROR(AB15*$F38,0)</f>
        <v>0</v>
      </c>
      <c r="AC38" s="54">
        <f>IFERROR(AC15*$F38,0)</f>
        <v>0</v>
      </c>
      <c r="AD38" s="54">
        <f>IFERROR(AD15*$F38,0)</f>
        <v>0</v>
      </c>
      <c r="AE38" s="54">
        <f t="shared" si="59"/>
        <v>0</v>
      </c>
      <c r="AF38" s="54">
        <f>IFERROR(AF15*$F38,0)</f>
        <v>0</v>
      </c>
      <c r="AG38" s="54">
        <f>IFERROR(AG15*$F38,0)</f>
        <v>0</v>
      </c>
      <c r="AH38" s="54">
        <f>IFERROR(AH15*$F38,0)</f>
        <v>0</v>
      </c>
      <c r="AI38" s="54">
        <f>IFERROR(AI15*$F38,0)</f>
        <v>0</v>
      </c>
      <c r="AJ38" s="54">
        <f t="shared" si="60"/>
        <v>0</v>
      </c>
      <c r="AK38" s="54">
        <f>IFERROR(AK15*$F38,0)</f>
        <v>0</v>
      </c>
      <c r="AL38" s="54">
        <f>IFERROR(AL15*$F38,0)</f>
        <v>0</v>
      </c>
      <c r="AM38" s="54">
        <f>IFERROR(AM15*$F38,0)</f>
        <v>0</v>
      </c>
      <c r="AN38" s="54">
        <f>IFERROR(AN15*$F38,0)</f>
        <v>0</v>
      </c>
      <c r="AO38" s="54">
        <f t="shared" si="61"/>
        <v>0</v>
      </c>
      <c r="AP38" s="54">
        <f>IFERROR(AP15*$F38,0)</f>
        <v>0</v>
      </c>
      <c r="AQ38" s="54">
        <f>IFERROR(AQ15*$F38,0)</f>
        <v>0</v>
      </c>
      <c r="AR38" s="54">
        <f>IFERROR(AR15*$F38,0)</f>
        <v>0</v>
      </c>
      <c r="AS38" s="54">
        <f>IFERROR(AS15*$F38,0)</f>
        <v>0</v>
      </c>
      <c r="AT38" s="54">
        <f t="shared" si="62"/>
        <v>0</v>
      </c>
      <c r="AU38" s="54">
        <f>IFERROR(AU15*$F38,0)</f>
        <v>0</v>
      </c>
      <c r="AV38" s="54">
        <f>IFERROR(AV15*$F38,0)</f>
        <v>0</v>
      </c>
      <c r="AW38" s="54">
        <f>IFERROR(AW15*$F38,0)</f>
        <v>0</v>
      </c>
      <c r="AX38" s="54">
        <f>IFERROR(AX15*$F38,0)</f>
        <v>0</v>
      </c>
      <c r="AY38" s="54">
        <f t="shared" si="63"/>
        <v>0</v>
      </c>
      <c r="AZ38" s="54">
        <f>IFERROR(AZ15*$F38,0)</f>
        <v>0</v>
      </c>
      <c r="BA38" s="54">
        <f>IFERROR(BA15*$F38,0)</f>
        <v>0</v>
      </c>
      <c r="BB38" s="54">
        <f>IFERROR(BB15*$F38,0)</f>
        <v>0</v>
      </c>
      <c r="BC38" s="54">
        <f>IFERROR(BC15*$F38,0)</f>
        <v>0</v>
      </c>
      <c r="BD38" s="54">
        <f t="shared" si="64"/>
        <v>0</v>
      </c>
      <c r="BE38" s="54">
        <f>IFERROR(BE15*$F38,0)</f>
        <v>0</v>
      </c>
      <c r="BF38" s="54">
        <f>IFERROR(BF15*$F38,0)</f>
        <v>0</v>
      </c>
      <c r="BG38" s="54">
        <f>IFERROR(BG15*$F38,0)</f>
        <v>0</v>
      </c>
      <c r="BH38" s="54">
        <f>IFERROR(BH15*$F38,0)</f>
        <v>0</v>
      </c>
      <c r="BI38" s="54">
        <f t="shared" si="65"/>
        <v>0</v>
      </c>
      <c r="BJ38" s="54">
        <f>IFERROR(BJ15*$F38,0)</f>
        <v>0</v>
      </c>
      <c r="BK38" s="54">
        <f>IFERROR(BK15*$F38,0)</f>
        <v>0</v>
      </c>
      <c r="BL38" s="54">
        <f>IFERROR(BL15*$F38,0)</f>
        <v>0</v>
      </c>
      <c r="BM38" s="54">
        <f>IFERROR(BM15*$F38,0)</f>
        <v>0</v>
      </c>
      <c r="BN38" s="54">
        <f t="shared" si="66"/>
        <v>0</v>
      </c>
    </row>
    <row r="39" spans="1:66" ht="15" customHeight="1">
      <c r="A39" s="219">
        <f>A16</f>
        <v>0</v>
      </c>
      <c r="B39" s="219">
        <f>B16</f>
        <v>0</v>
      </c>
      <c r="C39" s="219">
        <f>C16</f>
        <v>0</v>
      </c>
      <c r="D39" s="219">
        <f>D16</f>
        <v>0</v>
      </c>
      <c r="E39" s="219">
        <f>E16</f>
        <v>0</v>
      </c>
      <c r="F39" s="224">
        <f>'Customer''s Questionnaire'!M49</f>
        <v>0</v>
      </c>
      <c r="G39" s="225">
        <f>IFERROR(G16*$F39,0)</f>
        <v>0</v>
      </c>
      <c r="H39" s="225">
        <f>IFERROR(H16*$F39,0)</f>
        <v>0</v>
      </c>
      <c r="I39" s="225">
        <f>IFERROR(I16*$F39,0)</f>
        <v>0</v>
      </c>
      <c r="J39" s="225">
        <f>IFERROR(J16*$F39,0)</f>
        <v>0</v>
      </c>
      <c r="K39" s="226">
        <f t="shared" si="55"/>
        <v>0</v>
      </c>
      <c r="L39" s="225">
        <f>IFERROR(L16*$F39,0)</f>
        <v>0</v>
      </c>
      <c r="M39" s="225">
        <f>IFERROR(M16*$F39,0)</f>
        <v>0</v>
      </c>
      <c r="N39" s="225">
        <f>IFERROR(N16*$F39,0)</f>
        <v>0</v>
      </c>
      <c r="O39" s="225">
        <f>IFERROR(O16*$F39,0)</f>
        <v>0</v>
      </c>
      <c r="P39" s="226">
        <f t="shared" si="56"/>
        <v>0</v>
      </c>
      <c r="Q39" s="225">
        <f>IFERROR(Q16*$F39,0)</f>
        <v>0</v>
      </c>
      <c r="R39" s="225">
        <f>IFERROR(R16*$F39,0)</f>
        <v>0</v>
      </c>
      <c r="S39" s="225">
        <f>IFERROR(S16*$F39,0)</f>
        <v>0</v>
      </c>
      <c r="T39" s="225">
        <f>IFERROR(T16*$F39,0)</f>
        <v>0</v>
      </c>
      <c r="U39" s="225">
        <f t="shared" si="57"/>
        <v>0</v>
      </c>
      <c r="V39" s="225">
        <f>IFERROR(V16*$F39,0)</f>
        <v>0</v>
      </c>
      <c r="W39" s="225">
        <f>IFERROR(W16*$F39,0)</f>
        <v>0</v>
      </c>
      <c r="X39" s="225">
        <f>IFERROR(X16*$F39,0)</f>
        <v>0</v>
      </c>
      <c r="Y39" s="225">
        <f>IFERROR(Y16*$F39,0)</f>
        <v>0</v>
      </c>
      <c r="Z39" s="225">
        <f t="shared" si="58"/>
        <v>0</v>
      </c>
      <c r="AA39" s="225">
        <f>IFERROR(AA16*$F39,0)</f>
        <v>0</v>
      </c>
      <c r="AB39" s="225">
        <f>IFERROR(AB16*$F39,0)</f>
        <v>0</v>
      </c>
      <c r="AC39" s="225">
        <f>IFERROR(AC16*$F39,0)</f>
        <v>0</v>
      </c>
      <c r="AD39" s="225">
        <f>IFERROR(AD16*$F39,0)</f>
        <v>0</v>
      </c>
      <c r="AE39" s="225">
        <f t="shared" si="59"/>
        <v>0</v>
      </c>
      <c r="AF39" s="225">
        <f>IFERROR(AF16*$F39,0)</f>
        <v>0</v>
      </c>
      <c r="AG39" s="225">
        <f>IFERROR(AG16*$F39,0)</f>
        <v>0</v>
      </c>
      <c r="AH39" s="225">
        <f>IFERROR(AH16*$F39,0)</f>
        <v>0</v>
      </c>
      <c r="AI39" s="225">
        <f>IFERROR(AI16*$F39,0)</f>
        <v>0</v>
      </c>
      <c r="AJ39" s="225">
        <f t="shared" si="60"/>
        <v>0</v>
      </c>
      <c r="AK39" s="225">
        <f>IFERROR(AK16*$F39,0)</f>
        <v>0</v>
      </c>
      <c r="AL39" s="225">
        <f>IFERROR(AL16*$F39,0)</f>
        <v>0</v>
      </c>
      <c r="AM39" s="225">
        <f>IFERROR(AM16*$F39,0)</f>
        <v>0</v>
      </c>
      <c r="AN39" s="225">
        <f>IFERROR(AN16*$F39,0)</f>
        <v>0</v>
      </c>
      <c r="AO39" s="225">
        <f t="shared" si="61"/>
        <v>0</v>
      </c>
      <c r="AP39" s="225">
        <f>IFERROR(AP16*$F39,0)</f>
        <v>0</v>
      </c>
      <c r="AQ39" s="225">
        <f>IFERROR(AQ16*$F39,0)</f>
        <v>0</v>
      </c>
      <c r="AR39" s="225">
        <f>IFERROR(AR16*$F39,0)</f>
        <v>0</v>
      </c>
      <c r="AS39" s="225">
        <f>IFERROR(AS16*$F39,0)</f>
        <v>0</v>
      </c>
      <c r="AT39" s="225">
        <f t="shared" si="62"/>
        <v>0</v>
      </c>
      <c r="AU39" s="225">
        <f>IFERROR(AU16*$F39,0)</f>
        <v>0</v>
      </c>
      <c r="AV39" s="225">
        <f>IFERROR(AV16*$F39,0)</f>
        <v>0</v>
      </c>
      <c r="AW39" s="225">
        <f>IFERROR(AW16*$F39,0)</f>
        <v>0</v>
      </c>
      <c r="AX39" s="225">
        <f>IFERROR(AX16*$F39,0)</f>
        <v>0</v>
      </c>
      <c r="AY39" s="225">
        <f t="shared" si="63"/>
        <v>0</v>
      </c>
      <c r="AZ39" s="225">
        <f>IFERROR(AZ16*$F39,0)</f>
        <v>0</v>
      </c>
      <c r="BA39" s="225">
        <f>IFERROR(BA16*$F39,0)</f>
        <v>0</v>
      </c>
      <c r="BB39" s="225">
        <f>IFERROR(BB16*$F39,0)</f>
        <v>0</v>
      </c>
      <c r="BC39" s="225">
        <f>IFERROR(BC16*$F39,0)</f>
        <v>0</v>
      </c>
      <c r="BD39" s="225">
        <f t="shared" si="64"/>
        <v>0</v>
      </c>
      <c r="BE39" s="225">
        <f>IFERROR(BE16*$F39,0)</f>
        <v>0</v>
      </c>
      <c r="BF39" s="225">
        <f>IFERROR(BF16*$F39,0)</f>
        <v>0</v>
      </c>
      <c r="BG39" s="225">
        <f>IFERROR(BG16*$F39,0)</f>
        <v>0</v>
      </c>
      <c r="BH39" s="225">
        <f>IFERROR(BH16*$F39,0)</f>
        <v>0</v>
      </c>
      <c r="BI39" s="225">
        <f t="shared" si="65"/>
        <v>0</v>
      </c>
      <c r="BJ39" s="225">
        <f>IFERROR(BJ16*$F39,0)</f>
        <v>0</v>
      </c>
      <c r="BK39" s="225">
        <f>IFERROR(BK16*$F39,0)</f>
        <v>0</v>
      </c>
      <c r="BL39" s="225">
        <f>IFERROR(BL16*$F39,0)</f>
        <v>0</v>
      </c>
      <c r="BM39" s="225">
        <f>IFERROR(BM16*$F39,0)</f>
        <v>0</v>
      </c>
      <c r="BN39" s="225">
        <f t="shared" si="66"/>
        <v>0</v>
      </c>
    </row>
    <row r="40" spans="1:66" ht="15" customHeight="1">
      <c r="A40" s="219">
        <f t="shared" ref="A40:E40" si="67">A17</f>
        <v>0</v>
      </c>
      <c r="B40" s="219">
        <f t="shared" si="67"/>
        <v>0</v>
      </c>
      <c r="C40" s="219">
        <f t="shared" si="67"/>
        <v>0</v>
      </c>
      <c r="D40" s="219">
        <f t="shared" si="67"/>
        <v>0</v>
      </c>
      <c r="E40" s="219">
        <f t="shared" si="67"/>
        <v>0</v>
      </c>
      <c r="F40" s="224">
        <f>'Customer''s Questionnaire'!M50</f>
        <v>0</v>
      </c>
      <c r="G40" s="225">
        <f t="shared" ref="G40:J40" si="68">IFERROR(G17*$F40,0)</f>
        <v>0</v>
      </c>
      <c r="H40" s="225">
        <f t="shared" si="68"/>
        <v>0</v>
      </c>
      <c r="I40" s="225">
        <f t="shared" si="68"/>
        <v>0</v>
      </c>
      <c r="J40" s="225">
        <f t="shared" si="68"/>
        <v>0</v>
      </c>
      <c r="K40" s="226">
        <f t="shared" ref="K40:K52" si="69">SUM(G40:J40)</f>
        <v>0</v>
      </c>
      <c r="L40" s="225">
        <f t="shared" ref="L40:O40" si="70">IFERROR(L17*$F40,0)</f>
        <v>0</v>
      </c>
      <c r="M40" s="225">
        <f t="shared" si="70"/>
        <v>0</v>
      </c>
      <c r="N40" s="225">
        <f t="shared" si="70"/>
        <v>0</v>
      </c>
      <c r="O40" s="225">
        <f t="shared" si="70"/>
        <v>0</v>
      </c>
      <c r="P40" s="226">
        <f t="shared" ref="P40:P52" si="71">SUM(L40:O40)</f>
        <v>0</v>
      </c>
      <c r="Q40" s="225">
        <f t="shared" ref="Q40:T40" si="72">IFERROR(Q17*$F40,0)</f>
        <v>0</v>
      </c>
      <c r="R40" s="225">
        <f t="shared" si="72"/>
        <v>0</v>
      </c>
      <c r="S40" s="225">
        <f t="shared" si="72"/>
        <v>0</v>
      </c>
      <c r="T40" s="225">
        <f t="shared" si="72"/>
        <v>0</v>
      </c>
      <c r="U40" s="225">
        <f t="shared" ref="U40:U52" si="73">SUM(Q40:T40)</f>
        <v>0</v>
      </c>
      <c r="V40" s="225">
        <f t="shared" ref="V40:Y40" si="74">IFERROR(V17*$F40,0)</f>
        <v>0</v>
      </c>
      <c r="W40" s="225">
        <f t="shared" si="74"/>
        <v>0</v>
      </c>
      <c r="X40" s="225">
        <f t="shared" si="74"/>
        <v>0</v>
      </c>
      <c r="Y40" s="225">
        <f t="shared" si="74"/>
        <v>0</v>
      </c>
      <c r="Z40" s="225">
        <f t="shared" ref="Z40:Z52" si="75">SUM(V40:Y40)</f>
        <v>0</v>
      </c>
      <c r="AA40" s="225">
        <f t="shared" ref="AA40:AD40" si="76">IFERROR(AA17*$F40,0)</f>
        <v>0</v>
      </c>
      <c r="AB40" s="225">
        <f t="shared" si="76"/>
        <v>0</v>
      </c>
      <c r="AC40" s="225">
        <f t="shared" si="76"/>
        <v>0</v>
      </c>
      <c r="AD40" s="225">
        <f t="shared" si="76"/>
        <v>0</v>
      </c>
      <c r="AE40" s="225">
        <f t="shared" ref="AE40:AE52" si="77">SUM(AA40:AD40)</f>
        <v>0</v>
      </c>
      <c r="AF40" s="225">
        <f t="shared" ref="AF40:AI40" si="78">IFERROR(AF17*$F40,0)</f>
        <v>0</v>
      </c>
      <c r="AG40" s="225">
        <f t="shared" si="78"/>
        <v>0</v>
      </c>
      <c r="AH40" s="225">
        <f t="shared" si="78"/>
        <v>0</v>
      </c>
      <c r="AI40" s="225">
        <f t="shared" si="78"/>
        <v>0</v>
      </c>
      <c r="AJ40" s="225">
        <f t="shared" ref="AJ40:AJ52" si="79">SUM(AF40:AI40)</f>
        <v>0</v>
      </c>
      <c r="AK40" s="225">
        <f t="shared" ref="AK40:AN40" si="80">IFERROR(AK17*$F40,0)</f>
        <v>0</v>
      </c>
      <c r="AL40" s="225">
        <f t="shared" si="80"/>
        <v>0</v>
      </c>
      <c r="AM40" s="225">
        <f t="shared" si="80"/>
        <v>0</v>
      </c>
      <c r="AN40" s="225">
        <f t="shared" si="80"/>
        <v>0</v>
      </c>
      <c r="AO40" s="225">
        <f t="shared" ref="AO40:AO52" si="81">SUM(AK40:AN40)</f>
        <v>0</v>
      </c>
      <c r="AP40" s="225">
        <f t="shared" ref="AP40:AS40" si="82">IFERROR(AP17*$F40,0)</f>
        <v>0</v>
      </c>
      <c r="AQ40" s="225">
        <f t="shared" si="82"/>
        <v>0</v>
      </c>
      <c r="AR40" s="225">
        <f t="shared" si="82"/>
        <v>0</v>
      </c>
      <c r="AS40" s="225">
        <f t="shared" si="82"/>
        <v>0</v>
      </c>
      <c r="AT40" s="225">
        <f t="shared" ref="AT40:AT52" si="83">SUM(AP40:AS40)</f>
        <v>0</v>
      </c>
      <c r="AU40" s="225">
        <f t="shared" ref="AU40:AX40" si="84">IFERROR(AU17*$F40,0)</f>
        <v>0</v>
      </c>
      <c r="AV40" s="225">
        <f t="shared" si="84"/>
        <v>0</v>
      </c>
      <c r="AW40" s="225">
        <f t="shared" si="84"/>
        <v>0</v>
      </c>
      <c r="AX40" s="225">
        <f t="shared" si="84"/>
        <v>0</v>
      </c>
      <c r="AY40" s="225">
        <f t="shared" ref="AY40:AY52" si="85">SUM(AU40:AX40)</f>
        <v>0</v>
      </c>
      <c r="AZ40" s="225">
        <f t="shared" ref="AZ40:BC40" si="86">IFERROR(AZ17*$F40,0)</f>
        <v>0</v>
      </c>
      <c r="BA40" s="225">
        <f t="shared" si="86"/>
        <v>0</v>
      </c>
      <c r="BB40" s="225">
        <f t="shared" si="86"/>
        <v>0</v>
      </c>
      <c r="BC40" s="225">
        <f t="shared" si="86"/>
        <v>0</v>
      </c>
      <c r="BD40" s="225">
        <f t="shared" ref="BD40:BD52" si="87">SUM(AZ40:BC40)</f>
        <v>0</v>
      </c>
      <c r="BE40" s="225">
        <f t="shared" ref="BE40:BH40" si="88">IFERROR(BE17*$F40,0)</f>
        <v>0</v>
      </c>
      <c r="BF40" s="225">
        <f t="shared" si="88"/>
        <v>0</v>
      </c>
      <c r="BG40" s="225">
        <f t="shared" si="88"/>
        <v>0</v>
      </c>
      <c r="BH40" s="225">
        <f t="shared" si="88"/>
        <v>0</v>
      </c>
      <c r="BI40" s="225">
        <f t="shared" ref="BI40:BI52" si="89">SUM(BE40:BH40)</f>
        <v>0</v>
      </c>
      <c r="BJ40" s="225">
        <f t="shared" ref="BJ40:BM40" si="90">IFERROR(BJ17*$F40,0)</f>
        <v>0</v>
      </c>
      <c r="BK40" s="225">
        <f t="shared" si="90"/>
        <v>0</v>
      </c>
      <c r="BL40" s="225">
        <f t="shared" si="90"/>
        <v>0</v>
      </c>
      <c r="BM40" s="225">
        <f t="shared" si="90"/>
        <v>0</v>
      </c>
      <c r="BN40" s="225">
        <f t="shared" ref="BN40:BN52" si="91">SUM(BJ40:BM40)</f>
        <v>0</v>
      </c>
    </row>
    <row r="41" spans="1:66" ht="15" customHeight="1">
      <c r="A41" s="219">
        <f t="shared" ref="A41:E41" si="92">A18</f>
        <v>0</v>
      </c>
      <c r="B41" s="219">
        <f t="shared" si="92"/>
        <v>0</v>
      </c>
      <c r="C41" s="219">
        <f t="shared" si="92"/>
        <v>0</v>
      </c>
      <c r="D41" s="219">
        <f t="shared" si="92"/>
        <v>0</v>
      </c>
      <c r="E41" s="219">
        <f t="shared" si="92"/>
        <v>0</v>
      </c>
      <c r="F41" s="224">
        <f>'Customer''s Questionnaire'!M51</f>
        <v>0</v>
      </c>
      <c r="G41" s="225">
        <f t="shared" ref="G41:J41" si="93">IFERROR(G18*$F41,0)</f>
        <v>0</v>
      </c>
      <c r="H41" s="225">
        <f t="shared" si="93"/>
        <v>0</v>
      </c>
      <c r="I41" s="225">
        <f t="shared" si="93"/>
        <v>0</v>
      </c>
      <c r="J41" s="225">
        <f t="shared" si="93"/>
        <v>0</v>
      </c>
      <c r="K41" s="226">
        <f t="shared" si="69"/>
        <v>0</v>
      </c>
      <c r="L41" s="225">
        <f t="shared" ref="L41:O41" si="94">IFERROR(L18*$F41,0)</f>
        <v>0</v>
      </c>
      <c r="M41" s="225">
        <f t="shared" si="94"/>
        <v>0</v>
      </c>
      <c r="N41" s="225">
        <f t="shared" si="94"/>
        <v>0</v>
      </c>
      <c r="O41" s="225">
        <f t="shared" si="94"/>
        <v>0</v>
      </c>
      <c r="P41" s="226">
        <f t="shared" si="71"/>
        <v>0</v>
      </c>
      <c r="Q41" s="225">
        <f t="shared" ref="Q41:T41" si="95">IFERROR(Q18*$F41,0)</f>
        <v>0</v>
      </c>
      <c r="R41" s="225">
        <f t="shared" si="95"/>
        <v>0</v>
      </c>
      <c r="S41" s="225">
        <f t="shared" si="95"/>
        <v>0</v>
      </c>
      <c r="T41" s="225">
        <f t="shared" si="95"/>
        <v>0</v>
      </c>
      <c r="U41" s="225">
        <f t="shared" si="73"/>
        <v>0</v>
      </c>
      <c r="V41" s="225">
        <f t="shared" ref="V41:Y41" si="96">IFERROR(V18*$F41,0)</f>
        <v>0</v>
      </c>
      <c r="W41" s="225">
        <f t="shared" si="96"/>
        <v>0</v>
      </c>
      <c r="X41" s="225">
        <f t="shared" si="96"/>
        <v>0</v>
      </c>
      <c r="Y41" s="225">
        <f t="shared" si="96"/>
        <v>0</v>
      </c>
      <c r="Z41" s="225">
        <f t="shared" si="75"/>
        <v>0</v>
      </c>
      <c r="AA41" s="225">
        <f t="shared" ref="AA41:AD41" si="97">IFERROR(AA18*$F41,0)</f>
        <v>0</v>
      </c>
      <c r="AB41" s="225">
        <f t="shared" si="97"/>
        <v>0</v>
      </c>
      <c r="AC41" s="225">
        <f t="shared" si="97"/>
        <v>0</v>
      </c>
      <c r="AD41" s="225">
        <f t="shared" si="97"/>
        <v>0</v>
      </c>
      <c r="AE41" s="225">
        <f t="shared" si="77"/>
        <v>0</v>
      </c>
      <c r="AF41" s="225">
        <f t="shared" ref="AF41:AI41" si="98">IFERROR(AF18*$F41,0)</f>
        <v>0</v>
      </c>
      <c r="AG41" s="225">
        <f t="shared" si="98"/>
        <v>0</v>
      </c>
      <c r="AH41" s="225">
        <f t="shared" si="98"/>
        <v>0</v>
      </c>
      <c r="AI41" s="225">
        <f t="shared" si="98"/>
        <v>0</v>
      </c>
      <c r="AJ41" s="225">
        <f t="shared" si="79"/>
        <v>0</v>
      </c>
      <c r="AK41" s="225">
        <f t="shared" ref="AK41:AN41" si="99">IFERROR(AK18*$F41,0)</f>
        <v>0</v>
      </c>
      <c r="AL41" s="225">
        <f t="shared" si="99"/>
        <v>0</v>
      </c>
      <c r="AM41" s="225">
        <f t="shared" si="99"/>
        <v>0</v>
      </c>
      <c r="AN41" s="225">
        <f t="shared" si="99"/>
        <v>0</v>
      </c>
      <c r="AO41" s="225">
        <f t="shared" si="81"/>
        <v>0</v>
      </c>
      <c r="AP41" s="225">
        <f t="shared" ref="AP41:AS41" si="100">IFERROR(AP18*$F41,0)</f>
        <v>0</v>
      </c>
      <c r="AQ41" s="225">
        <f t="shared" si="100"/>
        <v>0</v>
      </c>
      <c r="AR41" s="225">
        <f t="shared" si="100"/>
        <v>0</v>
      </c>
      <c r="AS41" s="225">
        <f t="shared" si="100"/>
        <v>0</v>
      </c>
      <c r="AT41" s="225">
        <f t="shared" si="83"/>
        <v>0</v>
      </c>
      <c r="AU41" s="225">
        <f t="shared" ref="AU41:AX41" si="101">IFERROR(AU18*$F41,0)</f>
        <v>0</v>
      </c>
      <c r="AV41" s="225">
        <f t="shared" si="101"/>
        <v>0</v>
      </c>
      <c r="AW41" s="225">
        <f t="shared" si="101"/>
        <v>0</v>
      </c>
      <c r="AX41" s="225">
        <f t="shared" si="101"/>
        <v>0</v>
      </c>
      <c r="AY41" s="225">
        <f t="shared" si="85"/>
        <v>0</v>
      </c>
      <c r="AZ41" s="225">
        <f t="shared" ref="AZ41:BC41" si="102">IFERROR(AZ18*$F41,0)</f>
        <v>0</v>
      </c>
      <c r="BA41" s="225">
        <f t="shared" si="102"/>
        <v>0</v>
      </c>
      <c r="BB41" s="225">
        <f t="shared" si="102"/>
        <v>0</v>
      </c>
      <c r="BC41" s="225">
        <f t="shared" si="102"/>
        <v>0</v>
      </c>
      <c r="BD41" s="225">
        <f t="shared" si="87"/>
        <v>0</v>
      </c>
      <c r="BE41" s="225">
        <f t="shared" ref="BE41:BH41" si="103">IFERROR(BE18*$F41,0)</f>
        <v>0</v>
      </c>
      <c r="BF41" s="225">
        <f t="shared" si="103"/>
        <v>0</v>
      </c>
      <c r="BG41" s="225">
        <f t="shared" si="103"/>
        <v>0</v>
      </c>
      <c r="BH41" s="225">
        <f t="shared" si="103"/>
        <v>0</v>
      </c>
      <c r="BI41" s="225">
        <f t="shared" si="89"/>
        <v>0</v>
      </c>
      <c r="BJ41" s="225">
        <f t="shared" ref="BJ41:BM41" si="104">IFERROR(BJ18*$F41,0)</f>
        <v>0</v>
      </c>
      <c r="BK41" s="225">
        <f t="shared" si="104"/>
        <v>0</v>
      </c>
      <c r="BL41" s="225">
        <f t="shared" si="104"/>
        <v>0</v>
      </c>
      <c r="BM41" s="225">
        <f t="shared" si="104"/>
        <v>0</v>
      </c>
      <c r="BN41" s="225">
        <f t="shared" si="91"/>
        <v>0</v>
      </c>
    </row>
    <row r="42" spans="1:66" ht="15" customHeight="1">
      <c r="A42" s="219">
        <f t="shared" ref="A42:E42" si="105">A19</f>
        <v>0</v>
      </c>
      <c r="B42" s="219">
        <f t="shared" si="105"/>
        <v>0</v>
      </c>
      <c r="C42" s="219">
        <f t="shared" si="105"/>
        <v>0</v>
      </c>
      <c r="D42" s="219">
        <f t="shared" si="105"/>
        <v>0</v>
      </c>
      <c r="E42" s="219">
        <f t="shared" si="105"/>
        <v>0</v>
      </c>
      <c r="F42" s="224">
        <f>'Customer''s Questionnaire'!M52</f>
        <v>0</v>
      </c>
      <c r="G42" s="225">
        <f t="shared" ref="G42:J42" si="106">IFERROR(G19*$F42,0)</f>
        <v>0</v>
      </c>
      <c r="H42" s="225">
        <f t="shared" si="106"/>
        <v>0</v>
      </c>
      <c r="I42" s="225">
        <f t="shared" si="106"/>
        <v>0</v>
      </c>
      <c r="J42" s="225">
        <f t="shared" si="106"/>
        <v>0</v>
      </c>
      <c r="K42" s="226">
        <f t="shared" si="69"/>
        <v>0</v>
      </c>
      <c r="L42" s="225">
        <f t="shared" ref="L42:O42" si="107">IFERROR(L19*$F42,0)</f>
        <v>0</v>
      </c>
      <c r="M42" s="225">
        <f t="shared" si="107"/>
        <v>0</v>
      </c>
      <c r="N42" s="225">
        <f t="shared" si="107"/>
        <v>0</v>
      </c>
      <c r="O42" s="225">
        <f t="shared" si="107"/>
        <v>0</v>
      </c>
      <c r="P42" s="226">
        <f t="shared" si="71"/>
        <v>0</v>
      </c>
      <c r="Q42" s="225">
        <f t="shared" ref="Q42:T42" si="108">IFERROR(Q19*$F42,0)</f>
        <v>0</v>
      </c>
      <c r="R42" s="225">
        <f t="shared" si="108"/>
        <v>0</v>
      </c>
      <c r="S42" s="225">
        <f t="shared" si="108"/>
        <v>0</v>
      </c>
      <c r="T42" s="225">
        <f t="shared" si="108"/>
        <v>0</v>
      </c>
      <c r="U42" s="225">
        <f t="shared" si="73"/>
        <v>0</v>
      </c>
      <c r="V42" s="225">
        <f t="shared" ref="V42:Y42" si="109">IFERROR(V19*$F42,0)</f>
        <v>0</v>
      </c>
      <c r="W42" s="225">
        <f t="shared" si="109"/>
        <v>0</v>
      </c>
      <c r="X42" s="225">
        <f t="shared" si="109"/>
        <v>0</v>
      </c>
      <c r="Y42" s="225">
        <f t="shared" si="109"/>
        <v>0</v>
      </c>
      <c r="Z42" s="225">
        <f t="shared" si="75"/>
        <v>0</v>
      </c>
      <c r="AA42" s="225">
        <f t="shared" ref="AA42:AD42" si="110">IFERROR(AA19*$F42,0)</f>
        <v>0</v>
      </c>
      <c r="AB42" s="225">
        <f t="shared" si="110"/>
        <v>0</v>
      </c>
      <c r="AC42" s="225">
        <f t="shared" si="110"/>
        <v>0</v>
      </c>
      <c r="AD42" s="225">
        <f t="shared" si="110"/>
        <v>0</v>
      </c>
      <c r="AE42" s="225">
        <f t="shared" si="77"/>
        <v>0</v>
      </c>
      <c r="AF42" s="225">
        <f t="shared" ref="AF42:AI42" si="111">IFERROR(AF19*$F42,0)</f>
        <v>0</v>
      </c>
      <c r="AG42" s="225">
        <f t="shared" si="111"/>
        <v>0</v>
      </c>
      <c r="AH42" s="225">
        <f t="shared" si="111"/>
        <v>0</v>
      </c>
      <c r="AI42" s="225">
        <f t="shared" si="111"/>
        <v>0</v>
      </c>
      <c r="AJ42" s="225">
        <f t="shared" si="79"/>
        <v>0</v>
      </c>
      <c r="AK42" s="225">
        <f t="shared" ref="AK42:AN42" si="112">IFERROR(AK19*$F42,0)</f>
        <v>0</v>
      </c>
      <c r="AL42" s="225">
        <f t="shared" si="112"/>
        <v>0</v>
      </c>
      <c r="AM42" s="225">
        <f t="shared" si="112"/>
        <v>0</v>
      </c>
      <c r="AN42" s="225">
        <f t="shared" si="112"/>
        <v>0</v>
      </c>
      <c r="AO42" s="225">
        <f t="shared" si="81"/>
        <v>0</v>
      </c>
      <c r="AP42" s="225">
        <f t="shared" ref="AP42:AS42" si="113">IFERROR(AP19*$F42,0)</f>
        <v>0</v>
      </c>
      <c r="AQ42" s="225">
        <f t="shared" si="113"/>
        <v>0</v>
      </c>
      <c r="AR42" s="225">
        <f t="shared" si="113"/>
        <v>0</v>
      </c>
      <c r="AS42" s="225">
        <f t="shared" si="113"/>
        <v>0</v>
      </c>
      <c r="AT42" s="225">
        <f t="shared" si="83"/>
        <v>0</v>
      </c>
      <c r="AU42" s="225">
        <f t="shared" ref="AU42:AX42" si="114">IFERROR(AU19*$F42,0)</f>
        <v>0</v>
      </c>
      <c r="AV42" s="225">
        <f t="shared" si="114"/>
        <v>0</v>
      </c>
      <c r="AW42" s="225">
        <f t="shared" si="114"/>
        <v>0</v>
      </c>
      <c r="AX42" s="225">
        <f t="shared" si="114"/>
        <v>0</v>
      </c>
      <c r="AY42" s="225">
        <f t="shared" si="85"/>
        <v>0</v>
      </c>
      <c r="AZ42" s="225">
        <f t="shared" ref="AZ42:BC42" si="115">IFERROR(AZ19*$F42,0)</f>
        <v>0</v>
      </c>
      <c r="BA42" s="225">
        <f t="shared" si="115"/>
        <v>0</v>
      </c>
      <c r="BB42" s="225">
        <f t="shared" si="115"/>
        <v>0</v>
      </c>
      <c r="BC42" s="225">
        <f t="shared" si="115"/>
        <v>0</v>
      </c>
      <c r="BD42" s="225">
        <f t="shared" si="87"/>
        <v>0</v>
      </c>
      <c r="BE42" s="225">
        <f t="shared" ref="BE42:BH42" si="116">IFERROR(BE19*$F42,0)</f>
        <v>0</v>
      </c>
      <c r="BF42" s="225">
        <f t="shared" si="116"/>
        <v>0</v>
      </c>
      <c r="BG42" s="225">
        <f t="shared" si="116"/>
        <v>0</v>
      </c>
      <c r="BH42" s="225">
        <f t="shared" si="116"/>
        <v>0</v>
      </c>
      <c r="BI42" s="225">
        <f t="shared" si="89"/>
        <v>0</v>
      </c>
      <c r="BJ42" s="225">
        <f t="shared" ref="BJ42:BM42" si="117">IFERROR(BJ19*$F42,0)</f>
        <v>0</v>
      </c>
      <c r="BK42" s="225">
        <f t="shared" si="117"/>
        <v>0</v>
      </c>
      <c r="BL42" s="225">
        <f t="shared" si="117"/>
        <v>0</v>
      </c>
      <c r="BM42" s="225">
        <f t="shared" si="117"/>
        <v>0</v>
      </c>
      <c r="BN42" s="225">
        <f t="shared" si="91"/>
        <v>0</v>
      </c>
    </row>
    <row r="43" spans="1:66" ht="15" customHeight="1">
      <c r="A43" s="219">
        <f t="shared" ref="A43:E43" si="118">A20</f>
        <v>0</v>
      </c>
      <c r="B43" s="219">
        <f t="shared" si="118"/>
        <v>0</v>
      </c>
      <c r="C43" s="219">
        <f t="shared" si="118"/>
        <v>0</v>
      </c>
      <c r="D43" s="219">
        <f t="shared" si="118"/>
        <v>0</v>
      </c>
      <c r="E43" s="219">
        <f t="shared" si="118"/>
        <v>0</v>
      </c>
      <c r="F43" s="224">
        <f>'Customer''s Questionnaire'!M53</f>
        <v>0</v>
      </c>
      <c r="G43" s="225">
        <f t="shared" ref="G43:J43" si="119">IFERROR(G20*$F43,0)</f>
        <v>0</v>
      </c>
      <c r="H43" s="225">
        <f t="shared" si="119"/>
        <v>0</v>
      </c>
      <c r="I43" s="225">
        <f t="shared" si="119"/>
        <v>0</v>
      </c>
      <c r="J43" s="225">
        <f t="shared" si="119"/>
        <v>0</v>
      </c>
      <c r="K43" s="226">
        <f t="shared" si="69"/>
        <v>0</v>
      </c>
      <c r="L43" s="225">
        <f t="shared" ref="L43:O43" si="120">IFERROR(L20*$F43,0)</f>
        <v>0</v>
      </c>
      <c r="M43" s="225">
        <f t="shared" si="120"/>
        <v>0</v>
      </c>
      <c r="N43" s="225">
        <f t="shared" si="120"/>
        <v>0</v>
      </c>
      <c r="O43" s="225">
        <f t="shared" si="120"/>
        <v>0</v>
      </c>
      <c r="P43" s="226">
        <f t="shared" si="71"/>
        <v>0</v>
      </c>
      <c r="Q43" s="225">
        <f t="shared" ref="Q43:T43" si="121">IFERROR(Q20*$F43,0)</f>
        <v>0</v>
      </c>
      <c r="R43" s="225">
        <f t="shared" si="121"/>
        <v>0</v>
      </c>
      <c r="S43" s="225">
        <f t="shared" si="121"/>
        <v>0</v>
      </c>
      <c r="T43" s="225">
        <f t="shared" si="121"/>
        <v>0</v>
      </c>
      <c r="U43" s="225">
        <f t="shared" si="73"/>
        <v>0</v>
      </c>
      <c r="V43" s="225">
        <f t="shared" ref="V43:Y43" si="122">IFERROR(V20*$F43,0)</f>
        <v>0</v>
      </c>
      <c r="W43" s="225">
        <f t="shared" si="122"/>
        <v>0</v>
      </c>
      <c r="X43" s="225">
        <f t="shared" si="122"/>
        <v>0</v>
      </c>
      <c r="Y43" s="225">
        <f t="shared" si="122"/>
        <v>0</v>
      </c>
      <c r="Z43" s="225">
        <f t="shared" si="75"/>
        <v>0</v>
      </c>
      <c r="AA43" s="225">
        <f t="shared" ref="AA43:AD43" si="123">IFERROR(AA20*$F43,0)</f>
        <v>0</v>
      </c>
      <c r="AB43" s="225">
        <f t="shared" si="123"/>
        <v>0</v>
      </c>
      <c r="AC43" s="225">
        <f t="shared" si="123"/>
        <v>0</v>
      </c>
      <c r="AD43" s="225">
        <f t="shared" si="123"/>
        <v>0</v>
      </c>
      <c r="AE43" s="225">
        <f t="shared" si="77"/>
        <v>0</v>
      </c>
      <c r="AF43" s="225">
        <f t="shared" ref="AF43:AI43" si="124">IFERROR(AF20*$F43,0)</f>
        <v>0</v>
      </c>
      <c r="AG43" s="225">
        <f t="shared" si="124"/>
        <v>0</v>
      </c>
      <c r="AH43" s="225">
        <f t="shared" si="124"/>
        <v>0</v>
      </c>
      <c r="AI43" s="225">
        <f t="shared" si="124"/>
        <v>0</v>
      </c>
      <c r="AJ43" s="225">
        <f t="shared" si="79"/>
        <v>0</v>
      </c>
      <c r="AK43" s="225">
        <f t="shared" ref="AK43:AN43" si="125">IFERROR(AK20*$F43,0)</f>
        <v>0</v>
      </c>
      <c r="AL43" s="225">
        <f t="shared" si="125"/>
        <v>0</v>
      </c>
      <c r="AM43" s="225">
        <f t="shared" si="125"/>
        <v>0</v>
      </c>
      <c r="AN43" s="225">
        <f t="shared" si="125"/>
        <v>0</v>
      </c>
      <c r="AO43" s="225">
        <f t="shared" si="81"/>
        <v>0</v>
      </c>
      <c r="AP43" s="225">
        <f t="shared" ref="AP43:AS43" si="126">IFERROR(AP20*$F43,0)</f>
        <v>0</v>
      </c>
      <c r="AQ43" s="225">
        <f t="shared" si="126"/>
        <v>0</v>
      </c>
      <c r="AR43" s="225">
        <f t="shared" si="126"/>
        <v>0</v>
      </c>
      <c r="AS43" s="225">
        <f t="shared" si="126"/>
        <v>0</v>
      </c>
      <c r="AT43" s="225">
        <f t="shared" si="83"/>
        <v>0</v>
      </c>
      <c r="AU43" s="225">
        <f t="shared" ref="AU43:AX43" si="127">IFERROR(AU20*$F43,0)</f>
        <v>0</v>
      </c>
      <c r="AV43" s="225">
        <f t="shared" si="127"/>
        <v>0</v>
      </c>
      <c r="AW43" s="225">
        <f t="shared" si="127"/>
        <v>0</v>
      </c>
      <c r="AX43" s="225">
        <f t="shared" si="127"/>
        <v>0</v>
      </c>
      <c r="AY43" s="225">
        <f t="shared" si="85"/>
        <v>0</v>
      </c>
      <c r="AZ43" s="225">
        <f t="shared" ref="AZ43:BC43" si="128">IFERROR(AZ20*$F43,0)</f>
        <v>0</v>
      </c>
      <c r="BA43" s="225">
        <f t="shared" si="128"/>
        <v>0</v>
      </c>
      <c r="BB43" s="225">
        <f t="shared" si="128"/>
        <v>0</v>
      </c>
      <c r="BC43" s="225">
        <f t="shared" si="128"/>
        <v>0</v>
      </c>
      <c r="BD43" s="225">
        <f t="shared" si="87"/>
        <v>0</v>
      </c>
      <c r="BE43" s="225">
        <f t="shared" ref="BE43:BH43" si="129">IFERROR(BE20*$F43,0)</f>
        <v>0</v>
      </c>
      <c r="BF43" s="225">
        <f t="shared" si="129"/>
        <v>0</v>
      </c>
      <c r="BG43" s="225">
        <f t="shared" si="129"/>
        <v>0</v>
      </c>
      <c r="BH43" s="225">
        <f t="shared" si="129"/>
        <v>0</v>
      </c>
      <c r="BI43" s="225">
        <f t="shared" si="89"/>
        <v>0</v>
      </c>
      <c r="BJ43" s="225">
        <f t="shared" ref="BJ43:BM43" si="130">IFERROR(BJ20*$F43,0)</f>
        <v>0</v>
      </c>
      <c r="BK43" s="225">
        <f t="shared" si="130"/>
        <v>0</v>
      </c>
      <c r="BL43" s="225">
        <f t="shared" si="130"/>
        <v>0</v>
      </c>
      <c r="BM43" s="225">
        <f t="shared" si="130"/>
        <v>0</v>
      </c>
      <c r="BN43" s="225">
        <f t="shared" si="91"/>
        <v>0</v>
      </c>
    </row>
    <row r="44" spans="1:66" ht="15" customHeight="1">
      <c r="A44" s="219">
        <f t="shared" ref="A44:E44" si="131">A21</f>
        <v>0</v>
      </c>
      <c r="B44" s="219">
        <f t="shared" si="131"/>
        <v>0</v>
      </c>
      <c r="C44" s="219">
        <f t="shared" si="131"/>
        <v>0</v>
      </c>
      <c r="D44" s="219">
        <f t="shared" si="131"/>
        <v>0</v>
      </c>
      <c r="E44" s="219">
        <f t="shared" si="131"/>
        <v>0</v>
      </c>
      <c r="F44" s="224">
        <f>'Customer''s Questionnaire'!M54</f>
        <v>0</v>
      </c>
      <c r="G44" s="225">
        <f t="shared" ref="G44:J44" si="132">IFERROR(G21*$F44,0)</f>
        <v>0</v>
      </c>
      <c r="H44" s="225">
        <f t="shared" si="132"/>
        <v>0</v>
      </c>
      <c r="I44" s="225">
        <f t="shared" si="132"/>
        <v>0</v>
      </c>
      <c r="J44" s="225">
        <f t="shared" si="132"/>
        <v>0</v>
      </c>
      <c r="K44" s="226">
        <f t="shared" si="69"/>
        <v>0</v>
      </c>
      <c r="L44" s="225">
        <f t="shared" ref="L44:O44" si="133">IFERROR(L21*$F44,0)</f>
        <v>0</v>
      </c>
      <c r="M44" s="225">
        <f t="shared" si="133"/>
        <v>0</v>
      </c>
      <c r="N44" s="225">
        <f t="shared" si="133"/>
        <v>0</v>
      </c>
      <c r="O44" s="225">
        <f t="shared" si="133"/>
        <v>0</v>
      </c>
      <c r="P44" s="226">
        <f t="shared" si="71"/>
        <v>0</v>
      </c>
      <c r="Q44" s="225">
        <f t="shared" ref="Q44:T44" si="134">IFERROR(Q21*$F44,0)</f>
        <v>0</v>
      </c>
      <c r="R44" s="225">
        <f t="shared" si="134"/>
        <v>0</v>
      </c>
      <c r="S44" s="225">
        <f t="shared" si="134"/>
        <v>0</v>
      </c>
      <c r="T44" s="225">
        <f t="shared" si="134"/>
        <v>0</v>
      </c>
      <c r="U44" s="225">
        <f t="shared" si="73"/>
        <v>0</v>
      </c>
      <c r="V44" s="225">
        <f t="shared" ref="V44:Y44" si="135">IFERROR(V21*$F44,0)</f>
        <v>0</v>
      </c>
      <c r="W44" s="225">
        <f t="shared" si="135"/>
        <v>0</v>
      </c>
      <c r="X44" s="225">
        <f t="shared" si="135"/>
        <v>0</v>
      </c>
      <c r="Y44" s="225">
        <f t="shared" si="135"/>
        <v>0</v>
      </c>
      <c r="Z44" s="225">
        <f t="shared" si="75"/>
        <v>0</v>
      </c>
      <c r="AA44" s="225">
        <f t="shared" ref="AA44:AD44" si="136">IFERROR(AA21*$F44,0)</f>
        <v>0</v>
      </c>
      <c r="AB44" s="225">
        <f t="shared" si="136"/>
        <v>0</v>
      </c>
      <c r="AC44" s="225">
        <f t="shared" si="136"/>
        <v>0</v>
      </c>
      <c r="AD44" s="225">
        <f t="shared" si="136"/>
        <v>0</v>
      </c>
      <c r="AE44" s="225">
        <f t="shared" si="77"/>
        <v>0</v>
      </c>
      <c r="AF44" s="225">
        <f t="shared" ref="AF44:AI44" si="137">IFERROR(AF21*$F44,0)</f>
        <v>0</v>
      </c>
      <c r="AG44" s="225">
        <f t="shared" si="137"/>
        <v>0</v>
      </c>
      <c r="AH44" s="225">
        <f t="shared" si="137"/>
        <v>0</v>
      </c>
      <c r="AI44" s="225">
        <f t="shared" si="137"/>
        <v>0</v>
      </c>
      <c r="AJ44" s="225">
        <f t="shared" si="79"/>
        <v>0</v>
      </c>
      <c r="AK44" s="225">
        <f t="shared" ref="AK44:AN44" si="138">IFERROR(AK21*$F44,0)</f>
        <v>0</v>
      </c>
      <c r="AL44" s="225">
        <f t="shared" si="138"/>
        <v>0</v>
      </c>
      <c r="AM44" s="225">
        <f t="shared" si="138"/>
        <v>0</v>
      </c>
      <c r="AN44" s="225">
        <f t="shared" si="138"/>
        <v>0</v>
      </c>
      <c r="AO44" s="225">
        <f t="shared" si="81"/>
        <v>0</v>
      </c>
      <c r="AP44" s="225">
        <f t="shared" ref="AP44:AS44" si="139">IFERROR(AP21*$F44,0)</f>
        <v>0</v>
      </c>
      <c r="AQ44" s="225">
        <f t="shared" si="139"/>
        <v>0</v>
      </c>
      <c r="AR44" s="225">
        <f t="shared" si="139"/>
        <v>0</v>
      </c>
      <c r="AS44" s="225">
        <f t="shared" si="139"/>
        <v>0</v>
      </c>
      <c r="AT44" s="225">
        <f t="shared" si="83"/>
        <v>0</v>
      </c>
      <c r="AU44" s="225">
        <f t="shared" ref="AU44:AX44" si="140">IFERROR(AU21*$F44,0)</f>
        <v>0</v>
      </c>
      <c r="AV44" s="225">
        <f t="shared" si="140"/>
        <v>0</v>
      </c>
      <c r="AW44" s="225">
        <f t="shared" si="140"/>
        <v>0</v>
      </c>
      <c r="AX44" s="225">
        <f t="shared" si="140"/>
        <v>0</v>
      </c>
      <c r="AY44" s="225">
        <f t="shared" si="85"/>
        <v>0</v>
      </c>
      <c r="AZ44" s="225">
        <f t="shared" ref="AZ44:BC44" si="141">IFERROR(AZ21*$F44,0)</f>
        <v>0</v>
      </c>
      <c r="BA44" s="225">
        <f t="shared" si="141"/>
        <v>0</v>
      </c>
      <c r="BB44" s="225">
        <f t="shared" si="141"/>
        <v>0</v>
      </c>
      <c r="BC44" s="225">
        <f t="shared" si="141"/>
        <v>0</v>
      </c>
      <c r="BD44" s="225">
        <f t="shared" si="87"/>
        <v>0</v>
      </c>
      <c r="BE44" s="225">
        <f t="shared" ref="BE44:BH44" si="142">IFERROR(BE21*$F44,0)</f>
        <v>0</v>
      </c>
      <c r="BF44" s="225">
        <f t="shared" si="142"/>
        <v>0</v>
      </c>
      <c r="BG44" s="225">
        <f t="shared" si="142"/>
        <v>0</v>
      </c>
      <c r="BH44" s="225">
        <f t="shared" si="142"/>
        <v>0</v>
      </c>
      <c r="BI44" s="225">
        <f t="shared" si="89"/>
        <v>0</v>
      </c>
      <c r="BJ44" s="225">
        <f t="shared" ref="BJ44:BM44" si="143">IFERROR(BJ21*$F44,0)</f>
        <v>0</v>
      </c>
      <c r="BK44" s="225">
        <f t="shared" si="143"/>
        <v>0</v>
      </c>
      <c r="BL44" s="225">
        <f t="shared" si="143"/>
        <v>0</v>
      </c>
      <c r="BM44" s="225">
        <f t="shared" si="143"/>
        <v>0</v>
      </c>
      <c r="BN44" s="225">
        <f t="shared" si="91"/>
        <v>0</v>
      </c>
    </row>
    <row r="45" spans="1:66" ht="15" customHeight="1">
      <c r="A45" s="219">
        <f t="shared" ref="A45:E45" si="144">A22</f>
        <v>0</v>
      </c>
      <c r="B45" s="219">
        <f t="shared" si="144"/>
        <v>0</v>
      </c>
      <c r="C45" s="219">
        <f t="shared" si="144"/>
        <v>0</v>
      </c>
      <c r="D45" s="219">
        <f t="shared" si="144"/>
        <v>0</v>
      </c>
      <c r="E45" s="219">
        <f t="shared" si="144"/>
        <v>0</v>
      </c>
      <c r="F45" s="224">
        <f>'Customer''s Questionnaire'!M55</f>
        <v>0</v>
      </c>
      <c r="G45" s="225">
        <f t="shared" ref="G45:J45" si="145">IFERROR(G22*$F45,0)</f>
        <v>0</v>
      </c>
      <c r="H45" s="225">
        <f t="shared" si="145"/>
        <v>0</v>
      </c>
      <c r="I45" s="225">
        <f t="shared" si="145"/>
        <v>0</v>
      </c>
      <c r="J45" s="225">
        <f t="shared" si="145"/>
        <v>0</v>
      </c>
      <c r="K45" s="226">
        <f t="shared" si="69"/>
        <v>0</v>
      </c>
      <c r="L45" s="225">
        <f t="shared" ref="L45:O45" si="146">IFERROR(L22*$F45,0)</f>
        <v>0</v>
      </c>
      <c r="M45" s="225">
        <f t="shared" si="146"/>
        <v>0</v>
      </c>
      <c r="N45" s="225">
        <f t="shared" si="146"/>
        <v>0</v>
      </c>
      <c r="O45" s="225">
        <f t="shared" si="146"/>
        <v>0</v>
      </c>
      <c r="P45" s="226">
        <f t="shared" si="71"/>
        <v>0</v>
      </c>
      <c r="Q45" s="225">
        <f t="shared" ref="Q45:T45" si="147">IFERROR(Q22*$F45,0)</f>
        <v>0</v>
      </c>
      <c r="R45" s="225">
        <f t="shared" si="147"/>
        <v>0</v>
      </c>
      <c r="S45" s="225">
        <f t="shared" si="147"/>
        <v>0</v>
      </c>
      <c r="T45" s="225">
        <f t="shared" si="147"/>
        <v>0</v>
      </c>
      <c r="U45" s="225">
        <f t="shared" si="73"/>
        <v>0</v>
      </c>
      <c r="V45" s="225">
        <f t="shared" ref="V45:Y45" si="148">IFERROR(V22*$F45,0)</f>
        <v>0</v>
      </c>
      <c r="W45" s="225">
        <f t="shared" si="148"/>
        <v>0</v>
      </c>
      <c r="X45" s="225">
        <f t="shared" si="148"/>
        <v>0</v>
      </c>
      <c r="Y45" s="225">
        <f t="shared" si="148"/>
        <v>0</v>
      </c>
      <c r="Z45" s="225">
        <f t="shared" si="75"/>
        <v>0</v>
      </c>
      <c r="AA45" s="225">
        <f t="shared" ref="AA45:AD45" si="149">IFERROR(AA22*$F45,0)</f>
        <v>0</v>
      </c>
      <c r="AB45" s="225">
        <f t="shared" si="149"/>
        <v>0</v>
      </c>
      <c r="AC45" s="225">
        <f t="shared" si="149"/>
        <v>0</v>
      </c>
      <c r="AD45" s="225">
        <f t="shared" si="149"/>
        <v>0</v>
      </c>
      <c r="AE45" s="225">
        <f t="shared" si="77"/>
        <v>0</v>
      </c>
      <c r="AF45" s="225">
        <f t="shared" ref="AF45:AI45" si="150">IFERROR(AF22*$F45,0)</f>
        <v>0</v>
      </c>
      <c r="AG45" s="225">
        <f t="shared" si="150"/>
        <v>0</v>
      </c>
      <c r="AH45" s="225">
        <f t="shared" si="150"/>
        <v>0</v>
      </c>
      <c r="AI45" s="225">
        <f t="shared" si="150"/>
        <v>0</v>
      </c>
      <c r="AJ45" s="225">
        <f t="shared" si="79"/>
        <v>0</v>
      </c>
      <c r="AK45" s="225">
        <f t="shared" ref="AK45:AN45" si="151">IFERROR(AK22*$F45,0)</f>
        <v>0</v>
      </c>
      <c r="AL45" s="225">
        <f t="shared" si="151"/>
        <v>0</v>
      </c>
      <c r="AM45" s="225">
        <f t="shared" si="151"/>
        <v>0</v>
      </c>
      <c r="AN45" s="225">
        <f t="shared" si="151"/>
        <v>0</v>
      </c>
      <c r="AO45" s="225">
        <f t="shared" si="81"/>
        <v>0</v>
      </c>
      <c r="AP45" s="225">
        <f t="shared" ref="AP45:AS45" si="152">IFERROR(AP22*$F45,0)</f>
        <v>0</v>
      </c>
      <c r="AQ45" s="225">
        <f t="shared" si="152"/>
        <v>0</v>
      </c>
      <c r="AR45" s="225">
        <f t="shared" si="152"/>
        <v>0</v>
      </c>
      <c r="AS45" s="225">
        <f t="shared" si="152"/>
        <v>0</v>
      </c>
      <c r="AT45" s="225">
        <f t="shared" si="83"/>
        <v>0</v>
      </c>
      <c r="AU45" s="225">
        <f t="shared" ref="AU45:AX45" si="153">IFERROR(AU22*$F45,0)</f>
        <v>0</v>
      </c>
      <c r="AV45" s="225">
        <f t="shared" si="153"/>
        <v>0</v>
      </c>
      <c r="AW45" s="225">
        <f t="shared" si="153"/>
        <v>0</v>
      </c>
      <c r="AX45" s="225">
        <f t="shared" si="153"/>
        <v>0</v>
      </c>
      <c r="AY45" s="225">
        <f t="shared" si="85"/>
        <v>0</v>
      </c>
      <c r="AZ45" s="225">
        <f t="shared" ref="AZ45:BC45" si="154">IFERROR(AZ22*$F45,0)</f>
        <v>0</v>
      </c>
      <c r="BA45" s="225">
        <f t="shared" si="154"/>
        <v>0</v>
      </c>
      <c r="BB45" s="225">
        <f t="shared" si="154"/>
        <v>0</v>
      </c>
      <c r="BC45" s="225">
        <f t="shared" si="154"/>
        <v>0</v>
      </c>
      <c r="BD45" s="225">
        <f t="shared" si="87"/>
        <v>0</v>
      </c>
      <c r="BE45" s="225">
        <f t="shared" ref="BE45:BH45" si="155">IFERROR(BE22*$F45,0)</f>
        <v>0</v>
      </c>
      <c r="BF45" s="225">
        <f t="shared" si="155"/>
        <v>0</v>
      </c>
      <c r="BG45" s="225">
        <f t="shared" si="155"/>
        <v>0</v>
      </c>
      <c r="BH45" s="225">
        <f t="shared" si="155"/>
        <v>0</v>
      </c>
      <c r="BI45" s="225">
        <f t="shared" si="89"/>
        <v>0</v>
      </c>
      <c r="BJ45" s="225">
        <f t="shared" ref="BJ45:BM45" si="156">IFERROR(BJ22*$F45,0)</f>
        <v>0</v>
      </c>
      <c r="BK45" s="225">
        <f t="shared" si="156"/>
        <v>0</v>
      </c>
      <c r="BL45" s="225">
        <f t="shared" si="156"/>
        <v>0</v>
      </c>
      <c r="BM45" s="225">
        <f t="shared" si="156"/>
        <v>0</v>
      </c>
      <c r="BN45" s="225">
        <f t="shared" si="91"/>
        <v>0</v>
      </c>
    </row>
    <row r="46" spans="1:66" ht="15" customHeight="1">
      <c r="A46" s="219">
        <f t="shared" ref="A46:E46" si="157">A23</f>
        <v>0</v>
      </c>
      <c r="B46" s="219">
        <f t="shared" si="157"/>
        <v>0</v>
      </c>
      <c r="C46" s="219">
        <f t="shared" si="157"/>
        <v>0</v>
      </c>
      <c r="D46" s="219">
        <f t="shared" si="157"/>
        <v>0</v>
      </c>
      <c r="E46" s="219">
        <f t="shared" si="157"/>
        <v>0</v>
      </c>
      <c r="F46" s="224">
        <f>'Customer''s Questionnaire'!M56</f>
        <v>0</v>
      </c>
      <c r="G46" s="225">
        <f t="shared" ref="G46:J46" si="158">IFERROR(G23*$F46,0)</f>
        <v>0</v>
      </c>
      <c r="H46" s="225">
        <f t="shared" si="158"/>
        <v>0</v>
      </c>
      <c r="I46" s="225">
        <f t="shared" si="158"/>
        <v>0</v>
      </c>
      <c r="J46" s="225">
        <f t="shared" si="158"/>
        <v>0</v>
      </c>
      <c r="K46" s="226">
        <f t="shared" si="69"/>
        <v>0</v>
      </c>
      <c r="L46" s="225">
        <f t="shared" ref="L46:O46" si="159">IFERROR(L23*$F46,0)</f>
        <v>0</v>
      </c>
      <c r="M46" s="225">
        <f t="shared" si="159"/>
        <v>0</v>
      </c>
      <c r="N46" s="225">
        <f t="shared" si="159"/>
        <v>0</v>
      </c>
      <c r="O46" s="225">
        <f t="shared" si="159"/>
        <v>0</v>
      </c>
      <c r="P46" s="226">
        <f t="shared" si="71"/>
        <v>0</v>
      </c>
      <c r="Q46" s="225">
        <f t="shared" ref="Q46:T46" si="160">IFERROR(Q23*$F46,0)</f>
        <v>0</v>
      </c>
      <c r="R46" s="225">
        <f t="shared" si="160"/>
        <v>0</v>
      </c>
      <c r="S46" s="225">
        <f t="shared" si="160"/>
        <v>0</v>
      </c>
      <c r="T46" s="225">
        <f t="shared" si="160"/>
        <v>0</v>
      </c>
      <c r="U46" s="225">
        <f t="shared" si="73"/>
        <v>0</v>
      </c>
      <c r="V46" s="225">
        <f t="shared" ref="V46:Y46" si="161">IFERROR(V23*$F46,0)</f>
        <v>0</v>
      </c>
      <c r="W46" s="225">
        <f t="shared" si="161"/>
        <v>0</v>
      </c>
      <c r="X46" s="225">
        <f t="shared" si="161"/>
        <v>0</v>
      </c>
      <c r="Y46" s="225">
        <f t="shared" si="161"/>
        <v>0</v>
      </c>
      <c r="Z46" s="225">
        <f t="shared" si="75"/>
        <v>0</v>
      </c>
      <c r="AA46" s="225">
        <f t="shared" ref="AA46:AD46" si="162">IFERROR(AA23*$F46,0)</f>
        <v>0</v>
      </c>
      <c r="AB46" s="225">
        <f t="shared" si="162"/>
        <v>0</v>
      </c>
      <c r="AC46" s="225">
        <f t="shared" si="162"/>
        <v>0</v>
      </c>
      <c r="AD46" s="225">
        <f t="shared" si="162"/>
        <v>0</v>
      </c>
      <c r="AE46" s="225">
        <f t="shared" si="77"/>
        <v>0</v>
      </c>
      <c r="AF46" s="225">
        <f t="shared" ref="AF46:AI46" si="163">IFERROR(AF23*$F46,0)</f>
        <v>0</v>
      </c>
      <c r="AG46" s="225">
        <f t="shared" si="163"/>
        <v>0</v>
      </c>
      <c r="AH46" s="225">
        <f t="shared" si="163"/>
        <v>0</v>
      </c>
      <c r="AI46" s="225">
        <f t="shared" si="163"/>
        <v>0</v>
      </c>
      <c r="AJ46" s="225">
        <f t="shared" si="79"/>
        <v>0</v>
      </c>
      <c r="AK46" s="225">
        <f t="shared" ref="AK46:AN46" si="164">IFERROR(AK23*$F46,0)</f>
        <v>0</v>
      </c>
      <c r="AL46" s="225">
        <f t="shared" si="164"/>
        <v>0</v>
      </c>
      <c r="AM46" s="225">
        <f t="shared" si="164"/>
        <v>0</v>
      </c>
      <c r="AN46" s="225">
        <f t="shared" si="164"/>
        <v>0</v>
      </c>
      <c r="AO46" s="225">
        <f t="shared" si="81"/>
        <v>0</v>
      </c>
      <c r="AP46" s="225">
        <f t="shared" ref="AP46:AS46" si="165">IFERROR(AP23*$F46,0)</f>
        <v>0</v>
      </c>
      <c r="AQ46" s="225">
        <f t="shared" si="165"/>
        <v>0</v>
      </c>
      <c r="AR46" s="225">
        <f t="shared" si="165"/>
        <v>0</v>
      </c>
      <c r="AS46" s="225">
        <f t="shared" si="165"/>
        <v>0</v>
      </c>
      <c r="AT46" s="225">
        <f t="shared" si="83"/>
        <v>0</v>
      </c>
      <c r="AU46" s="225">
        <f t="shared" ref="AU46:AX46" si="166">IFERROR(AU23*$F46,0)</f>
        <v>0</v>
      </c>
      <c r="AV46" s="225">
        <f t="shared" si="166"/>
        <v>0</v>
      </c>
      <c r="AW46" s="225">
        <f t="shared" si="166"/>
        <v>0</v>
      </c>
      <c r="AX46" s="225">
        <f t="shared" si="166"/>
        <v>0</v>
      </c>
      <c r="AY46" s="225">
        <f t="shared" si="85"/>
        <v>0</v>
      </c>
      <c r="AZ46" s="225">
        <f t="shared" ref="AZ46:BC46" si="167">IFERROR(AZ23*$F46,0)</f>
        <v>0</v>
      </c>
      <c r="BA46" s="225">
        <f t="shared" si="167"/>
        <v>0</v>
      </c>
      <c r="BB46" s="225">
        <f t="shared" si="167"/>
        <v>0</v>
      </c>
      <c r="BC46" s="225">
        <f t="shared" si="167"/>
        <v>0</v>
      </c>
      <c r="BD46" s="225">
        <f t="shared" si="87"/>
        <v>0</v>
      </c>
      <c r="BE46" s="225">
        <f t="shared" ref="BE46:BH46" si="168">IFERROR(BE23*$F46,0)</f>
        <v>0</v>
      </c>
      <c r="BF46" s="225">
        <f t="shared" si="168"/>
        <v>0</v>
      </c>
      <c r="BG46" s="225">
        <f t="shared" si="168"/>
        <v>0</v>
      </c>
      <c r="BH46" s="225">
        <f t="shared" si="168"/>
        <v>0</v>
      </c>
      <c r="BI46" s="225">
        <f t="shared" si="89"/>
        <v>0</v>
      </c>
      <c r="BJ46" s="225">
        <f t="shared" ref="BJ46:BM46" si="169">IFERROR(BJ23*$F46,0)</f>
        <v>0</v>
      </c>
      <c r="BK46" s="225">
        <f t="shared" si="169"/>
        <v>0</v>
      </c>
      <c r="BL46" s="225">
        <f t="shared" si="169"/>
        <v>0</v>
      </c>
      <c r="BM46" s="225">
        <f t="shared" si="169"/>
        <v>0</v>
      </c>
      <c r="BN46" s="225">
        <f t="shared" si="91"/>
        <v>0</v>
      </c>
    </row>
    <row r="47" spans="1:66" ht="15" customHeight="1">
      <c r="A47" s="219">
        <f t="shared" ref="A47:E47" si="170">A24</f>
        <v>0</v>
      </c>
      <c r="B47" s="219">
        <f t="shared" si="170"/>
        <v>0</v>
      </c>
      <c r="C47" s="219">
        <f t="shared" si="170"/>
        <v>0</v>
      </c>
      <c r="D47" s="219">
        <f t="shared" si="170"/>
        <v>0</v>
      </c>
      <c r="E47" s="219">
        <f t="shared" si="170"/>
        <v>0</v>
      </c>
      <c r="F47" s="224">
        <f>'Customer''s Questionnaire'!M57</f>
        <v>0</v>
      </c>
      <c r="G47" s="225">
        <f t="shared" ref="G47:J47" si="171">IFERROR(G24*$F47,0)</f>
        <v>0</v>
      </c>
      <c r="H47" s="225">
        <f t="shared" si="171"/>
        <v>0</v>
      </c>
      <c r="I47" s="225">
        <f t="shared" si="171"/>
        <v>0</v>
      </c>
      <c r="J47" s="225">
        <f t="shared" si="171"/>
        <v>0</v>
      </c>
      <c r="K47" s="226">
        <f t="shared" si="69"/>
        <v>0</v>
      </c>
      <c r="L47" s="225">
        <f t="shared" ref="L47:O47" si="172">IFERROR(L24*$F47,0)</f>
        <v>0</v>
      </c>
      <c r="M47" s="225">
        <f t="shared" si="172"/>
        <v>0</v>
      </c>
      <c r="N47" s="225">
        <f t="shared" si="172"/>
        <v>0</v>
      </c>
      <c r="O47" s="225">
        <f t="shared" si="172"/>
        <v>0</v>
      </c>
      <c r="P47" s="226">
        <f t="shared" si="71"/>
        <v>0</v>
      </c>
      <c r="Q47" s="225">
        <f t="shared" ref="Q47:T47" si="173">IFERROR(Q24*$F47,0)</f>
        <v>0</v>
      </c>
      <c r="R47" s="225">
        <f t="shared" si="173"/>
        <v>0</v>
      </c>
      <c r="S47" s="225">
        <f t="shared" si="173"/>
        <v>0</v>
      </c>
      <c r="T47" s="225">
        <f t="shared" si="173"/>
        <v>0</v>
      </c>
      <c r="U47" s="225">
        <f t="shared" si="73"/>
        <v>0</v>
      </c>
      <c r="V47" s="225">
        <f t="shared" ref="V47:Y47" si="174">IFERROR(V24*$F47,0)</f>
        <v>0</v>
      </c>
      <c r="W47" s="225">
        <f t="shared" si="174"/>
        <v>0</v>
      </c>
      <c r="X47" s="225">
        <f t="shared" si="174"/>
        <v>0</v>
      </c>
      <c r="Y47" s="225">
        <f t="shared" si="174"/>
        <v>0</v>
      </c>
      <c r="Z47" s="225">
        <f t="shared" si="75"/>
        <v>0</v>
      </c>
      <c r="AA47" s="225">
        <f t="shared" ref="AA47:AD47" si="175">IFERROR(AA24*$F47,0)</f>
        <v>0</v>
      </c>
      <c r="AB47" s="225">
        <f t="shared" si="175"/>
        <v>0</v>
      </c>
      <c r="AC47" s="225">
        <f t="shared" si="175"/>
        <v>0</v>
      </c>
      <c r="AD47" s="225">
        <f t="shared" si="175"/>
        <v>0</v>
      </c>
      <c r="AE47" s="225">
        <f t="shared" si="77"/>
        <v>0</v>
      </c>
      <c r="AF47" s="225">
        <f t="shared" ref="AF47:AI47" si="176">IFERROR(AF24*$F47,0)</f>
        <v>0</v>
      </c>
      <c r="AG47" s="225">
        <f t="shared" si="176"/>
        <v>0</v>
      </c>
      <c r="AH47" s="225">
        <f t="shared" si="176"/>
        <v>0</v>
      </c>
      <c r="AI47" s="225">
        <f t="shared" si="176"/>
        <v>0</v>
      </c>
      <c r="AJ47" s="225">
        <f t="shared" si="79"/>
        <v>0</v>
      </c>
      <c r="AK47" s="225">
        <f t="shared" ref="AK47:AN47" si="177">IFERROR(AK24*$F47,0)</f>
        <v>0</v>
      </c>
      <c r="AL47" s="225">
        <f t="shared" si="177"/>
        <v>0</v>
      </c>
      <c r="AM47" s="225">
        <f t="shared" si="177"/>
        <v>0</v>
      </c>
      <c r="AN47" s="225">
        <f t="shared" si="177"/>
        <v>0</v>
      </c>
      <c r="AO47" s="225">
        <f t="shared" si="81"/>
        <v>0</v>
      </c>
      <c r="AP47" s="225">
        <f t="shared" ref="AP47:AS47" si="178">IFERROR(AP24*$F47,0)</f>
        <v>0</v>
      </c>
      <c r="AQ47" s="225">
        <f t="shared" si="178"/>
        <v>0</v>
      </c>
      <c r="AR47" s="225">
        <f t="shared" si="178"/>
        <v>0</v>
      </c>
      <c r="AS47" s="225">
        <f t="shared" si="178"/>
        <v>0</v>
      </c>
      <c r="AT47" s="225">
        <f t="shared" si="83"/>
        <v>0</v>
      </c>
      <c r="AU47" s="225">
        <f t="shared" ref="AU47:AX47" si="179">IFERROR(AU24*$F47,0)</f>
        <v>0</v>
      </c>
      <c r="AV47" s="225">
        <f t="shared" si="179"/>
        <v>0</v>
      </c>
      <c r="AW47" s="225">
        <f t="shared" si="179"/>
        <v>0</v>
      </c>
      <c r="AX47" s="225">
        <f t="shared" si="179"/>
        <v>0</v>
      </c>
      <c r="AY47" s="225">
        <f t="shared" si="85"/>
        <v>0</v>
      </c>
      <c r="AZ47" s="225">
        <f t="shared" ref="AZ47:BC47" si="180">IFERROR(AZ24*$F47,0)</f>
        <v>0</v>
      </c>
      <c r="BA47" s="225">
        <f t="shared" si="180"/>
        <v>0</v>
      </c>
      <c r="BB47" s="225">
        <f t="shared" si="180"/>
        <v>0</v>
      </c>
      <c r="BC47" s="225">
        <f t="shared" si="180"/>
        <v>0</v>
      </c>
      <c r="BD47" s="225">
        <f t="shared" si="87"/>
        <v>0</v>
      </c>
      <c r="BE47" s="225">
        <f t="shared" ref="BE47:BH47" si="181">IFERROR(BE24*$F47,0)</f>
        <v>0</v>
      </c>
      <c r="BF47" s="225">
        <f t="shared" si="181"/>
        <v>0</v>
      </c>
      <c r="BG47" s="225">
        <f t="shared" si="181"/>
        <v>0</v>
      </c>
      <c r="BH47" s="225">
        <f t="shared" si="181"/>
        <v>0</v>
      </c>
      <c r="BI47" s="225">
        <f t="shared" si="89"/>
        <v>0</v>
      </c>
      <c r="BJ47" s="225">
        <f t="shared" ref="BJ47:BM47" si="182">IFERROR(BJ24*$F47,0)</f>
        <v>0</v>
      </c>
      <c r="BK47" s="225">
        <f t="shared" si="182"/>
        <v>0</v>
      </c>
      <c r="BL47" s="225">
        <f t="shared" si="182"/>
        <v>0</v>
      </c>
      <c r="BM47" s="225">
        <f t="shared" si="182"/>
        <v>0</v>
      </c>
      <c r="BN47" s="225">
        <f t="shared" si="91"/>
        <v>0</v>
      </c>
    </row>
    <row r="48" spans="1:66" ht="15" customHeight="1">
      <c r="A48" s="219">
        <f t="shared" ref="A48:E48" si="183">A25</f>
        <v>0</v>
      </c>
      <c r="B48" s="219">
        <f t="shared" si="183"/>
        <v>0</v>
      </c>
      <c r="C48" s="219">
        <f t="shared" si="183"/>
        <v>0</v>
      </c>
      <c r="D48" s="219">
        <f t="shared" si="183"/>
        <v>0</v>
      </c>
      <c r="E48" s="219">
        <f t="shared" si="183"/>
        <v>0</v>
      </c>
      <c r="F48" s="224">
        <f>'Customer''s Questionnaire'!M58</f>
        <v>0</v>
      </c>
      <c r="G48" s="225">
        <f t="shared" ref="G48:J48" si="184">IFERROR(G25*$F48,0)</f>
        <v>0</v>
      </c>
      <c r="H48" s="225">
        <f t="shared" si="184"/>
        <v>0</v>
      </c>
      <c r="I48" s="225">
        <f t="shared" si="184"/>
        <v>0</v>
      </c>
      <c r="J48" s="225">
        <f t="shared" si="184"/>
        <v>0</v>
      </c>
      <c r="K48" s="226">
        <f t="shared" si="69"/>
        <v>0</v>
      </c>
      <c r="L48" s="225">
        <f t="shared" ref="L48:O48" si="185">IFERROR(L25*$F48,0)</f>
        <v>0</v>
      </c>
      <c r="M48" s="225">
        <f t="shared" si="185"/>
        <v>0</v>
      </c>
      <c r="N48" s="225">
        <f t="shared" si="185"/>
        <v>0</v>
      </c>
      <c r="O48" s="225">
        <f t="shared" si="185"/>
        <v>0</v>
      </c>
      <c r="P48" s="226">
        <f t="shared" si="71"/>
        <v>0</v>
      </c>
      <c r="Q48" s="225">
        <f t="shared" ref="Q48:T48" si="186">IFERROR(Q25*$F48,0)</f>
        <v>0</v>
      </c>
      <c r="R48" s="225">
        <f t="shared" si="186"/>
        <v>0</v>
      </c>
      <c r="S48" s="225">
        <f t="shared" si="186"/>
        <v>0</v>
      </c>
      <c r="T48" s="225">
        <f t="shared" si="186"/>
        <v>0</v>
      </c>
      <c r="U48" s="225">
        <f t="shared" si="73"/>
        <v>0</v>
      </c>
      <c r="V48" s="225">
        <f t="shared" ref="V48:Y48" si="187">IFERROR(V25*$F48,0)</f>
        <v>0</v>
      </c>
      <c r="W48" s="225">
        <f t="shared" si="187"/>
        <v>0</v>
      </c>
      <c r="X48" s="225">
        <f t="shared" si="187"/>
        <v>0</v>
      </c>
      <c r="Y48" s="225">
        <f t="shared" si="187"/>
        <v>0</v>
      </c>
      <c r="Z48" s="225">
        <f t="shared" si="75"/>
        <v>0</v>
      </c>
      <c r="AA48" s="225">
        <f t="shared" ref="AA48:AD48" si="188">IFERROR(AA25*$F48,0)</f>
        <v>0</v>
      </c>
      <c r="AB48" s="225">
        <f t="shared" si="188"/>
        <v>0</v>
      </c>
      <c r="AC48" s="225">
        <f t="shared" si="188"/>
        <v>0</v>
      </c>
      <c r="AD48" s="225">
        <f t="shared" si="188"/>
        <v>0</v>
      </c>
      <c r="AE48" s="225">
        <f t="shared" si="77"/>
        <v>0</v>
      </c>
      <c r="AF48" s="225">
        <f t="shared" ref="AF48:AI48" si="189">IFERROR(AF25*$F48,0)</f>
        <v>0</v>
      </c>
      <c r="AG48" s="225">
        <f t="shared" si="189"/>
        <v>0</v>
      </c>
      <c r="AH48" s="225">
        <f t="shared" si="189"/>
        <v>0</v>
      </c>
      <c r="AI48" s="225">
        <f t="shared" si="189"/>
        <v>0</v>
      </c>
      <c r="AJ48" s="225">
        <f t="shared" si="79"/>
        <v>0</v>
      </c>
      <c r="AK48" s="225">
        <f t="shared" ref="AK48:AN48" si="190">IFERROR(AK25*$F48,0)</f>
        <v>0</v>
      </c>
      <c r="AL48" s="225">
        <f t="shared" si="190"/>
        <v>0</v>
      </c>
      <c r="AM48" s="225">
        <f t="shared" si="190"/>
        <v>0</v>
      </c>
      <c r="AN48" s="225">
        <f t="shared" si="190"/>
        <v>0</v>
      </c>
      <c r="AO48" s="225">
        <f t="shared" si="81"/>
        <v>0</v>
      </c>
      <c r="AP48" s="225">
        <f t="shared" ref="AP48:AS48" si="191">IFERROR(AP25*$F48,0)</f>
        <v>0</v>
      </c>
      <c r="AQ48" s="225">
        <f t="shared" si="191"/>
        <v>0</v>
      </c>
      <c r="AR48" s="225">
        <f t="shared" si="191"/>
        <v>0</v>
      </c>
      <c r="AS48" s="225">
        <f t="shared" si="191"/>
        <v>0</v>
      </c>
      <c r="AT48" s="225">
        <f t="shared" si="83"/>
        <v>0</v>
      </c>
      <c r="AU48" s="225">
        <f t="shared" ref="AU48:AX48" si="192">IFERROR(AU25*$F48,0)</f>
        <v>0</v>
      </c>
      <c r="AV48" s="225">
        <f t="shared" si="192"/>
        <v>0</v>
      </c>
      <c r="AW48" s="225">
        <f t="shared" si="192"/>
        <v>0</v>
      </c>
      <c r="AX48" s="225">
        <f t="shared" si="192"/>
        <v>0</v>
      </c>
      <c r="AY48" s="225">
        <f t="shared" si="85"/>
        <v>0</v>
      </c>
      <c r="AZ48" s="225">
        <f t="shared" ref="AZ48:BC48" si="193">IFERROR(AZ25*$F48,0)</f>
        <v>0</v>
      </c>
      <c r="BA48" s="225">
        <f t="shared" si="193"/>
        <v>0</v>
      </c>
      <c r="BB48" s="225">
        <f t="shared" si="193"/>
        <v>0</v>
      </c>
      <c r="BC48" s="225">
        <f t="shared" si="193"/>
        <v>0</v>
      </c>
      <c r="BD48" s="225">
        <f t="shared" si="87"/>
        <v>0</v>
      </c>
      <c r="BE48" s="225">
        <f t="shared" ref="BE48:BH48" si="194">IFERROR(BE25*$F48,0)</f>
        <v>0</v>
      </c>
      <c r="BF48" s="225">
        <f t="shared" si="194"/>
        <v>0</v>
      </c>
      <c r="BG48" s="225">
        <f t="shared" si="194"/>
        <v>0</v>
      </c>
      <c r="BH48" s="225">
        <f t="shared" si="194"/>
        <v>0</v>
      </c>
      <c r="BI48" s="225">
        <f t="shared" si="89"/>
        <v>0</v>
      </c>
      <c r="BJ48" s="225">
        <f t="shared" ref="BJ48:BM48" si="195">IFERROR(BJ25*$F48,0)</f>
        <v>0</v>
      </c>
      <c r="BK48" s="225">
        <f t="shared" si="195"/>
        <v>0</v>
      </c>
      <c r="BL48" s="225">
        <f t="shared" si="195"/>
        <v>0</v>
      </c>
      <c r="BM48" s="225">
        <f t="shared" si="195"/>
        <v>0</v>
      </c>
      <c r="BN48" s="225">
        <f t="shared" si="91"/>
        <v>0</v>
      </c>
    </row>
    <row r="49" spans="1:66" ht="15" customHeight="1">
      <c r="A49" s="219">
        <f t="shared" ref="A49:E49" si="196">A26</f>
        <v>0</v>
      </c>
      <c r="B49" s="219">
        <f t="shared" si="196"/>
        <v>0</v>
      </c>
      <c r="C49" s="219">
        <f t="shared" si="196"/>
        <v>0</v>
      </c>
      <c r="D49" s="219">
        <f t="shared" si="196"/>
        <v>0</v>
      </c>
      <c r="E49" s="219">
        <f t="shared" si="196"/>
        <v>0</v>
      </c>
      <c r="F49" s="224">
        <f>'Customer''s Questionnaire'!M59</f>
        <v>0</v>
      </c>
      <c r="G49" s="225">
        <f t="shared" ref="G49:J49" si="197">IFERROR(G26*$F49,0)</f>
        <v>0</v>
      </c>
      <c r="H49" s="225">
        <f t="shared" si="197"/>
        <v>0</v>
      </c>
      <c r="I49" s="225">
        <f t="shared" si="197"/>
        <v>0</v>
      </c>
      <c r="J49" s="225">
        <f t="shared" si="197"/>
        <v>0</v>
      </c>
      <c r="K49" s="226">
        <f t="shared" si="69"/>
        <v>0</v>
      </c>
      <c r="L49" s="225">
        <f t="shared" ref="L49:O49" si="198">IFERROR(L26*$F49,0)</f>
        <v>0</v>
      </c>
      <c r="M49" s="225">
        <f t="shared" si="198"/>
        <v>0</v>
      </c>
      <c r="N49" s="225">
        <f t="shared" si="198"/>
        <v>0</v>
      </c>
      <c r="O49" s="225">
        <f t="shared" si="198"/>
        <v>0</v>
      </c>
      <c r="P49" s="226">
        <f t="shared" si="71"/>
        <v>0</v>
      </c>
      <c r="Q49" s="225">
        <f t="shared" ref="Q49:T49" si="199">IFERROR(Q26*$F49,0)</f>
        <v>0</v>
      </c>
      <c r="R49" s="225">
        <f t="shared" si="199"/>
        <v>0</v>
      </c>
      <c r="S49" s="225">
        <f t="shared" si="199"/>
        <v>0</v>
      </c>
      <c r="T49" s="225">
        <f t="shared" si="199"/>
        <v>0</v>
      </c>
      <c r="U49" s="225">
        <f t="shared" si="73"/>
        <v>0</v>
      </c>
      <c r="V49" s="225">
        <f t="shared" ref="V49:Y49" si="200">IFERROR(V26*$F49,0)</f>
        <v>0</v>
      </c>
      <c r="W49" s="225">
        <f t="shared" si="200"/>
        <v>0</v>
      </c>
      <c r="X49" s="225">
        <f t="shared" si="200"/>
        <v>0</v>
      </c>
      <c r="Y49" s="225">
        <f t="shared" si="200"/>
        <v>0</v>
      </c>
      <c r="Z49" s="225">
        <f t="shared" si="75"/>
        <v>0</v>
      </c>
      <c r="AA49" s="225">
        <f t="shared" ref="AA49:AD49" si="201">IFERROR(AA26*$F49,0)</f>
        <v>0</v>
      </c>
      <c r="AB49" s="225">
        <f t="shared" si="201"/>
        <v>0</v>
      </c>
      <c r="AC49" s="225">
        <f t="shared" si="201"/>
        <v>0</v>
      </c>
      <c r="AD49" s="225">
        <f t="shared" si="201"/>
        <v>0</v>
      </c>
      <c r="AE49" s="225">
        <f t="shared" si="77"/>
        <v>0</v>
      </c>
      <c r="AF49" s="225">
        <f t="shared" ref="AF49:AI49" si="202">IFERROR(AF26*$F49,0)</f>
        <v>0</v>
      </c>
      <c r="AG49" s="225">
        <f t="shared" si="202"/>
        <v>0</v>
      </c>
      <c r="AH49" s="225">
        <f t="shared" si="202"/>
        <v>0</v>
      </c>
      <c r="AI49" s="225">
        <f t="shared" si="202"/>
        <v>0</v>
      </c>
      <c r="AJ49" s="225">
        <f t="shared" si="79"/>
        <v>0</v>
      </c>
      <c r="AK49" s="225">
        <f t="shared" ref="AK49:AN49" si="203">IFERROR(AK26*$F49,0)</f>
        <v>0</v>
      </c>
      <c r="AL49" s="225">
        <f t="shared" si="203"/>
        <v>0</v>
      </c>
      <c r="AM49" s="225">
        <f t="shared" si="203"/>
        <v>0</v>
      </c>
      <c r="AN49" s="225">
        <f t="shared" si="203"/>
        <v>0</v>
      </c>
      <c r="AO49" s="225">
        <f t="shared" si="81"/>
        <v>0</v>
      </c>
      <c r="AP49" s="225">
        <f t="shared" ref="AP49:AS49" si="204">IFERROR(AP26*$F49,0)</f>
        <v>0</v>
      </c>
      <c r="AQ49" s="225">
        <f t="shared" si="204"/>
        <v>0</v>
      </c>
      <c r="AR49" s="225">
        <f t="shared" si="204"/>
        <v>0</v>
      </c>
      <c r="AS49" s="225">
        <f t="shared" si="204"/>
        <v>0</v>
      </c>
      <c r="AT49" s="225">
        <f t="shared" si="83"/>
        <v>0</v>
      </c>
      <c r="AU49" s="225">
        <f t="shared" ref="AU49:AX49" si="205">IFERROR(AU26*$F49,0)</f>
        <v>0</v>
      </c>
      <c r="AV49" s="225">
        <f t="shared" si="205"/>
        <v>0</v>
      </c>
      <c r="AW49" s="225">
        <f t="shared" si="205"/>
        <v>0</v>
      </c>
      <c r="AX49" s="225">
        <f t="shared" si="205"/>
        <v>0</v>
      </c>
      <c r="AY49" s="225">
        <f t="shared" si="85"/>
        <v>0</v>
      </c>
      <c r="AZ49" s="225">
        <f t="shared" ref="AZ49:BC49" si="206">IFERROR(AZ26*$F49,0)</f>
        <v>0</v>
      </c>
      <c r="BA49" s="225">
        <f t="shared" si="206"/>
        <v>0</v>
      </c>
      <c r="BB49" s="225">
        <f t="shared" si="206"/>
        <v>0</v>
      </c>
      <c r="BC49" s="225">
        <f t="shared" si="206"/>
        <v>0</v>
      </c>
      <c r="BD49" s="225">
        <f t="shared" si="87"/>
        <v>0</v>
      </c>
      <c r="BE49" s="225">
        <f t="shared" ref="BE49:BH49" si="207">IFERROR(BE26*$F49,0)</f>
        <v>0</v>
      </c>
      <c r="BF49" s="225">
        <f t="shared" si="207"/>
        <v>0</v>
      </c>
      <c r="BG49" s="225">
        <f t="shared" si="207"/>
        <v>0</v>
      </c>
      <c r="BH49" s="225">
        <f t="shared" si="207"/>
        <v>0</v>
      </c>
      <c r="BI49" s="225">
        <f t="shared" si="89"/>
        <v>0</v>
      </c>
      <c r="BJ49" s="225">
        <f t="shared" ref="BJ49:BM49" si="208">IFERROR(BJ26*$F49,0)</f>
        <v>0</v>
      </c>
      <c r="BK49" s="225">
        <f t="shared" si="208"/>
        <v>0</v>
      </c>
      <c r="BL49" s="225">
        <f t="shared" si="208"/>
        <v>0</v>
      </c>
      <c r="BM49" s="225">
        <f t="shared" si="208"/>
        <v>0</v>
      </c>
      <c r="BN49" s="225">
        <f t="shared" si="91"/>
        <v>0</v>
      </c>
    </row>
    <row r="50" spans="1:66" ht="15" customHeight="1">
      <c r="A50" s="219">
        <f t="shared" ref="A50:E50" si="209">A27</f>
        <v>0</v>
      </c>
      <c r="B50" s="219">
        <f t="shared" si="209"/>
        <v>0</v>
      </c>
      <c r="C50" s="219">
        <f t="shared" si="209"/>
        <v>0</v>
      </c>
      <c r="D50" s="219">
        <f t="shared" si="209"/>
        <v>0</v>
      </c>
      <c r="E50" s="219">
        <f t="shared" si="209"/>
        <v>0</v>
      </c>
      <c r="F50" s="224">
        <f>'Customer''s Questionnaire'!M60</f>
        <v>0</v>
      </c>
      <c r="G50" s="225">
        <f t="shared" ref="G50:J50" si="210">IFERROR(G27*$F50,0)</f>
        <v>0</v>
      </c>
      <c r="H50" s="225">
        <f t="shared" si="210"/>
        <v>0</v>
      </c>
      <c r="I50" s="225">
        <f t="shared" si="210"/>
        <v>0</v>
      </c>
      <c r="J50" s="225">
        <f t="shared" si="210"/>
        <v>0</v>
      </c>
      <c r="K50" s="226">
        <f t="shared" si="69"/>
        <v>0</v>
      </c>
      <c r="L50" s="225">
        <f t="shared" ref="L50:O50" si="211">IFERROR(L27*$F50,0)</f>
        <v>0</v>
      </c>
      <c r="M50" s="225">
        <f t="shared" si="211"/>
        <v>0</v>
      </c>
      <c r="N50" s="225">
        <f t="shared" si="211"/>
        <v>0</v>
      </c>
      <c r="O50" s="225">
        <f t="shared" si="211"/>
        <v>0</v>
      </c>
      <c r="P50" s="226">
        <f t="shared" si="71"/>
        <v>0</v>
      </c>
      <c r="Q50" s="225">
        <f t="shared" ref="Q50:T50" si="212">IFERROR(Q27*$F50,0)</f>
        <v>0</v>
      </c>
      <c r="R50" s="225">
        <f t="shared" si="212"/>
        <v>0</v>
      </c>
      <c r="S50" s="225">
        <f t="shared" si="212"/>
        <v>0</v>
      </c>
      <c r="T50" s="225">
        <f t="shared" si="212"/>
        <v>0</v>
      </c>
      <c r="U50" s="225">
        <f t="shared" si="73"/>
        <v>0</v>
      </c>
      <c r="V50" s="225">
        <f t="shared" ref="V50:Y50" si="213">IFERROR(V27*$F50,0)</f>
        <v>0</v>
      </c>
      <c r="W50" s="225">
        <f t="shared" si="213"/>
        <v>0</v>
      </c>
      <c r="X50" s="225">
        <f t="shared" si="213"/>
        <v>0</v>
      </c>
      <c r="Y50" s="225">
        <f t="shared" si="213"/>
        <v>0</v>
      </c>
      <c r="Z50" s="225">
        <f t="shared" si="75"/>
        <v>0</v>
      </c>
      <c r="AA50" s="225">
        <f t="shared" ref="AA50:AD50" si="214">IFERROR(AA27*$F50,0)</f>
        <v>0</v>
      </c>
      <c r="AB50" s="225">
        <f t="shared" si="214"/>
        <v>0</v>
      </c>
      <c r="AC50" s="225">
        <f t="shared" si="214"/>
        <v>0</v>
      </c>
      <c r="AD50" s="225">
        <f t="shared" si="214"/>
        <v>0</v>
      </c>
      <c r="AE50" s="225">
        <f t="shared" si="77"/>
        <v>0</v>
      </c>
      <c r="AF50" s="225">
        <f t="shared" ref="AF50:AI50" si="215">IFERROR(AF27*$F50,0)</f>
        <v>0</v>
      </c>
      <c r="AG50" s="225">
        <f t="shared" si="215"/>
        <v>0</v>
      </c>
      <c r="AH50" s="225">
        <f t="shared" si="215"/>
        <v>0</v>
      </c>
      <c r="AI50" s="225">
        <f t="shared" si="215"/>
        <v>0</v>
      </c>
      <c r="AJ50" s="225">
        <f t="shared" si="79"/>
        <v>0</v>
      </c>
      <c r="AK50" s="225">
        <f t="shared" ref="AK50:AN50" si="216">IFERROR(AK27*$F50,0)</f>
        <v>0</v>
      </c>
      <c r="AL50" s="225">
        <f t="shared" si="216"/>
        <v>0</v>
      </c>
      <c r="AM50" s="225">
        <f t="shared" si="216"/>
        <v>0</v>
      </c>
      <c r="AN50" s="225">
        <f t="shared" si="216"/>
        <v>0</v>
      </c>
      <c r="AO50" s="225">
        <f t="shared" si="81"/>
        <v>0</v>
      </c>
      <c r="AP50" s="225">
        <f t="shared" ref="AP50:AS50" si="217">IFERROR(AP27*$F50,0)</f>
        <v>0</v>
      </c>
      <c r="AQ50" s="225">
        <f t="shared" si="217"/>
        <v>0</v>
      </c>
      <c r="AR50" s="225">
        <f t="shared" si="217"/>
        <v>0</v>
      </c>
      <c r="AS50" s="225">
        <f t="shared" si="217"/>
        <v>0</v>
      </c>
      <c r="AT50" s="225">
        <f t="shared" si="83"/>
        <v>0</v>
      </c>
      <c r="AU50" s="225">
        <f t="shared" ref="AU50:AX50" si="218">IFERROR(AU27*$F50,0)</f>
        <v>0</v>
      </c>
      <c r="AV50" s="225">
        <f t="shared" si="218"/>
        <v>0</v>
      </c>
      <c r="AW50" s="225">
        <f t="shared" si="218"/>
        <v>0</v>
      </c>
      <c r="AX50" s="225">
        <f t="shared" si="218"/>
        <v>0</v>
      </c>
      <c r="AY50" s="225">
        <f t="shared" si="85"/>
        <v>0</v>
      </c>
      <c r="AZ50" s="225">
        <f t="shared" ref="AZ50:BC50" si="219">IFERROR(AZ27*$F50,0)</f>
        <v>0</v>
      </c>
      <c r="BA50" s="225">
        <f t="shared" si="219"/>
        <v>0</v>
      </c>
      <c r="BB50" s="225">
        <f t="shared" si="219"/>
        <v>0</v>
      </c>
      <c r="BC50" s="225">
        <f t="shared" si="219"/>
        <v>0</v>
      </c>
      <c r="BD50" s="225">
        <f t="shared" si="87"/>
        <v>0</v>
      </c>
      <c r="BE50" s="225">
        <f t="shared" ref="BE50:BH50" si="220">IFERROR(BE27*$F50,0)</f>
        <v>0</v>
      </c>
      <c r="BF50" s="225">
        <f t="shared" si="220"/>
        <v>0</v>
      </c>
      <c r="BG50" s="225">
        <f t="shared" si="220"/>
        <v>0</v>
      </c>
      <c r="BH50" s="225">
        <f t="shared" si="220"/>
        <v>0</v>
      </c>
      <c r="BI50" s="225">
        <f t="shared" si="89"/>
        <v>0</v>
      </c>
      <c r="BJ50" s="225">
        <f t="shared" ref="BJ50:BM50" si="221">IFERROR(BJ27*$F50,0)</f>
        <v>0</v>
      </c>
      <c r="BK50" s="225">
        <f t="shared" si="221"/>
        <v>0</v>
      </c>
      <c r="BL50" s="225">
        <f t="shared" si="221"/>
        <v>0</v>
      </c>
      <c r="BM50" s="225">
        <f t="shared" si="221"/>
        <v>0</v>
      </c>
      <c r="BN50" s="225">
        <f t="shared" si="91"/>
        <v>0</v>
      </c>
    </row>
    <row r="51" spans="1:66" ht="15" customHeight="1">
      <c r="A51" s="219">
        <f t="shared" ref="A51:E51" si="222">A28</f>
        <v>0</v>
      </c>
      <c r="B51" s="219">
        <f t="shared" si="222"/>
        <v>0</v>
      </c>
      <c r="C51" s="219">
        <f t="shared" si="222"/>
        <v>0</v>
      </c>
      <c r="D51" s="219">
        <f t="shared" si="222"/>
        <v>0</v>
      </c>
      <c r="E51" s="219">
        <f t="shared" si="222"/>
        <v>0</v>
      </c>
      <c r="F51" s="224">
        <f>'Customer''s Questionnaire'!M61</f>
        <v>0</v>
      </c>
      <c r="G51" s="225">
        <f t="shared" ref="G51:J51" si="223">IFERROR(G28*$F51,0)</f>
        <v>0</v>
      </c>
      <c r="H51" s="225">
        <f t="shared" si="223"/>
        <v>0</v>
      </c>
      <c r="I51" s="225">
        <f t="shared" si="223"/>
        <v>0</v>
      </c>
      <c r="J51" s="225">
        <f t="shared" si="223"/>
        <v>0</v>
      </c>
      <c r="K51" s="226">
        <f t="shared" si="69"/>
        <v>0</v>
      </c>
      <c r="L51" s="225">
        <f t="shared" ref="L51:O51" si="224">IFERROR(L28*$F51,0)</f>
        <v>0</v>
      </c>
      <c r="M51" s="225">
        <f t="shared" si="224"/>
        <v>0</v>
      </c>
      <c r="N51" s="225">
        <f t="shared" si="224"/>
        <v>0</v>
      </c>
      <c r="O51" s="225">
        <f t="shared" si="224"/>
        <v>0</v>
      </c>
      <c r="P51" s="226">
        <f t="shared" si="71"/>
        <v>0</v>
      </c>
      <c r="Q51" s="225">
        <f t="shared" ref="Q51:T51" si="225">IFERROR(Q28*$F51,0)</f>
        <v>0</v>
      </c>
      <c r="R51" s="225">
        <f t="shared" si="225"/>
        <v>0</v>
      </c>
      <c r="S51" s="225">
        <f t="shared" si="225"/>
        <v>0</v>
      </c>
      <c r="T51" s="225">
        <f t="shared" si="225"/>
        <v>0</v>
      </c>
      <c r="U51" s="225">
        <f t="shared" si="73"/>
        <v>0</v>
      </c>
      <c r="V51" s="225">
        <f t="shared" ref="V51:Y51" si="226">IFERROR(V28*$F51,0)</f>
        <v>0</v>
      </c>
      <c r="W51" s="225">
        <f t="shared" si="226"/>
        <v>0</v>
      </c>
      <c r="X51" s="225">
        <f t="shared" si="226"/>
        <v>0</v>
      </c>
      <c r="Y51" s="225">
        <f t="shared" si="226"/>
        <v>0</v>
      </c>
      <c r="Z51" s="225">
        <f t="shared" si="75"/>
        <v>0</v>
      </c>
      <c r="AA51" s="225">
        <f t="shared" ref="AA51:AD51" si="227">IFERROR(AA28*$F51,0)</f>
        <v>0</v>
      </c>
      <c r="AB51" s="225">
        <f t="shared" si="227"/>
        <v>0</v>
      </c>
      <c r="AC51" s="225">
        <f t="shared" si="227"/>
        <v>0</v>
      </c>
      <c r="AD51" s="225">
        <f t="shared" si="227"/>
        <v>0</v>
      </c>
      <c r="AE51" s="225">
        <f t="shared" si="77"/>
        <v>0</v>
      </c>
      <c r="AF51" s="225">
        <f t="shared" ref="AF51:AI51" si="228">IFERROR(AF28*$F51,0)</f>
        <v>0</v>
      </c>
      <c r="AG51" s="225">
        <f t="shared" si="228"/>
        <v>0</v>
      </c>
      <c r="AH51" s="225">
        <f t="shared" si="228"/>
        <v>0</v>
      </c>
      <c r="AI51" s="225">
        <f t="shared" si="228"/>
        <v>0</v>
      </c>
      <c r="AJ51" s="225">
        <f t="shared" si="79"/>
        <v>0</v>
      </c>
      <c r="AK51" s="225">
        <f t="shared" ref="AK51:AN51" si="229">IFERROR(AK28*$F51,0)</f>
        <v>0</v>
      </c>
      <c r="AL51" s="225">
        <f t="shared" si="229"/>
        <v>0</v>
      </c>
      <c r="AM51" s="225">
        <f t="shared" si="229"/>
        <v>0</v>
      </c>
      <c r="AN51" s="225">
        <f t="shared" si="229"/>
        <v>0</v>
      </c>
      <c r="AO51" s="225">
        <f t="shared" si="81"/>
        <v>0</v>
      </c>
      <c r="AP51" s="225">
        <f t="shared" ref="AP51:AS51" si="230">IFERROR(AP28*$F51,0)</f>
        <v>0</v>
      </c>
      <c r="AQ51" s="225">
        <f t="shared" si="230"/>
        <v>0</v>
      </c>
      <c r="AR51" s="225">
        <f t="shared" si="230"/>
        <v>0</v>
      </c>
      <c r="AS51" s="225">
        <f t="shared" si="230"/>
        <v>0</v>
      </c>
      <c r="AT51" s="225">
        <f t="shared" si="83"/>
        <v>0</v>
      </c>
      <c r="AU51" s="225">
        <f t="shared" ref="AU51:AX51" si="231">IFERROR(AU28*$F51,0)</f>
        <v>0</v>
      </c>
      <c r="AV51" s="225">
        <f t="shared" si="231"/>
        <v>0</v>
      </c>
      <c r="AW51" s="225">
        <f t="shared" si="231"/>
        <v>0</v>
      </c>
      <c r="AX51" s="225">
        <f t="shared" si="231"/>
        <v>0</v>
      </c>
      <c r="AY51" s="225">
        <f t="shared" si="85"/>
        <v>0</v>
      </c>
      <c r="AZ51" s="225">
        <f t="shared" ref="AZ51:BC51" si="232">IFERROR(AZ28*$F51,0)</f>
        <v>0</v>
      </c>
      <c r="BA51" s="225">
        <f t="shared" si="232"/>
        <v>0</v>
      </c>
      <c r="BB51" s="225">
        <f t="shared" si="232"/>
        <v>0</v>
      </c>
      <c r="BC51" s="225">
        <f t="shared" si="232"/>
        <v>0</v>
      </c>
      <c r="BD51" s="225">
        <f t="shared" si="87"/>
        <v>0</v>
      </c>
      <c r="BE51" s="225">
        <f t="shared" ref="BE51:BH51" si="233">IFERROR(BE28*$F51,0)</f>
        <v>0</v>
      </c>
      <c r="BF51" s="225">
        <f t="shared" si="233"/>
        <v>0</v>
      </c>
      <c r="BG51" s="225">
        <f t="shared" si="233"/>
        <v>0</v>
      </c>
      <c r="BH51" s="225">
        <f t="shared" si="233"/>
        <v>0</v>
      </c>
      <c r="BI51" s="225">
        <f t="shared" si="89"/>
        <v>0</v>
      </c>
      <c r="BJ51" s="225">
        <f t="shared" ref="BJ51:BM51" si="234">IFERROR(BJ28*$F51,0)</f>
        <v>0</v>
      </c>
      <c r="BK51" s="225">
        <f t="shared" si="234"/>
        <v>0</v>
      </c>
      <c r="BL51" s="225">
        <f t="shared" si="234"/>
        <v>0</v>
      </c>
      <c r="BM51" s="225">
        <f t="shared" si="234"/>
        <v>0</v>
      </c>
      <c r="BN51" s="225">
        <f t="shared" si="91"/>
        <v>0</v>
      </c>
    </row>
    <row r="52" spans="1:66" ht="15" customHeight="1">
      <c r="A52" s="219">
        <f t="shared" ref="A52:E53" si="235">A29</f>
        <v>0</v>
      </c>
      <c r="B52" s="219">
        <f t="shared" si="235"/>
        <v>0</v>
      </c>
      <c r="C52" s="219">
        <f t="shared" si="235"/>
        <v>0</v>
      </c>
      <c r="D52" s="219">
        <f t="shared" si="235"/>
        <v>0</v>
      </c>
      <c r="E52" s="219">
        <f t="shared" si="235"/>
        <v>0</v>
      </c>
      <c r="F52" s="224">
        <f>'Customer''s Questionnaire'!M62</f>
        <v>0</v>
      </c>
      <c r="G52" s="225">
        <f t="shared" ref="G52:J53" si="236">IFERROR(G29*$F52,0)</f>
        <v>0</v>
      </c>
      <c r="H52" s="225">
        <f t="shared" si="236"/>
        <v>0</v>
      </c>
      <c r="I52" s="225">
        <f t="shared" si="236"/>
        <v>0</v>
      </c>
      <c r="J52" s="225">
        <f t="shared" si="236"/>
        <v>0</v>
      </c>
      <c r="K52" s="226">
        <f t="shared" si="69"/>
        <v>0</v>
      </c>
      <c r="L52" s="225">
        <f t="shared" ref="L52:O53" si="237">IFERROR(L29*$F52,0)</f>
        <v>0</v>
      </c>
      <c r="M52" s="225">
        <f t="shared" si="237"/>
        <v>0</v>
      </c>
      <c r="N52" s="225">
        <f t="shared" si="237"/>
        <v>0</v>
      </c>
      <c r="O52" s="225">
        <f t="shared" si="237"/>
        <v>0</v>
      </c>
      <c r="P52" s="226">
        <f t="shared" si="71"/>
        <v>0</v>
      </c>
      <c r="Q52" s="225">
        <f t="shared" ref="Q52:T53" si="238">IFERROR(Q29*$F52,0)</f>
        <v>0</v>
      </c>
      <c r="R52" s="225">
        <f t="shared" si="238"/>
        <v>0</v>
      </c>
      <c r="S52" s="225">
        <f t="shared" si="238"/>
        <v>0</v>
      </c>
      <c r="T52" s="225">
        <f t="shared" si="238"/>
        <v>0</v>
      </c>
      <c r="U52" s="225">
        <f t="shared" si="73"/>
        <v>0</v>
      </c>
      <c r="V52" s="225">
        <f t="shared" ref="V52:Y53" si="239">IFERROR(V29*$F52,0)</f>
        <v>0</v>
      </c>
      <c r="W52" s="225">
        <f t="shared" si="239"/>
        <v>0</v>
      </c>
      <c r="X52" s="225">
        <f t="shared" si="239"/>
        <v>0</v>
      </c>
      <c r="Y52" s="225">
        <f t="shared" si="239"/>
        <v>0</v>
      </c>
      <c r="Z52" s="225">
        <f t="shared" si="75"/>
        <v>0</v>
      </c>
      <c r="AA52" s="225">
        <f t="shared" ref="AA52:AD53" si="240">IFERROR(AA29*$F52,0)</f>
        <v>0</v>
      </c>
      <c r="AB52" s="225">
        <f t="shared" si="240"/>
        <v>0</v>
      </c>
      <c r="AC52" s="225">
        <f t="shared" si="240"/>
        <v>0</v>
      </c>
      <c r="AD52" s="225">
        <f t="shared" si="240"/>
        <v>0</v>
      </c>
      <c r="AE52" s="225">
        <f t="shared" si="77"/>
        <v>0</v>
      </c>
      <c r="AF52" s="225">
        <f t="shared" ref="AF52:AI53" si="241">IFERROR(AF29*$F52,0)</f>
        <v>0</v>
      </c>
      <c r="AG52" s="225">
        <f t="shared" si="241"/>
        <v>0</v>
      </c>
      <c r="AH52" s="225">
        <f t="shared" si="241"/>
        <v>0</v>
      </c>
      <c r="AI52" s="225">
        <f t="shared" si="241"/>
        <v>0</v>
      </c>
      <c r="AJ52" s="225">
        <f t="shared" si="79"/>
        <v>0</v>
      </c>
      <c r="AK52" s="225">
        <f t="shared" ref="AK52:AN53" si="242">IFERROR(AK29*$F52,0)</f>
        <v>0</v>
      </c>
      <c r="AL52" s="225">
        <f t="shared" si="242"/>
        <v>0</v>
      </c>
      <c r="AM52" s="225">
        <f t="shared" si="242"/>
        <v>0</v>
      </c>
      <c r="AN52" s="225">
        <f t="shared" si="242"/>
        <v>0</v>
      </c>
      <c r="AO52" s="225">
        <f t="shared" si="81"/>
        <v>0</v>
      </c>
      <c r="AP52" s="225">
        <f t="shared" ref="AP52:AS53" si="243">IFERROR(AP29*$F52,0)</f>
        <v>0</v>
      </c>
      <c r="AQ52" s="225">
        <f t="shared" si="243"/>
        <v>0</v>
      </c>
      <c r="AR52" s="225">
        <f t="shared" si="243"/>
        <v>0</v>
      </c>
      <c r="AS52" s="225">
        <f t="shared" si="243"/>
        <v>0</v>
      </c>
      <c r="AT52" s="225">
        <f t="shared" si="83"/>
        <v>0</v>
      </c>
      <c r="AU52" s="225">
        <f t="shared" ref="AU52:AX53" si="244">IFERROR(AU29*$F52,0)</f>
        <v>0</v>
      </c>
      <c r="AV52" s="225">
        <f t="shared" si="244"/>
        <v>0</v>
      </c>
      <c r="AW52" s="225">
        <f t="shared" si="244"/>
        <v>0</v>
      </c>
      <c r="AX52" s="225">
        <f t="shared" si="244"/>
        <v>0</v>
      </c>
      <c r="AY52" s="225">
        <f t="shared" si="85"/>
        <v>0</v>
      </c>
      <c r="AZ52" s="225">
        <f t="shared" ref="AZ52:BC53" si="245">IFERROR(AZ29*$F52,0)</f>
        <v>0</v>
      </c>
      <c r="BA52" s="225">
        <f t="shared" si="245"/>
        <v>0</v>
      </c>
      <c r="BB52" s="225">
        <f t="shared" si="245"/>
        <v>0</v>
      </c>
      <c r="BC52" s="225">
        <f t="shared" si="245"/>
        <v>0</v>
      </c>
      <c r="BD52" s="225">
        <f t="shared" si="87"/>
        <v>0</v>
      </c>
      <c r="BE52" s="225">
        <f t="shared" ref="BE52:BH53" si="246">IFERROR(BE29*$F52,0)</f>
        <v>0</v>
      </c>
      <c r="BF52" s="225">
        <f t="shared" si="246"/>
        <v>0</v>
      </c>
      <c r="BG52" s="225">
        <f t="shared" si="246"/>
        <v>0</v>
      </c>
      <c r="BH52" s="225">
        <f t="shared" si="246"/>
        <v>0</v>
      </c>
      <c r="BI52" s="225">
        <f t="shared" si="89"/>
        <v>0</v>
      </c>
      <c r="BJ52" s="225">
        <f t="shared" ref="BJ52:BM53" si="247">IFERROR(BJ29*$F52,0)</f>
        <v>0</v>
      </c>
      <c r="BK52" s="225">
        <f t="shared" si="247"/>
        <v>0</v>
      </c>
      <c r="BL52" s="225">
        <f t="shared" si="247"/>
        <v>0</v>
      </c>
      <c r="BM52" s="225">
        <f t="shared" si="247"/>
        <v>0</v>
      </c>
      <c r="BN52" s="225">
        <f t="shared" si="91"/>
        <v>0</v>
      </c>
    </row>
    <row r="53" spans="1:66" ht="15" customHeight="1">
      <c r="A53" s="50">
        <f t="shared" si="235"/>
        <v>0</v>
      </c>
      <c r="B53" s="50">
        <f t="shared" si="235"/>
        <v>0</v>
      </c>
      <c r="C53" s="50">
        <f t="shared" si="235"/>
        <v>0</v>
      </c>
      <c r="D53" s="50">
        <f t="shared" si="235"/>
        <v>0</v>
      </c>
      <c r="E53" s="50">
        <f t="shared" si="235"/>
        <v>0</v>
      </c>
      <c r="F53" s="55">
        <f>'Customer''s Questionnaire'!M63</f>
        <v>0</v>
      </c>
      <c r="G53" s="56">
        <f t="shared" si="236"/>
        <v>0</v>
      </c>
      <c r="H53" s="56">
        <f t="shared" si="236"/>
        <v>0</v>
      </c>
      <c r="I53" s="56">
        <f t="shared" si="236"/>
        <v>0</v>
      </c>
      <c r="J53" s="56">
        <f t="shared" si="236"/>
        <v>0</v>
      </c>
      <c r="K53" s="125">
        <f t="shared" ref="K53" si="248">SUM(G53:J53)</f>
        <v>0</v>
      </c>
      <c r="L53" s="56">
        <f t="shared" si="237"/>
        <v>0</v>
      </c>
      <c r="M53" s="56">
        <f t="shared" si="237"/>
        <v>0</v>
      </c>
      <c r="N53" s="56">
        <f t="shared" si="237"/>
        <v>0</v>
      </c>
      <c r="O53" s="56">
        <f t="shared" si="237"/>
        <v>0</v>
      </c>
      <c r="P53" s="125">
        <f t="shared" ref="P53" si="249">SUM(L53:O53)</f>
        <v>0</v>
      </c>
      <c r="Q53" s="56">
        <f t="shared" si="238"/>
        <v>0</v>
      </c>
      <c r="R53" s="56">
        <f t="shared" si="238"/>
        <v>0</v>
      </c>
      <c r="S53" s="56">
        <f t="shared" si="238"/>
        <v>0</v>
      </c>
      <c r="T53" s="56">
        <f t="shared" si="238"/>
        <v>0</v>
      </c>
      <c r="U53" s="56">
        <f t="shared" ref="U53" si="250">SUM(Q53:T53)</f>
        <v>0</v>
      </c>
      <c r="V53" s="56">
        <f t="shared" si="239"/>
        <v>0</v>
      </c>
      <c r="W53" s="56">
        <f t="shared" si="239"/>
        <v>0</v>
      </c>
      <c r="X53" s="56">
        <f t="shared" si="239"/>
        <v>0</v>
      </c>
      <c r="Y53" s="56">
        <f t="shared" si="239"/>
        <v>0</v>
      </c>
      <c r="Z53" s="56">
        <f t="shared" ref="Z53" si="251">SUM(V53:Y53)</f>
        <v>0</v>
      </c>
      <c r="AA53" s="56">
        <f t="shared" si="240"/>
        <v>0</v>
      </c>
      <c r="AB53" s="56">
        <f t="shared" si="240"/>
        <v>0</v>
      </c>
      <c r="AC53" s="56">
        <f t="shared" si="240"/>
        <v>0</v>
      </c>
      <c r="AD53" s="56">
        <f t="shared" si="240"/>
        <v>0</v>
      </c>
      <c r="AE53" s="56">
        <f t="shared" ref="AE53" si="252">SUM(AA53:AD53)</f>
        <v>0</v>
      </c>
      <c r="AF53" s="56">
        <f t="shared" si="241"/>
        <v>0</v>
      </c>
      <c r="AG53" s="56">
        <f t="shared" si="241"/>
        <v>0</v>
      </c>
      <c r="AH53" s="56">
        <f t="shared" si="241"/>
        <v>0</v>
      </c>
      <c r="AI53" s="56">
        <f t="shared" si="241"/>
        <v>0</v>
      </c>
      <c r="AJ53" s="56">
        <f t="shared" ref="AJ53" si="253">SUM(AF53:AI53)</f>
        <v>0</v>
      </c>
      <c r="AK53" s="56">
        <f t="shared" si="242"/>
        <v>0</v>
      </c>
      <c r="AL53" s="56">
        <f t="shared" si="242"/>
        <v>0</v>
      </c>
      <c r="AM53" s="56">
        <f t="shared" si="242"/>
        <v>0</v>
      </c>
      <c r="AN53" s="56">
        <f t="shared" si="242"/>
        <v>0</v>
      </c>
      <c r="AO53" s="56">
        <f t="shared" ref="AO53" si="254">SUM(AK53:AN53)</f>
        <v>0</v>
      </c>
      <c r="AP53" s="56">
        <f t="shared" si="243"/>
        <v>0</v>
      </c>
      <c r="AQ53" s="56">
        <f t="shared" si="243"/>
        <v>0</v>
      </c>
      <c r="AR53" s="56">
        <f t="shared" si="243"/>
        <v>0</v>
      </c>
      <c r="AS53" s="56">
        <f t="shared" si="243"/>
        <v>0</v>
      </c>
      <c r="AT53" s="56">
        <f t="shared" ref="AT53" si="255">SUM(AP53:AS53)</f>
        <v>0</v>
      </c>
      <c r="AU53" s="56">
        <f t="shared" si="244"/>
        <v>0</v>
      </c>
      <c r="AV53" s="56">
        <f t="shared" si="244"/>
        <v>0</v>
      </c>
      <c r="AW53" s="56">
        <f t="shared" si="244"/>
        <v>0</v>
      </c>
      <c r="AX53" s="56">
        <f t="shared" si="244"/>
        <v>0</v>
      </c>
      <c r="AY53" s="56">
        <f t="shared" ref="AY53" si="256">SUM(AU53:AX53)</f>
        <v>0</v>
      </c>
      <c r="AZ53" s="56">
        <f t="shared" si="245"/>
        <v>0</v>
      </c>
      <c r="BA53" s="56">
        <f t="shared" si="245"/>
        <v>0</v>
      </c>
      <c r="BB53" s="56">
        <f t="shared" si="245"/>
        <v>0</v>
      </c>
      <c r="BC53" s="56">
        <f t="shared" si="245"/>
        <v>0</v>
      </c>
      <c r="BD53" s="56">
        <f t="shared" ref="BD53" si="257">SUM(AZ53:BC53)</f>
        <v>0</v>
      </c>
      <c r="BE53" s="56">
        <f t="shared" si="246"/>
        <v>0</v>
      </c>
      <c r="BF53" s="56">
        <f t="shared" si="246"/>
        <v>0</v>
      </c>
      <c r="BG53" s="56">
        <f t="shared" si="246"/>
        <v>0</v>
      </c>
      <c r="BH53" s="56">
        <f t="shared" si="246"/>
        <v>0</v>
      </c>
      <c r="BI53" s="56">
        <f t="shared" ref="BI53" si="258">SUM(BE53:BH53)</f>
        <v>0</v>
      </c>
      <c r="BJ53" s="56">
        <f t="shared" si="247"/>
        <v>0</v>
      </c>
      <c r="BK53" s="56">
        <f t="shared" si="247"/>
        <v>0</v>
      </c>
      <c r="BL53" s="56">
        <f t="shared" si="247"/>
        <v>0</v>
      </c>
      <c r="BM53" s="56">
        <f t="shared" si="247"/>
        <v>0</v>
      </c>
      <c r="BN53" s="56">
        <f t="shared" ref="BN53" si="259">SUM(BJ53:BM53)</f>
        <v>0</v>
      </c>
    </row>
    <row r="54" spans="1:66">
      <c r="A54" s="51" t="s">
        <v>319</v>
      </c>
      <c r="B54" s="51" t="s">
        <v>41</v>
      </c>
      <c r="E54" s="51" t="s">
        <v>41</v>
      </c>
      <c r="F54" s="57"/>
      <c r="G54" s="58">
        <f>IF($K$31&gt;0,SUM(G$34:G$53),$G$8/4)</f>
        <v>20000</v>
      </c>
      <c r="H54" s="58">
        <f t="shared" ref="H54:J54" si="260">IF($K$31&gt;0,SUM(H$34:H$53),$G$8/4)</f>
        <v>20000</v>
      </c>
      <c r="I54" s="58">
        <f t="shared" si="260"/>
        <v>20000</v>
      </c>
      <c r="J54" s="58">
        <f t="shared" si="260"/>
        <v>20000</v>
      </c>
      <c r="K54" s="58">
        <f>SUM(K34:K39)</f>
        <v>80000</v>
      </c>
      <c r="L54" s="58">
        <f>IF($P$31&gt;0,SUM(L$34:L$53),$L$8/4)</f>
        <v>25000</v>
      </c>
      <c r="M54" s="58">
        <f t="shared" ref="M54:O54" si="261">IF($P$31&gt;0,SUM(M$34:M$53),$L$8/4)</f>
        <v>25000</v>
      </c>
      <c r="N54" s="58">
        <f t="shared" si="261"/>
        <v>25000</v>
      </c>
      <c r="O54" s="58">
        <f t="shared" si="261"/>
        <v>25000</v>
      </c>
      <c r="P54" s="58">
        <f>SUM(P34:P53)</f>
        <v>100000</v>
      </c>
      <c r="Q54" s="58">
        <f>IF($U$31&gt;0,SUM(Q$34:Q$53),$Q$8/4)</f>
        <v>33750</v>
      </c>
      <c r="R54" s="58">
        <f t="shared" ref="R54:T54" si="262">IF($U$31&gt;0,SUM(R$34:R$53),$Q$8/4)</f>
        <v>33750</v>
      </c>
      <c r="S54" s="58">
        <f t="shared" si="262"/>
        <v>33750</v>
      </c>
      <c r="T54" s="58">
        <f t="shared" si="262"/>
        <v>33750</v>
      </c>
      <c r="U54" s="58">
        <f>SUM(U34:U53)</f>
        <v>135000</v>
      </c>
      <c r="V54" s="58">
        <f>IF($Z$31&gt;0,SUM(V$34:V$53),$V$8/4)</f>
        <v>42187.5</v>
      </c>
      <c r="W54" s="58">
        <f t="shared" ref="W54:Y54" si="263">IF($Z$31&gt;0,SUM(W$34:W$53),$V$8/4)</f>
        <v>42187.5</v>
      </c>
      <c r="X54" s="58">
        <f t="shared" si="263"/>
        <v>42187.5</v>
      </c>
      <c r="Y54" s="58">
        <f t="shared" si="263"/>
        <v>42187.5</v>
      </c>
      <c r="Z54" s="58">
        <f>SUM(Z34:Z53)</f>
        <v>168750</v>
      </c>
      <c r="AA54" s="58">
        <f>IF($AE$31&gt;0,SUM(AA$34:AA$53),$AA$8/4)</f>
        <v>48515.625</v>
      </c>
      <c r="AB54" s="58">
        <f t="shared" ref="AB54:AD54" si="264">IF($AE$31&gt;0,SUM(AB$34:AB$53),$AA$8/4)</f>
        <v>48515.625</v>
      </c>
      <c r="AC54" s="58">
        <f t="shared" si="264"/>
        <v>48515.625</v>
      </c>
      <c r="AD54" s="58">
        <f t="shared" si="264"/>
        <v>48515.625</v>
      </c>
      <c r="AE54" s="58">
        <f>SUM(AE34:AE53)</f>
        <v>194062.5</v>
      </c>
      <c r="AF54" s="58">
        <f>IF($AJ$31&gt;0,SUM(AF$34:AF$53),$AF$8/4)</f>
        <v>55792.968749999993</v>
      </c>
      <c r="AG54" s="58">
        <f t="shared" ref="AG54:AI54" si="265">IF($AJ$31&gt;0,SUM(AG$34:AG$53),$AF$8/4)</f>
        <v>55792.968749999993</v>
      </c>
      <c r="AH54" s="58">
        <f t="shared" si="265"/>
        <v>55792.968749999993</v>
      </c>
      <c r="AI54" s="58">
        <f t="shared" si="265"/>
        <v>55792.968749999993</v>
      </c>
      <c r="AJ54" s="58">
        <f>SUM(AJ34:AJ53)</f>
        <v>223171.87499999997</v>
      </c>
      <c r="AK54" s="58">
        <f>IF($AO$31&gt;0,SUM(AK$34:AK$53),$AK$8/4)</f>
        <v>64161.914062499985</v>
      </c>
      <c r="AL54" s="58">
        <f t="shared" ref="AL54:AN54" si="266">IF($AO$31&gt;0,SUM(AL$34:AL$53),$AK$8/4)</f>
        <v>64161.914062499985</v>
      </c>
      <c r="AM54" s="58">
        <f t="shared" si="266"/>
        <v>64161.914062499985</v>
      </c>
      <c r="AN54" s="58">
        <f t="shared" si="266"/>
        <v>64161.914062499985</v>
      </c>
      <c r="AO54" s="58">
        <f>SUM(AO34:AO53)</f>
        <v>256647.65624999994</v>
      </c>
      <c r="AP54" s="58">
        <f>IF($AT$31&gt;0,SUM(AP$34:AP$53),$AP$8/4)</f>
        <v>73786.201171874971</v>
      </c>
      <c r="AQ54" s="58">
        <f t="shared" ref="AQ54:AS54" si="267">IF($AT$31&gt;0,SUM(AQ$34:AQ$53),$AP$8/4)</f>
        <v>73786.201171874971</v>
      </c>
      <c r="AR54" s="58">
        <f t="shared" si="267"/>
        <v>73786.201171874971</v>
      </c>
      <c r="AS54" s="58">
        <f t="shared" si="267"/>
        <v>73786.201171874971</v>
      </c>
      <c r="AT54" s="58">
        <f>SUM(AT34:AT53)</f>
        <v>295144.80468749988</v>
      </c>
      <c r="AU54" s="58">
        <f>IF($AY$31&gt;0,SUM(AU$34:AU$53),$AU$8/4)</f>
        <v>84854.131347656221</v>
      </c>
      <c r="AV54" s="58">
        <f t="shared" ref="AV54:AX54" si="268">IF($AY$31&gt;0,SUM(AV$34:AV$53),$AU$8/4)</f>
        <v>84854.131347656221</v>
      </c>
      <c r="AW54" s="58">
        <f t="shared" si="268"/>
        <v>84854.131347656221</v>
      </c>
      <c r="AX54" s="58">
        <f t="shared" si="268"/>
        <v>84854.131347656221</v>
      </c>
      <c r="AY54" s="58">
        <f>SUM(AY34:AY53)</f>
        <v>339416.52539062488</v>
      </c>
      <c r="AZ54" s="58">
        <f>IF($BD$31&gt;0,SUM(AZ$34:AZ$53),$AZ$8/4)</f>
        <v>97582.251049804647</v>
      </c>
      <c r="BA54" s="58">
        <f t="shared" ref="BA54:BC54" si="269">IF($BD$31&gt;0,SUM(BA$34:BA$53),$AZ$8/4)</f>
        <v>97582.251049804647</v>
      </c>
      <c r="BB54" s="58">
        <f t="shared" si="269"/>
        <v>97582.251049804647</v>
      </c>
      <c r="BC54" s="58">
        <f t="shared" si="269"/>
        <v>97582.251049804647</v>
      </c>
      <c r="BD54" s="58">
        <f>SUM(BD34:BD53)</f>
        <v>390329.00419921859</v>
      </c>
      <c r="BE54" s="58">
        <f>IF($BI$31&gt;0,SUM(BE$34:BE$53),$BE$8/4)</f>
        <v>112219.58870727532</v>
      </c>
      <c r="BF54" s="58">
        <f t="shared" ref="BF54:BH54" si="270">IF($BI$31&gt;0,SUM(BF$34:BF$53),$BE$8/4)</f>
        <v>112219.58870727532</v>
      </c>
      <c r="BG54" s="58">
        <f t="shared" si="270"/>
        <v>112219.58870727532</v>
      </c>
      <c r="BH54" s="58">
        <f t="shared" si="270"/>
        <v>112219.58870727532</v>
      </c>
      <c r="BI54" s="58">
        <f>SUM(BI34:BI53)</f>
        <v>448878.3548291013</v>
      </c>
      <c r="BJ54" s="58">
        <f>IF($BN$31&gt;0,SUM(BJ$34:BJ$53),$BJ$8/4)</f>
        <v>129052.52701336661</v>
      </c>
      <c r="BK54" s="58">
        <f t="shared" ref="BK54:BM54" si="271">IF($BN$31&gt;0,SUM(BK$34:BK$53),$BJ$8/4)</f>
        <v>129052.52701336661</v>
      </c>
      <c r="BL54" s="58">
        <f t="shared" si="271"/>
        <v>129052.52701336661</v>
      </c>
      <c r="BM54" s="58">
        <f t="shared" si="271"/>
        <v>129052.52701336661</v>
      </c>
      <c r="BN54" s="58">
        <f>SUM(BN34:BN53)</f>
        <v>516210.10805346642</v>
      </c>
    </row>
    <row r="56" spans="1:66">
      <c r="E56" s="8"/>
      <c r="F56" s="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</row>
    <row r="57" spans="1:66">
      <c r="A57" s="231"/>
      <c r="B57" s="231"/>
      <c r="C57" s="232"/>
      <c r="D57" s="232"/>
      <c r="E57" s="231"/>
      <c r="F57" s="233"/>
      <c r="G57" s="234"/>
      <c r="H57" s="234"/>
      <c r="I57" s="234"/>
      <c r="J57" s="234"/>
      <c r="K57" s="231"/>
      <c r="L57" s="234"/>
      <c r="M57" s="234"/>
      <c r="N57" s="234"/>
      <c r="O57" s="234"/>
      <c r="P57" s="231"/>
      <c r="Q57" s="234"/>
      <c r="R57" s="234"/>
      <c r="S57" s="234"/>
      <c r="T57" s="234"/>
      <c r="U57" s="231"/>
      <c r="V57" s="234"/>
      <c r="W57" s="234"/>
      <c r="X57" s="234"/>
      <c r="Y57" s="234"/>
      <c r="Z57" s="231"/>
      <c r="AA57" s="234"/>
      <c r="AB57" s="234"/>
      <c r="AC57" s="234"/>
      <c r="AD57" s="234"/>
      <c r="AE57" s="231"/>
      <c r="AF57" s="234"/>
      <c r="AG57" s="234"/>
      <c r="AH57" s="234"/>
      <c r="AI57" s="234"/>
      <c r="AJ57" s="231"/>
      <c r="AK57" s="234"/>
      <c r="AL57" s="234"/>
      <c r="AM57" s="234"/>
      <c r="AN57" s="234"/>
      <c r="AO57" s="231"/>
      <c r="AP57" s="234"/>
      <c r="AQ57" s="234"/>
      <c r="AR57" s="234"/>
      <c r="AS57" s="234"/>
      <c r="AT57" s="231"/>
      <c r="AU57" s="234"/>
      <c r="AV57" s="234"/>
      <c r="AW57" s="234"/>
      <c r="AX57" s="234"/>
      <c r="AY57" s="231"/>
      <c r="AZ57" s="234"/>
      <c r="BA57" s="234"/>
      <c r="BB57" s="234"/>
      <c r="BC57" s="234"/>
      <c r="BD57" s="231"/>
      <c r="BE57" s="234"/>
      <c r="BF57" s="234"/>
      <c r="BG57" s="234"/>
      <c r="BH57" s="234"/>
      <c r="BI57" s="231"/>
      <c r="BJ57" s="234"/>
      <c r="BK57" s="234"/>
      <c r="BL57" s="234"/>
      <c r="BM57" s="234"/>
      <c r="BN57" s="231"/>
    </row>
    <row r="58" spans="1:66">
      <c r="A58" s="219"/>
      <c r="B58" s="219"/>
      <c r="C58" s="219"/>
      <c r="D58" s="219"/>
      <c r="E58" s="219"/>
      <c r="F58" s="219"/>
      <c r="G58" s="220"/>
      <c r="H58" s="220"/>
      <c r="I58" s="220"/>
      <c r="J58" s="220"/>
      <c r="K58" s="221"/>
      <c r="L58" s="220"/>
      <c r="M58" s="220"/>
      <c r="N58" s="220"/>
      <c r="O58" s="220"/>
      <c r="P58" s="221"/>
      <c r="Q58" s="222"/>
      <c r="R58" s="222"/>
      <c r="S58" s="222"/>
      <c r="T58" s="222"/>
      <c r="U58" s="100"/>
      <c r="V58" s="222"/>
      <c r="W58" s="222"/>
      <c r="X58" s="222"/>
      <c r="Y58" s="222"/>
      <c r="Z58" s="220"/>
      <c r="AA58" s="222"/>
      <c r="AB58" s="222"/>
      <c r="AC58" s="222"/>
      <c r="AD58" s="222"/>
      <c r="AE58" s="220"/>
      <c r="AF58" s="222"/>
      <c r="AG58" s="222"/>
      <c r="AH58" s="222"/>
      <c r="AI58" s="222"/>
      <c r="AJ58" s="220"/>
      <c r="AK58" s="222"/>
      <c r="AL58" s="222"/>
      <c r="AM58" s="222"/>
      <c r="AN58" s="222"/>
      <c r="AO58" s="220"/>
      <c r="AP58" s="222"/>
      <c r="AQ58" s="222"/>
      <c r="AR58" s="222"/>
      <c r="AS58" s="222"/>
      <c r="AT58" s="220"/>
      <c r="AU58" s="222"/>
      <c r="AV58" s="222"/>
      <c r="AW58" s="222"/>
      <c r="AX58" s="222"/>
      <c r="AY58" s="220"/>
      <c r="AZ58" s="222"/>
      <c r="BA58" s="222"/>
      <c r="BB58" s="222"/>
      <c r="BC58" s="222"/>
      <c r="BD58" s="220"/>
      <c r="BE58" s="222"/>
      <c r="BF58" s="222"/>
      <c r="BG58" s="222"/>
      <c r="BH58" s="222"/>
      <c r="BI58" s="220"/>
      <c r="BJ58" s="222"/>
      <c r="BK58" s="222"/>
      <c r="BL58" s="222"/>
      <c r="BM58" s="222"/>
      <c r="BN58" s="220"/>
    </row>
    <row r="59" spans="1:66">
      <c r="A59" s="219"/>
      <c r="B59" s="219"/>
      <c r="C59" s="219"/>
      <c r="D59" s="219"/>
      <c r="E59" s="219"/>
      <c r="F59" s="219"/>
      <c r="G59" s="220"/>
      <c r="H59" s="220"/>
      <c r="I59" s="220"/>
      <c r="J59" s="220"/>
      <c r="K59" s="126"/>
      <c r="L59" s="220"/>
      <c r="M59" s="220"/>
      <c r="N59" s="220"/>
      <c r="O59" s="220"/>
      <c r="P59" s="221"/>
      <c r="Q59" s="222"/>
      <c r="R59" s="222"/>
      <c r="S59" s="222"/>
      <c r="T59" s="222"/>
      <c r="U59" s="100"/>
      <c r="V59" s="222"/>
      <c r="W59" s="222"/>
      <c r="X59" s="222"/>
      <c r="Y59" s="222"/>
      <c r="Z59" s="100"/>
      <c r="AA59" s="222"/>
      <c r="AB59" s="222"/>
      <c r="AC59" s="222"/>
      <c r="AD59" s="222"/>
      <c r="AE59" s="100"/>
      <c r="AF59" s="222"/>
      <c r="AG59" s="222"/>
      <c r="AH59" s="222"/>
      <c r="AI59" s="222"/>
      <c r="AJ59" s="100"/>
      <c r="AK59" s="222"/>
      <c r="AL59" s="222"/>
      <c r="AM59" s="222"/>
      <c r="AN59" s="222"/>
      <c r="AO59" s="100"/>
      <c r="AP59" s="222"/>
      <c r="AQ59" s="222"/>
      <c r="AR59" s="222"/>
      <c r="AS59" s="222"/>
      <c r="AT59" s="100"/>
      <c r="AU59" s="222"/>
      <c r="AV59" s="222"/>
      <c r="AW59" s="222"/>
      <c r="AX59" s="222"/>
      <c r="AY59" s="100"/>
      <c r="AZ59" s="222"/>
      <c r="BA59" s="222"/>
      <c r="BB59" s="222"/>
      <c r="BC59" s="222"/>
      <c r="BD59" s="100"/>
      <c r="BE59" s="222"/>
      <c r="BF59" s="222"/>
      <c r="BG59" s="222"/>
      <c r="BH59" s="222"/>
      <c r="BI59" s="100"/>
      <c r="BJ59" s="222"/>
      <c r="BK59" s="222"/>
      <c r="BL59" s="222"/>
      <c r="BM59" s="222"/>
      <c r="BN59" s="100"/>
    </row>
    <row r="60" spans="1:66">
      <c r="A60" s="219"/>
      <c r="B60" s="219"/>
      <c r="C60" s="219"/>
      <c r="D60" s="219"/>
      <c r="E60" s="219"/>
      <c r="F60" s="219"/>
      <c r="G60" s="220"/>
      <c r="H60" s="220"/>
      <c r="I60" s="220"/>
      <c r="J60" s="220"/>
      <c r="K60" s="221"/>
      <c r="L60" s="220"/>
      <c r="M60" s="220"/>
      <c r="N60" s="220"/>
      <c r="O60" s="220"/>
      <c r="P60" s="221"/>
      <c r="Q60" s="222"/>
      <c r="R60" s="222"/>
      <c r="S60" s="222"/>
      <c r="T60" s="222"/>
      <c r="U60" s="220"/>
      <c r="V60" s="222"/>
      <c r="W60" s="222"/>
      <c r="X60" s="222"/>
      <c r="Y60" s="222"/>
      <c r="Z60" s="220"/>
      <c r="AA60" s="222"/>
      <c r="AB60" s="222"/>
      <c r="AC60" s="222"/>
      <c r="AD60" s="222"/>
      <c r="AE60" s="220"/>
      <c r="AF60" s="222"/>
      <c r="AG60" s="222"/>
      <c r="AH60" s="222"/>
      <c r="AI60" s="222"/>
      <c r="AJ60" s="220"/>
      <c r="AK60" s="222"/>
      <c r="AL60" s="222"/>
      <c r="AM60" s="222"/>
      <c r="AN60" s="222"/>
      <c r="AO60" s="220"/>
      <c r="AP60" s="222"/>
      <c r="AQ60" s="222"/>
      <c r="AR60" s="222"/>
      <c r="AS60" s="222"/>
      <c r="AT60" s="220"/>
      <c r="AU60" s="222"/>
      <c r="AV60" s="222"/>
      <c r="AW60" s="222"/>
      <c r="AX60" s="222"/>
      <c r="AY60" s="220"/>
      <c r="AZ60" s="222"/>
      <c r="BA60" s="222"/>
      <c r="BB60" s="222"/>
      <c r="BC60" s="222"/>
      <c r="BD60" s="220"/>
      <c r="BE60" s="222"/>
      <c r="BF60" s="222"/>
      <c r="BG60" s="222"/>
      <c r="BH60" s="222"/>
      <c r="BI60" s="220"/>
      <c r="BJ60" s="222"/>
      <c r="BK60" s="222"/>
      <c r="BL60" s="222"/>
      <c r="BM60" s="222"/>
      <c r="BN60" s="220"/>
    </row>
    <row r="61" spans="1:66">
      <c r="A61" s="219"/>
      <c r="B61" s="219"/>
      <c r="C61" s="219"/>
      <c r="D61" s="219"/>
      <c r="E61" s="219"/>
      <c r="F61" s="219"/>
      <c r="G61" s="220"/>
      <c r="H61" s="220"/>
      <c r="I61" s="220"/>
      <c r="J61" s="220"/>
      <c r="K61" s="221"/>
      <c r="L61" s="220"/>
      <c r="M61" s="220"/>
      <c r="N61" s="220"/>
      <c r="O61" s="220"/>
      <c r="P61" s="221"/>
      <c r="Q61" s="222"/>
      <c r="R61" s="222"/>
      <c r="S61" s="222"/>
      <c r="T61" s="222"/>
      <c r="U61" s="220"/>
      <c r="V61" s="222"/>
      <c r="W61" s="222"/>
      <c r="X61" s="222"/>
      <c r="Y61" s="222"/>
      <c r="Z61" s="220"/>
      <c r="AA61" s="222"/>
      <c r="AB61" s="222"/>
      <c r="AC61" s="222"/>
      <c r="AD61" s="222"/>
      <c r="AE61" s="220"/>
      <c r="AF61" s="222"/>
      <c r="AG61" s="222"/>
      <c r="AH61" s="222"/>
      <c r="AI61" s="222"/>
      <c r="AJ61" s="220"/>
      <c r="AK61" s="222"/>
      <c r="AL61" s="222"/>
      <c r="AM61" s="222"/>
      <c r="AN61" s="222"/>
      <c r="AO61" s="220"/>
      <c r="AP61" s="222"/>
      <c r="AQ61" s="222"/>
      <c r="AR61" s="222"/>
      <c r="AS61" s="222"/>
      <c r="AT61" s="220"/>
      <c r="AU61" s="222"/>
      <c r="AV61" s="222"/>
      <c r="AW61" s="222"/>
      <c r="AX61" s="222"/>
      <c r="AY61" s="220"/>
      <c r="AZ61" s="222"/>
      <c r="BA61" s="222"/>
      <c r="BB61" s="222"/>
      <c r="BC61" s="222"/>
      <c r="BD61" s="220"/>
      <c r="BE61" s="222"/>
      <c r="BF61" s="222"/>
      <c r="BG61" s="222"/>
      <c r="BH61" s="222"/>
      <c r="BI61" s="220"/>
      <c r="BJ61" s="222"/>
      <c r="BK61" s="222"/>
      <c r="BL61" s="222"/>
      <c r="BM61" s="222"/>
      <c r="BN61" s="220"/>
    </row>
    <row r="62" spans="1:66" s="223" customFormat="1">
      <c r="A62" s="219"/>
      <c r="B62" s="219"/>
      <c r="C62" s="219"/>
      <c r="D62" s="219"/>
      <c r="E62" s="219"/>
      <c r="F62" s="219"/>
      <c r="G62" s="220"/>
      <c r="H62" s="220"/>
      <c r="I62" s="220"/>
      <c r="J62" s="220"/>
      <c r="K62" s="221"/>
      <c r="L62" s="220"/>
      <c r="M62" s="220"/>
      <c r="N62" s="220"/>
      <c r="O62" s="220"/>
      <c r="P62" s="221"/>
      <c r="Q62" s="222"/>
      <c r="R62" s="222"/>
      <c r="S62" s="222"/>
      <c r="T62" s="222"/>
      <c r="U62" s="220"/>
      <c r="V62" s="222"/>
      <c r="W62" s="222"/>
      <c r="X62" s="222"/>
      <c r="Y62" s="222"/>
      <c r="Z62" s="220"/>
      <c r="AA62" s="222"/>
      <c r="AB62" s="222"/>
      <c r="AC62" s="222"/>
      <c r="AD62" s="222"/>
      <c r="AE62" s="220"/>
      <c r="AF62" s="222"/>
      <c r="AG62" s="222"/>
      <c r="AH62" s="222"/>
      <c r="AI62" s="222"/>
      <c r="AJ62" s="220"/>
      <c r="AK62" s="222"/>
      <c r="AL62" s="222"/>
      <c r="AM62" s="222"/>
      <c r="AN62" s="222"/>
      <c r="AO62" s="220"/>
      <c r="AP62" s="222"/>
      <c r="AQ62" s="222"/>
      <c r="AR62" s="222"/>
      <c r="AS62" s="222"/>
      <c r="AT62" s="220"/>
      <c r="AU62" s="222"/>
      <c r="AV62" s="222"/>
      <c r="AW62" s="222"/>
      <c r="AX62" s="222"/>
      <c r="AY62" s="220"/>
      <c r="AZ62" s="222"/>
      <c r="BA62" s="222"/>
      <c r="BB62" s="222"/>
      <c r="BC62" s="222"/>
      <c r="BD62" s="220"/>
      <c r="BE62" s="222"/>
      <c r="BF62" s="222"/>
      <c r="BG62" s="222"/>
      <c r="BH62" s="222"/>
      <c r="BI62" s="220"/>
      <c r="BJ62" s="222"/>
      <c r="BK62" s="222"/>
      <c r="BL62" s="222"/>
      <c r="BM62" s="222"/>
      <c r="BN62" s="220"/>
    </row>
    <row r="63" spans="1:66" s="223" customFormat="1">
      <c r="A63" s="219"/>
      <c r="B63" s="219"/>
      <c r="C63" s="219"/>
      <c r="D63" s="219"/>
      <c r="E63" s="219"/>
      <c r="F63" s="219"/>
      <c r="G63" s="220"/>
      <c r="H63" s="220"/>
      <c r="I63" s="220"/>
      <c r="J63" s="220"/>
      <c r="K63" s="221"/>
      <c r="L63" s="220"/>
      <c r="M63" s="220"/>
      <c r="N63" s="220"/>
      <c r="O63" s="220"/>
      <c r="P63" s="221"/>
      <c r="Q63" s="222"/>
      <c r="R63" s="222"/>
      <c r="S63" s="222"/>
      <c r="T63" s="222"/>
      <c r="U63" s="220"/>
      <c r="V63" s="222"/>
      <c r="W63" s="222"/>
      <c r="X63" s="222"/>
      <c r="Y63" s="222"/>
      <c r="Z63" s="220"/>
      <c r="AA63" s="222"/>
      <c r="AB63" s="222"/>
      <c r="AC63" s="222"/>
      <c r="AD63" s="222"/>
      <c r="AE63" s="220"/>
      <c r="AF63" s="222"/>
      <c r="AG63" s="222"/>
      <c r="AH63" s="222"/>
      <c r="AI63" s="222"/>
      <c r="AJ63" s="220"/>
      <c r="AK63" s="222"/>
      <c r="AL63" s="222"/>
      <c r="AM63" s="222"/>
      <c r="AN63" s="222"/>
      <c r="AO63" s="220"/>
      <c r="AP63" s="222"/>
      <c r="AQ63" s="222"/>
      <c r="AR63" s="222"/>
      <c r="AS63" s="222"/>
      <c r="AT63" s="220"/>
      <c r="AU63" s="222"/>
      <c r="AV63" s="222"/>
      <c r="AW63" s="222"/>
      <c r="AX63" s="222"/>
      <c r="AY63" s="220"/>
      <c r="AZ63" s="222"/>
      <c r="BA63" s="222"/>
      <c r="BB63" s="222"/>
      <c r="BC63" s="222"/>
      <c r="BD63" s="220"/>
      <c r="BE63" s="222"/>
      <c r="BF63" s="222"/>
      <c r="BG63" s="222"/>
      <c r="BH63" s="222"/>
      <c r="BI63" s="220"/>
      <c r="BJ63" s="222"/>
      <c r="BK63" s="222"/>
      <c r="BL63" s="222"/>
      <c r="BM63" s="222"/>
      <c r="BN63" s="220"/>
    </row>
    <row r="64" spans="1:66" s="223" customFormat="1">
      <c r="A64" s="231"/>
      <c r="B64" s="231"/>
      <c r="E64" s="231"/>
      <c r="F64" s="235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/>
      <c r="AX64" s="221"/>
      <c r="AY64" s="221"/>
      <c r="AZ64" s="221"/>
      <c r="BA64" s="221"/>
      <c r="BB64" s="221"/>
      <c r="BC64" s="221"/>
      <c r="BD64" s="221"/>
      <c r="BE64" s="221"/>
      <c r="BF64" s="221"/>
      <c r="BG64" s="221"/>
      <c r="BH64" s="221"/>
      <c r="BI64" s="221"/>
      <c r="BJ64" s="221"/>
      <c r="BK64" s="221"/>
      <c r="BL64" s="221"/>
      <c r="BM64" s="221"/>
      <c r="BN64" s="221"/>
    </row>
    <row r="65" spans="1:66">
      <c r="A65" s="228"/>
      <c r="B65" s="228"/>
      <c r="C65" s="236"/>
      <c r="D65" s="236"/>
      <c r="E65" s="236"/>
      <c r="F65" s="236"/>
      <c r="G65" s="12"/>
      <c r="H65" s="12"/>
      <c r="I65" s="12"/>
      <c r="J65" s="12"/>
      <c r="K65" s="124"/>
      <c r="L65" s="12"/>
      <c r="M65" s="12"/>
      <c r="N65" s="12"/>
      <c r="O65" s="12"/>
      <c r="P65" s="124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</row>
    <row r="66" spans="1:66">
      <c r="A66" s="219"/>
      <c r="B66" s="219"/>
      <c r="C66" s="219"/>
      <c r="D66" s="219"/>
      <c r="E66" s="219"/>
      <c r="F66" s="233"/>
      <c r="G66" s="234"/>
      <c r="H66" s="234"/>
      <c r="I66" s="234"/>
      <c r="J66" s="234"/>
      <c r="K66" s="231"/>
      <c r="L66" s="234"/>
      <c r="M66" s="234"/>
      <c r="N66" s="234"/>
      <c r="O66" s="234"/>
      <c r="P66" s="231"/>
      <c r="Q66" s="234"/>
      <c r="R66" s="234"/>
      <c r="S66" s="234"/>
      <c r="T66" s="234"/>
      <c r="U66" s="231"/>
      <c r="V66" s="234"/>
      <c r="W66" s="234"/>
      <c r="X66" s="234"/>
      <c r="Y66" s="234"/>
      <c r="Z66" s="231"/>
      <c r="AA66" s="234"/>
      <c r="AB66" s="234"/>
      <c r="AC66" s="234"/>
      <c r="AD66" s="234"/>
      <c r="AE66" s="231"/>
      <c r="AF66" s="234"/>
      <c r="AG66" s="234"/>
      <c r="AH66" s="234"/>
      <c r="AI66" s="234"/>
      <c r="AJ66" s="231"/>
      <c r="AK66" s="234"/>
      <c r="AL66" s="234"/>
      <c r="AM66" s="234"/>
      <c r="AN66" s="234"/>
      <c r="AO66" s="231"/>
      <c r="AP66" s="234"/>
      <c r="AQ66" s="234"/>
      <c r="AR66" s="234"/>
      <c r="AS66" s="234"/>
      <c r="AT66" s="231"/>
      <c r="AU66" s="234"/>
      <c r="AV66" s="234"/>
      <c r="AW66" s="234"/>
      <c r="AX66" s="234"/>
      <c r="AY66" s="231"/>
      <c r="AZ66" s="234"/>
      <c r="BA66" s="234"/>
      <c r="BB66" s="234"/>
      <c r="BC66" s="234"/>
      <c r="BD66" s="231"/>
      <c r="BE66" s="234"/>
      <c r="BF66" s="234"/>
      <c r="BG66" s="234"/>
      <c r="BH66" s="234"/>
      <c r="BI66" s="231"/>
      <c r="BJ66" s="234"/>
      <c r="BK66" s="234"/>
      <c r="BL66" s="234"/>
      <c r="BM66" s="234"/>
      <c r="BN66" s="231"/>
    </row>
    <row r="67" spans="1:66">
      <c r="A67" s="219"/>
      <c r="B67" s="219"/>
      <c r="C67" s="219"/>
      <c r="D67" s="219"/>
      <c r="E67" s="219"/>
      <c r="F67" s="224"/>
      <c r="G67" s="225"/>
      <c r="H67" s="225"/>
      <c r="I67" s="225"/>
      <c r="J67" s="225"/>
      <c r="K67" s="226"/>
      <c r="L67" s="225"/>
      <c r="M67" s="225"/>
      <c r="N67" s="225"/>
      <c r="O67" s="225"/>
      <c r="P67" s="226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5"/>
      <c r="BH67" s="225"/>
      <c r="BI67" s="225"/>
      <c r="BJ67" s="225"/>
      <c r="BK67" s="225"/>
      <c r="BL67" s="225"/>
      <c r="BM67" s="225"/>
      <c r="BN67" s="225"/>
    </row>
    <row r="68" spans="1:66">
      <c r="A68" s="219"/>
      <c r="B68" s="219"/>
      <c r="C68" s="219"/>
      <c r="D68" s="219"/>
      <c r="E68" s="219"/>
      <c r="F68" s="224"/>
      <c r="G68" s="225"/>
      <c r="H68" s="225"/>
      <c r="I68" s="225"/>
      <c r="J68" s="225"/>
      <c r="K68" s="226"/>
      <c r="L68" s="225"/>
      <c r="M68" s="225"/>
      <c r="N68" s="225"/>
      <c r="O68" s="225"/>
      <c r="P68" s="226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5"/>
      <c r="AC68" s="225"/>
      <c r="AD68" s="225"/>
      <c r="AE68" s="225"/>
      <c r="AF68" s="225"/>
      <c r="AG68" s="225"/>
      <c r="AH68" s="225"/>
      <c r="AI68" s="225"/>
      <c r="AJ68" s="225"/>
      <c r="AK68" s="225"/>
      <c r="AL68" s="225"/>
      <c r="AM68" s="225"/>
      <c r="AN68" s="225"/>
      <c r="AO68" s="225"/>
      <c r="AP68" s="225"/>
      <c r="AQ68" s="225"/>
      <c r="AR68" s="225"/>
      <c r="AS68" s="225"/>
      <c r="AT68" s="225"/>
      <c r="AU68" s="225"/>
      <c r="AV68" s="225"/>
      <c r="AW68" s="225"/>
      <c r="AX68" s="225"/>
      <c r="AY68" s="225"/>
      <c r="AZ68" s="225"/>
      <c r="BA68" s="225"/>
      <c r="BB68" s="225"/>
      <c r="BC68" s="225"/>
      <c r="BD68" s="225"/>
      <c r="BE68" s="225"/>
      <c r="BF68" s="225"/>
      <c r="BG68" s="225"/>
      <c r="BH68" s="225"/>
      <c r="BI68" s="225"/>
      <c r="BJ68" s="225"/>
      <c r="BK68" s="225"/>
      <c r="BL68" s="225"/>
      <c r="BM68" s="225"/>
      <c r="BN68" s="225"/>
    </row>
    <row r="69" spans="1:66">
      <c r="A69" s="219"/>
      <c r="B69" s="219"/>
      <c r="C69" s="219"/>
      <c r="D69" s="219"/>
      <c r="E69" s="219"/>
      <c r="F69" s="224"/>
      <c r="G69" s="225"/>
      <c r="H69" s="225"/>
      <c r="I69" s="225"/>
      <c r="J69" s="225"/>
      <c r="K69" s="226"/>
      <c r="L69" s="225"/>
      <c r="M69" s="225"/>
      <c r="N69" s="225"/>
      <c r="O69" s="225"/>
      <c r="P69" s="226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5"/>
      <c r="AQ69" s="225"/>
      <c r="AR69" s="225"/>
      <c r="AS69" s="225"/>
      <c r="AT69" s="225"/>
      <c r="AU69" s="225"/>
      <c r="AV69" s="225"/>
      <c r="AW69" s="225"/>
      <c r="AX69" s="225"/>
      <c r="AY69" s="225"/>
      <c r="AZ69" s="225"/>
      <c r="BA69" s="225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  <c r="BL69" s="225"/>
      <c r="BM69" s="225"/>
      <c r="BN69" s="225"/>
    </row>
    <row r="70" spans="1:66">
      <c r="A70" s="219"/>
      <c r="B70" s="219"/>
      <c r="C70" s="219"/>
      <c r="D70" s="219"/>
      <c r="E70" s="219"/>
      <c r="F70" s="224"/>
      <c r="G70" s="225"/>
      <c r="H70" s="225"/>
      <c r="I70" s="225"/>
      <c r="J70" s="225"/>
      <c r="K70" s="226"/>
      <c r="L70" s="225"/>
      <c r="M70" s="225"/>
      <c r="N70" s="225"/>
      <c r="O70" s="225"/>
      <c r="P70" s="226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5"/>
      <c r="AH70" s="225"/>
      <c r="AI70" s="225"/>
      <c r="AJ70" s="225"/>
      <c r="AK70" s="225"/>
      <c r="AL70" s="225"/>
      <c r="AM70" s="225"/>
      <c r="AN70" s="225"/>
      <c r="AO70" s="225"/>
      <c r="AP70" s="225"/>
      <c r="AQ70" s="225"/>
      <c r="AR70" s="225"/>
      <c r="AS70" s="225"/>
      <c r="AT70" s="225"/>
      <c r="AU70" s="225"/>
      <c r="AV70" s="225"/>
      <c r="AW70" s="225"/>
      <c r="AX70" s="225"/>
      <c r="AY70" s="225"/>
      <c r="AZ70" s="225"/>
      <c r="BA70" s="225"/>
      <c r="BB70" s="225"/>
      <c r="BC70" s="225"/>
      <c r="BD70" s="225"/>
      <c r="BE70" s="225"/>
      <c r="BF70" s="225"/>
      <c r="BG70" s="225"/>
      <c r="BH70" s="225"/>
      <c r="BI70" s="225"/>
      <c r="BJ70" s="225"/>
      <c r="BK70" s="225"/>
      <c r="BL70" s="225"/>
      <c r="BM70" s="225"/>
      <c r="BN70" s="225"/>
    </row>
    <row r="71" spans="1:66">
      <c r="A71" s="219"/>
      <c r="B71" s="219"/>
      <c r="C71" s="219"/>
      <c r="D71" s="219"/>
      <c r="E71" s="219"/>
      <c r="F71" s="224"/>
      <c r="G71" s="225"/>
      <c r="H71" s="225"/>
      <c r="I71" s="225"/>
      <c r="J71" s="225"/>
      <c r="K71" s="226"/>
      <c r="L71" s="225"/>
      <c r="M71" s="225"/>
      <c r="N71" s="225"/>
      <c r="O71" s="225"/>
      <c r="P71" s="226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225"/>
      <c r="AP71" s="225"/>
      <c r="AQ71" s="225"/>
      <c r="AR71" s="225"/>
      <c r="AS71" s="225"/>
      <c r="AT71" s="225"/>
      <c r="AU71" s="225"/>
      <c r="AV71" s="225"/>
      <c r="AW71" s="225"/>
      <c r="AX71" s="225"/>
      <c r="AY71" s="225"/>
      <c r="AZ71" s="225"/>
      <c r="BA71" s="225"/>
      <c r="BB71" s="225"/>
      <c r="BC71" s="225"/>
      <c r="BD71" s="225"/>
      <c r="BE71" s="225"/>
      <c r="BF71" s="225"/>
      <c r="BG71" s="225"/>
      <c r="BH71" s="225"/>
      <c r="BI71" s="225"/>
      <c r="BJ71" s="225"/>
      <c r="BK71" s="225"/>
      <c r="BL71" s="225"/>
      <c r="BM71" s="225"/>
      <c r="BN71" s="225"/>
    </row>
    <row r="72" spans="1:66">
      <c r="A72" s="219"/>
      <c r="B72" s="219"/>
      <c r="C72" s="219"/>
      <c r="D72" s="219"/>
      <c r="E72" s="219"/>
      <c r="F72" s="224"/>
      <c r="G72" s="225"/>
      <c r="H72" s="225"/>
      <c r="I72" s="225"/>
      <c r="J72" s="225"/>
      <c r="K72" s="226"/>
      <c r="L72" s="225"/>
      <c r="M72" s="225"/>
      <c r="N72" s="225"/>
      <c r="O72" s="225"/>
      <c r="P72" s="226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25"/>
      <c r="AT72" s="225"/>
      <c r="AU72" s="225"/>
      <c r="AV72" s="225"/>
      <c r="AW72" s="225"/>
      <c r="AX72" s="225"/>
      <c r="AY72" s="225"/>
      <c r="AZ72" s="225"/>
      <c r="BA72" s="225"/>
      <c r="BB72" s="225"/>
      <c r="BC72" s="225"/>
      <c r="BD72" s="225"/>
      <c r="BE72" s="225"/>
      <c r="BF72" s="225"/>
      <c r="BG72" s="225"/>
      <c r="BH72" s="225"/>
      <c r="BI72" s="225"/>
      <c r="BJ72" s="225"/>
      <c r="BK72" s="225"/>
      <c r="BL72" s="225"/>
      <c r="BM72" s="225"/>
      <c r="BN72" s="225"/>
    </row>
    <row r="73" spans="1:66">
      <c r="A73" s="231"/>
      <c r="B73" s="231"/>
      <c r="C73" s="236"/>
      <c r="D73" s="236"/>
      <c r="E73" s="231"/>
      <c r="F73" s="237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6"/>
      <c r="AN73" s="226"/>
      <c r="AO73" s="226"/>
      <c r="AP73" s="226"/>
      <c r="AQ73" s="226"/>
      <c r="AR73" s="226"/>
      <c r="AS73" s="226"/>
      <c r="AT73" s="226"/>
      <c r="AU73" s="226"/>
      <c r="AV73" s="226"/>
      <c r="AW73" s="226"/>
      <c r="AX73" s="226"/>
      <c r="AY73" s="226"/>
      <c r="AZ73" s="226"/>
      <c r="BA73" s="226"/>
      <c r="BB73" s="226"/>
      <c r="BC73" s="226"/>
      <c r="BD73" s="226"/>
      <c r="BE73" s="226"/>
      <c r="BF73" s="226"/>
      <c r="BG73" s="226"/>
      <c r="BH73" s="226"/>
      <c r="BI73" s="226"/>
      <c r="BJ73" s="226"/>
      <c r="BK73" s="226"/>
      <c r="BL73" s="226"/>
      <c r="BM73" s="226"/>
      <c r="BN73" s="226"/>
    </row>
    <row r="74" spans="1:66">
      <c r="A74" s="228"/>
      <c r="B74" s="228"/>
      <c r="C74" s="236"/>
      <c r="D74" s="236"/>
      <c r="E74" s="236"/>
      <c r="F74" s="236"/>
      <c r="G74" s="236"/>
      <c r="H74" s="236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A74" s="228"/>
      <c r="BB74" s="228"/>
      <c r="BC74" s="228"/>
      <c r="BD74" s="228"/>
      <c r="BE74" s="228"/>
      <c r="BF74" s="228"/>
      <c r="BG74" s="228"/>
      <c r="BH74" s="228"/>
      <c r="BI74" s="228"/>
      <c r="BJ74" s="228"/>
      <c r="BK74" s="228"/>
      <c r="BL74" s="228"/>
      <c r="BM74" s="228"/>
      <c r="BN74" s="228"/>
    </row>
    <row r="75" spans="1:66">
      <c r="A75" s="228"/>
      <c r="B75" s="228"/>
      <c r="C75" s="236"/>
      <c r="D75" s="236"/>
      <c r="E75" s="228"/>
      <c r="F75" s="228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</row>
    <row r="76" spans="1:66">
      <c r="A76" s="231"/>
      <c r="B76" s="231"/>
      <c r="C76" s="232"/>
      <c r="D76" s="232"/>
      <c r="E76" s="231"/>
      <c r="F76" s="233"/>
      <c r="G76" s="234"/>
      <c r="H76" s="234"/>
      <c r="I76" s="234"/>
      <c r="J76" s="234"/>
      <c r="K76" s="231"/>
      <c r="L76" s="234"/>
      <c r="M76" s="234"/>
      <c r="N76" s="234"/>
      <c r="O76" s="234"/>
      <c r="P76" s="231"/>
      <c r="Q76" s="234"/>
      <c r="R76" s="234"/>
      <c r="S76" s="234"/>
      <c r="T76" s="234"/>
      <c r="U76" s="231"/>
      <c r="V76" s="234"/>
      <c r="W76" s="234"/>
      <c r="X76" s="234"/>
      <c r="Y76" s="234"/>
      <c r="Z76" s="231"/>
      <c r="AA76" s="234"/>
      <c r="AB76" s="234"/>
      <c r="AC76" s="234"/>
      <c r="AD76" s="234"/>
      <c r="AE76" s="231"/>
      <c r="AF76" s="234"/>
      <c r="AG76" s="234"/>
      <c r="AH76" s="234"/>
      <c r="AI76" s="234"/>
      <c r="AJ76" s="231"/>
      <c r="AK76" s="234"/>
      <c r="AL76" s="234"/>
      <c r="AM76" s="234"/>
      <c r="AN76" s="234"/>
      <c r="AO76" s="231"/>
      <c r="AP76" s="234"/>
      <c r="AQ76" s="234"/>
      <c r="AR76" s="234"/>
      <c r="AS76" s="234"/>
      <c r="AT76" s="231"/>
      <c r="AU76" s="234"/>
      <c r="AV76" s="234"/>
      <c r="AW76" s="234"/>
      <c r="AX76" s="234"/>
      <c r="AY76" s="231"/>
      <c r="AZ76" s="234"/>
      <c r="BA76" s="234"/>
      <c r="BB76" s="234"/>
      <c r="BC76" s="234"/>
      <c r="BD76" s="231"/>
      <c r="BE76" s="234"/>
      <c r="BF76" s="234"/>
      <c r="BG76" s="234"/>
      <c r="BH76" s="234"/>
      <c r="BI76" s="231"/>
      <c r="BJ76" s="234"/>
      <c r="BK76" s="234"/>
      <c r="BL76" s="234"/>
      <c r="BM76" s="234"/>
      <c r="BN76" s="231"/>
    </row>
    <row r="77" spans="1:66">
      <c r="A77" s="219"/>
      <c r="B77" s="219"/>
      <c r="C77" s="219"/>
      <c r="D77" s="219"/>
      <c r="E77" s="219"/>
      <c r="F77" s="219"/>
      <c r="G77" s="220"/>
      <c r="H77" s="220"/>
      <c r="I77" s="220"/>
      <c r="J77" s="220"/>
      <c r="K77" s="221"/>
      <c r="L77" s="220"/>
      <c r="M77" s="220"/>
      <c r="N77" s="220"/>
      <c r="O77" s="220"/>
      <c r="P77" s="221"/>
      <c r="Q77" s="222"/>
      <c r="R77" s="222"/>
      <c r="S77" s="222"/>
      <c r="T77" s="222"/>
      <c r="U77" s="100"/>
      <c r="V77" s="222"/>
      <c r="W77" s="222"/>
      <c r="X77" s="222"/>
      <c r="Y77" s="222"/>
      <c r="Z77" s="220"/>
      <c r="AA77" s="222"/>
      <c r="AB77" s="222"/>
      <c r="AC77" s="222"/>
      <c r="AD77" s="222"/>
      <c r="AE77" s="220"/>
      <c r="AF77" s="222"/>
      <c r="AG77" s="222"/>
      <c r="AH77" s="222"/>
      <c r="AI77" s="222"/>
      <c r="AJ77" s="220"/>
      <c r="AK77" s="222"/>
      <c r="AL77" s="222"/>
      <c r="AM77" s="222"/>
      <c r="AN77" s="222"/>
      <c r="AO77" s="220"/>
      <c r="AP77" s="222"/>
      <c r="AQ77" s="222"/>
      <c r="AR77" s="222"/>
      <c r="AS77" s="222"/>
      <c r="AT77" s="220"/>
      <c r="AU77" s="222"/>
      <c r="AV77" s="222"/>
      <c r="AW77" s="222"/>
      <c r="AX77" s="222"/>
      <c r="AY77" s="220"/>
      <c r="AZ77" s="222"/>
      <c r="BA77" s="222"/>
      <c r="BB77" s="222"/>
      <c r="BC77" s="222"/>
      <c r="BD77" s="220"/>
      <c r="BE77" s="222"/>
      <c r="BF77" s="222"/>
      <c r="BG77" s="222"/>
      <c r="BH77" s="222"/>
      <c r="BI77" s="220"/>
      <c r="BJ77" s="222"/>
      <c r="BK77" s="222"/>
      <c r="BL77" s="222"/>
      <c r="BM77" s="222"/>
      <c r="BN77" s="220"/>
    </row>
    <row r="78" spans="1:66">
      <c r="A78" s="219"/>
      <c r="B78" s="219"/>
      <c r="C78" s="219"/>
      <c r="D78" s="219"/>
      <c r="E78" s="219"/>
      <c r="F78" s="219"/>
      <c r="G78" s="220"/>
      <c r="H78" s="220"/>
      <c r="I78" s="220"/>
      <c r="J78" s="220"/>
      <c r="K78" s="126"/>
      <c r="L78" s="220"/>
      <c r="M78" s="220"/>
      <c r="N78" s="220"/>
      <c r="O78" s="220"/>
      <c r="P78" s="221"/>
      <c r="Q78" s="222"/>
      <c r="R78" s="222"/>
      <c r="S78" s="222"/>
      <c r="T78" s="222"/>
      <c r="U78" s="100"/>
      <c r="V78" s="222"/>
      <c r="W78" s="222"/>
      <c r="X78" s="222"/>
      <c r="Y78" s="222"/>
      <c r="Z78" s="100"/>
      <c r="AA78" s="222"/>
      <c r="AB78" s="222"/>
      <c r="AC78" s="222"/>
      <c r="AD78" s="222"/>
      <c r="AE78" s="100"/>
      <c r="AF78" s="222"/>
      <c r="AG78" s="222"/>
      <c r="AH78" s="222"/>
      <c r="AI78" s="222"/>
      <c r="AJ78" s="100"/>
      <c r="AK78" s="222"/>
      <c r="AL78" s="222"/>
      <c r="AM78" s="222"/>
      <c r="AN78" s="222"/>
      <c r="AO78" s="100"/>
      <c r="AP78" s="222"/>
      <c r="AQ78" s="222"/>
      <c r="AR78" s="222"/>
      <c r="AS78" s="222"/>
      <c r="AT78" s="100"/>
      <c r="AU78" s="222"/>
      <c r="AV78" s="222"/>
      <c r="AW78" s="222"/>
      <c r="AX78" s="222"/>
      <c r="AY78" s="100"/>
      <c r="AZ78" s="222"/>
      <c r="BA78" s="222"/>
      <c r="BB78" s="222"/>
      <c r="BC78" s="222"/>
      <c r="BD78" s="100"/>
      <c r="BE78" s="222"/>
      <c r="BF78" s="222"/>
      <c r="BG78" s="222"/>
      <c r="BH78" s="222"/>
      <c r="BI78" s="100"/>
      <c r="BJ78" s="222"/>
      <c r="BK78" s="222"/>
      <c r="BL78" s="222"/>
      <c r="BM78" s="222"/>
      <c r="BN78" s="100"/>
    </row>
    <row r="79" spans="1:66">
      <c r="A79" s="219"/>
      <c r="B79" s="219"/>
      <c r="C79" s="219"/>
      <c r="D79" s="219"/>
      <c r="E79" s="219"/>
      <c r="F79" s="219"/>
      <c r="G79" s="220"/>
      <c r="H79" s="220"/>
      <c r="I79" s="220"/>
      <c r="J79" s="220"/>
      <c r="K79" s="221"/>
      <c r="L79" s="220"/>
      <c r="M79" s="220"/>
      <c r="N79" s="220"/>
      <c r="O79" s="220"/>
      <c r="P79" s="221"/>
      <c r="Q79" s="222"/>
      <c r="R79" s="222"/>
      <c r="S79" s="222"/>
      <c r="T79" s="222"/>
      <c r="U79" s="220"/>
      <c r="V79" s="222"/>
      <c r="W79" s="222"/>
      <c r="X79" s="222"/>
      <c r="Y79" s="222"/>
      <c r="Z79" s="220"/>
      <c r="AA79" s="222"/>
      <c r="AB79" s="222"/>
      <c r="AC79" s="222"/>
      <c r="AD79" s="222"/>
      <c r="AE79" s="220"/>
      <c r="AF79" s="222"/>
      <c r="AG79" s="222"/>
      <c r="AH79" s="222"/>
      <c r="AI79" s="222"/>
      <c r="AJ79" s="220"/>
      <c r="AK79" s="222"/>
      <c r="AL79" s="222"/>
      <c r="AM79" s="222"/>
      <c r="AN79" s="222"/>
      <c r="AO79" s="220"/>
      <c r="AP79" s="222"/>
      <c r="AQ79" s="222"/>
      <c r="AR79" s="222"/>
      <c r="AS79" s="222"/>
      <c r="AT79" s="220"/>
      <c r="AU79" s="222"/>
      <c r="AV79" s="222"/>
      <c r="AW79" s="222"/>
      <c r="AX79" s="222"/>
      <c r="AY79" s="220"/>
      <c r="AZ79" s="222"/>
      <c r="BA79" s="222"/>
      <c r="BB79" s="222"/>
      <c r="BC79" s="222"/>
      <c r="BD79" s="220"/>
      <c r="BE79" s="222"/>
      <c r="BF79" s="222"/>
      <c r="BG79" s="222"/>
      <c r="BH79" s="222"/>
      <c r="BI79" s="220"/>
      <c r="BJ79" s="222"/>
      <c r="BK79" s="222"/>
      <c r="BL79" s="222"/>
      <c r="BM79" s="222"/>
      <c r="BN79" s="220"/>
    </row>
    <row r="80" spans="1:66">
      <c r="A80" s="219"/>
      <c r="B80" s="219"/>
      <c r="C80" s="219"/>
      <c r="D80" s="219"/>
      <c r="E80" s="219"/>
      <c r="F80" s="219"/>
      <c r="G80" s="220"/>
      <c r="H80" s="220"/>
      <c r="I80" s="220"/>
      <c r="J80" s="220"/>
      <c r="K80" s="221"/>
      <c r="L80" s="220"/>
      <c r="M80" s="220"/>
      <c r="N80" s="220"/>
      <c r="O80" s="220"/>
      <c r="P80" s="221"/>
      <c r="Q80" s="222"/>
      <c r="R80" s="222"/>
      <c r="S80" s="222"/>
      <c r="T80" s="222"/>
      <c r="U80" s="220"/>
      <c r="V80" s="222"/>
      <c r="W80" s="222"/>
      <c r="X80" s="222"/>
      <c r="Y80" s="222"/>
      <c r="Z80" s="220"/>
      <c r="AA80" s="222"/>
      <c r="AB80" s="222"/>
      <c r="AC80" s="222"/>
      <c r="AD80" s="222"/>
      <c r="AE80" s="220"/>
      <c r="AF80" s="222"/>
      <c r="AG80" s="222"/>
      <c r="AH80" s="222"/>
      <c r="AI80" s="222"/>
      <c r="AJ80" s="220"/>
      <c r="AK80" s="222"/>
      <c r="AL80" s="222"/>
      <c r="AM80" s="222"/>
      <c r="AN80" s="222"/>
      <c r="AO80" s="220"/>
      <c r="AP80" s="222"/>
      <c r="AQ80" s="222"/>
      <c r="AR80" s="222"/>
      <c r="AS80" s="222"/>
      <c r="AT80" s="220"/>
      <c r="AU80" s="222"/>
      <c r="AV80" s="222"/>
      <c r="AW80" s="222"/>
      <c r="AX80" s="222"/>
      <c r="AY80" s="220"/>
      <c r="AZ80" s="222"/>
      <c r="BA80" s="222"/>
      <c r="BB80" s="222"/>
      <c r="BC80" s="222"/>
      <c r="BD80" s="220"/>
      <c r="BE80" s="222"/>
      <c r="BF80" s="222"/>
      <c r="BG80" s="222"/>
      <c r="BH80" s="222"/>
      <c r="BI80" s="220"/>
      <c r="BJ80" s="222"/>
      <c r="BK80" s="222"/>
      <c r="BL80" s="222"/>
      <c r="BM80" s="222"/>
      <c r="BN80" s="220"/>
    </row>
    <row r="81" spans="1:66">
      <c r="A81" s="219"/>
      <c r="B81" s="219"/>
      <c r="C81" s="219"/>
      <c r="D81" s="219"/>
      <c r="E81" s="219"/>
      <c r="F81" s="219"/>
      <c r="G81" s="220"/>
      <c r="H81" s="220"/>
      <c r="I81" s="220"/>
      <c r="J81" s="220"/>
      <c r="K81" s="221"/>
      <c r="L81" s="220"/>
      <c r="M81" s="220"/>
      <c r="N81" s="220"/>
      <c r="O81" s="220"/>
      <c r="P81" s="221"/>
      <c r="Q81" s="222"/>
      <c r="R81" s="222"/>
      <c r="S81" s="222"/>
      <c r="T81" s="222"/>
      <c r="U81" s="220"/>
      <c r="V81" s="222"/>
      <c r="W81" s="222"/>
      <c r="X81" s="222"/>
      <c r="Y81" s="222"/>
      <c r="Z81" s="220"/>
      <c r="AA81" s="222"/>
      <c r="AB81" s="222"/>
      <c r="AC81" s="222"/>
      <c r="AD81" s="222"/>
      <c r="AE81" s="220"/>
      <c r="AF81" s="222"/>
      <c r="AG81" s="222"/>
      <c r="AH81" s="222"/>
      <c r="AI81" s="222"/>
      <c r="AJ81" s="220"/>
      <c r="AK81" s="222"/>
      <c r="AL81" s="222"/>
      <c r="AM81" s="222"/>
      <c r="AN81" s="222"/>
      <c r="AO81" s="220"/>
      <c r="AP81" s="222"/>
      <c r="AQ81" s="222"/>
      <c r="AR81" s="222"/>
      <c r="AS81" s="222"/>
      <c r="AT81" s="220"/>
      <c r="AU81" s="222"/>
      <c r="AV81" s="222"/>
      <c r="AW81" s="222"/>
      <c r="AX81" s="222"/>
      <c r="AY81" s="220"/>
      <c r="AZ81" s="222"/>
      <c r="BA81" s="222"/>
      <c r="BB81" s="222"/>
      <c r="BC81" s="222"/>
      <c r="BD81" s="220"/>
      <c r="BE81" s="222"/>
      <c r="BF81" s="222"/>
      <c r="BG81" s="222"/>
      <c r="BH81" s="222"/>
      <c r="BI81" s="220"/>
      <c r="BJ81" s="222"/>
      <c r="BK81" s="222"/>
      <c r="BL81" s="222"/>
      <c r="BM81" s="222"/>
      <c r="BN81" s="220"/>
    </row>
    <row r="82" spans="1:66">
      <c r="A82" s="231"/>
      <c r="B82" s="231"/>
      <c r="C82" s="223"/>
      <c r="D82" s="223"/>
      <c r="E82" s="231"/>
      <c r="F82" s="235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>
      <c r="A83" s="228"/>
      <c r="B83" s="228"/>
      <c r="C83" s="236"/>
      <c r="D83" s="236"/>
      <c r="E83" s="236"/>
      <c r="F83" s="236"/>
      <c r="G83" s="12"/>
      <c r="H83" s="12"/>
      <c r="I83" s="12"/>
      <c r="J83" s="12"/>
      <c r="K83" s="124"/>
      <c r="L83" s="12"/>
      <c r="M83" s="12"/>
      <c r="N83" s="12"/>
      <c r="O83" s="12"/>
      <c r="P83" s="124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</row>
    <row r="84" spans="1:66">
      <c r="A84" s="219"/>
      <c r="B84" s="219"/>
      <c r="C84" s="219"/>
      <c r="D84" s="219"/>
      <c r="E84" s="219"/>
      <c r="F84" s="233"/>
      <c r="G84" s="234"/>
      <c r="H84" s="234"/>
      <c r="I84" s="234"/>
      <c r="J84" s="234"/>
      <c r="K84" s="231"/>
      <c r="L84" s="234"/>
      <c r="M84" s="234"/>
      <c r="N84" s="234"/>
      <c r="O84" s="234"/>
      <c r="P84" s="231"/>
      <c r="Q84" s="234"/>
      <c r="R84" s="234"/>
      <c r="S84" s="234"/>
      <c r="T84" s="234"/>
      <c r="U84" s="231"/>
      <c r="V84" s="234"/>
      <c r="W84" s="234"/>
      <c r="X84" s="234"/>
      <c r="Y84" s="234"/>
      <c r="Z84" s="231"/>
      <c r="AA84" s="234"/>
      <c r="AB84" s="234"/>
      <c r="AC84" s="234"/>
      <c r="AD84" s="234"/>
      <c r="AE84" s="231"/>
      <c r="AF84" s="234"/>
      <c r="AG84" s="234"/>
      <c r="AH84" s="234"/>
      <c r="AI84" s="234"/>
      <c r="AJ84" s="231"/>
      <c r="AK84" s="234"/>
      <c r="AL84" s="234"/>
      <c r="AM84" s="234"/>
      <c r="AN84" s="234"/>
      <c r="AO84" s="231"/>
      <c r="AP84" s="234"/>
      <c r="AQ84" s="234"/>
      <c r="AR84" s="234"/>
      <c r="AS84" s="234"/>
      <c r="AT84" s="231"/>
      <c r="AU84" s="234"/>
      <c r="AV84" s="234"/>
      <c r="AW84" s="234"/>
      <c r="AX84" s="234"/>
      <c r="AY84" s="231"/>
      <c r="AZ84" s="234"/>
      <c r="BA84" s="234"/>
      <c r="BB84" s="234"/>
      <c r="BC84" s="234"/>
      <c r="BD84" s="231"/>
      <c r="BE84" s="234"/>
      <c r="BF84" s="234"/>
      <c r="BG84" s="234"/>
      <c r="BH84" s="234"/>
      <c r="BI84" s="231"/>
      <c r="BJ84" s="234"/>
      <c r="BK84" s="234"/>
      <c r="BL84" s="234"/>
      <c r="BM84" s="234"/>
      <c r="BN84" s="231"/>
    </row>
    <row r="85" spans="1:66">
      <c r="A85" s="219"/>
      <c r="B85" s="219"/>
      <c r="C85" s="219"/>
      <c r="D85" s="219"/>
      <c r="E85" s="219"/>
      <c r="F85" s="224"/>
      <c r="G85" s="225"/>
      <c r="H85" s="225"/>
      <c r="I85" s="225"/>
      <c r="J85" s="225"/>
      <c r="K85" s="226"/>
      <c r="L85" s="225"/>
      <c r="M85" s="225"/>
      <c r="N85" s="225"/>
      <c r="O85" s="225"/>
      <c r="P85" s="226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225"/>
      <c r="AP85" s="225"/>
      <c r="AQ85" s="225"/>
      <c r="AR85" s="225"/>
      <c r="AS85" s="225"/>
      <c r="AT85" s="225"/>
      <c r="AU85" s="225"/>
      <c r="AV85" s="225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  <c r="BL85" s="225"/>
      <c r="BM85" s="225"/>
      <c r="BN85" s="225"/>
    </row>
    <row r="86" spans="1:66">
      <c r="A86" s="219"/>
      <c r="B86" s="219"/>
      <c r="C86" s="219"/>
      <c r="D86" s="219"/>
      <c r="E86" s="219"/>
      <c r="F86" s="224"/>
      <c r="G86" s="225"/>
      <c r="H86" s="225"/>
      <c r="I86" s="225"/>
      <c r="J86" s="225"/>
      <c r="K86" s="226"/>
      <c r="L86" s="225"/>
      <c r="M86" s="225"/>
      <c r="N86" s="225"/>
      <c r="O86" s="225"/>
      <c r="P86" s="226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225"/>
      <c r="BN86" s="225"/>
    </row>
    <row r="87" spans="1:66">
      <c r="A87" s="219"/>
      <c r="B87" s="219"/>
      <c r="C87" s="219"/>
      <c r="D87" s="219"/>
      <c r="E87" s="219"/>
      <c r="F87" s="224"/>
      <c r="G87" s="225"/>
      <c r="H87" s="225"/>
      <c r="I87" s="225"/>
      <c r="J87" s="225"/>
      <c r="K87" s="226"/>
      <c r="L87" s="225"/>
      <c r="M87" s="225"/>
      <c r="N87" s="225"/>
      <c r="O87" s="225"/>
      <c r="P87" s="226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/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25"/>
      <c r="BN87" s="225"/>
    </row>
    <row r="88" spans="1:66">
      <c r="A88" s="219"/>
      <c r="B88" s="219"/>
      <c r="C88" s="219"/>
      <c r="D88" s="219"/>
      <c r="E88" s="219"/>
      <c r="F88" s="224"/>
      <c r="G88" s="225"/>
      <c r="H88" s="225"/>
      <c r="I88" s="225"/>
      <c r="J88" s="225"/>
      <c r="K88" s="226"/>
      <c r="L88" s="225"/>
      <c r="M88" s="225"/>
      <c r="N88" s="225"/>
      <c r="O88" s="225"/>
      <c r="P88" s="226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  <c r="AJ88" s="225"/>
      <c r="AK88" s="225"/>
      <c r="AL88" s="225"/>
      <c r="AM88" s="225"/>
      <c r="AN88" s="225"/>
      <c r="AO88" s="225"/>
      <c r="AP88" s="225"/>
      <c r="AQ88" s="225"/>
      <c r="AR88" s="225"/>
      <c r="AS88" s="225"/>
      <c r="AT88" s="225"/>
      <c r="AU88" s="225"/>
      <c r="AV88" s="225"/>
      <c r="AW88" s="225"/>
      <c r="AX88" s="225"/>
      <c r="AY88" s="225"/>
      <c r="AZ88" s="225"/>
      <c r="BA88" s="225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25"/>
      <c r="BM88" s="225"/>
      <c r="BN88" s="225"/>
    </row>
    <row r="89" spans="1:66">
      <c r="A89" s="219"/>
      <c r="B89" s="219"/>
      <c r="C89" s="219"/>
      <c r="D89" s="219"/>
      <c r="E89" s="219"/>
      <c r="F89" s="224"/>
      <c r="G89" s="225"/>
      <c r="H89" s="225"/>
      <c r="I89" s="225"/>
      <c r="J89" s="225"/>
      <c r="K89" s="226"/>
      <c r="L89" s="225"/>
      <c r="M89" s="225"/>
      <c r="N89" s="225"/>
      <c r="O89" s="225"/>
      <c r="P89" s="226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225"/>
      <c r="AM89" s="225"/>
      <c r="AN89" s="225"/>
      <c r="AO89" s="225"/>
      <c r="AP89" s="225"/>
      <c r="AQ89" s="225"/>
      <c r="AR89" s="225"/>
      <c r="AS89" s="225"/>
      <c r="AT89" s="225"/>
      <c r="AU89" s="225"/>
      <c r="AV89" s="225"/>
      <c r="AW89" s="225"/>
      <c r="AX89" s="225"/>
      <c r="AY89" s="225"/>
      <c r="AZ89" s="225"/>
      <c r="BA89" s="225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25"/>
      <c r="BM89" s="225"/>
      <c r="BN89" s="225"/>
    </row>
    <row r="90" spans="1:66">
      <c r="A90" s="231"/>
      <c r="B90" s="231"/>
      <c r="C90" s="236"/>
      <c r="D90" s="236"/>
      <c r="E90" s="231"/>
      <c r="F90" s="237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  <c r="AJ90" s="226"/>
      <c r="AK90" s="226"/>
      <c r="AL90" s="226"/>
      <c r="AM90" s="226"/>
      <c r="AN90" s="226"/>
      <c r="AO90" s="226"/>
      <c r="AP90" s="226"/>
      <c r="AQ90" s="226"/>
      <c r="AR90" s="226"/>
      <c r="AS90" s="226"/>
      <c r="AT90" s="226"/>
      <c r="AU90" s="226"/>
      <c r="AV90" s="226"/>
      <c r="AW90" s="226"/>
      <c r="AX90" s="226"/>
      <c r="AY90" s="226"/>
      <c r="AZ90" s="226"/>
      <c r="BA90" s="226"/>
      <c r="BB90" s="226"/>
      <c r="BC90" s="226"/>
      <c r="BD90" s="226"/>
      <c r="BE90" s="226"/>
      <c r="BF90" s="226"/>
      <c r="BG90" s="226"/>
      <c r="BH90" s="226"/>
      <c r="BI90" s="226"/>
      <c r="BJ90" s="226"/>
      <c r="BK90" s="226"/>
      <c r="BL90" s="226"/>
      <c r="BM90" s="226"/>
      <c r="BN90" s="226"/>
    </row>
    <row r="91" spans="1:66">
      <c r="A91" s="228"/>
      <c r="B91" s="228"/>
      <c r="C91" s="236"/>
      <c r="D91" s="236"/>
      <c r="E91" s="236"/>
      <c r="F91" s="236"/>
      <c r="G91" s="236"/>
      <c r="H91" s="236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228"/>
      <c r="AU91" s="228"/>
      <c r="AV91" s="228"/>
      <c r="AW91" s="228"/>
      <c r="AX91" s="228"/>
      <c r="AY91" s="228"/>
      <c r="AZ91" s="228"/>
      <c r="BA91" s="228"/>
      <c r="BB91" s="228"/>
      <c r="BC91" s="228"/>
      <c r="BD91" s="228"/>
      <c r="BE91" s="228"/>
      <c r="BF91" s="228"/>
      <c r="BG91" s="228"/>
      <c r="BH91" s="228"/>
      <c r="BI91" s="228"/>
      <c r="BJ91" s="228"/>
      <c r="BK91" s="228"/>
      <c r="BL91" s="228"/>
      <c r="BM91" s="228"/>
      <c r="BN91" s="228"/>
    </row>
    <row r="92" spans="1:66">
      <c r="A92" s="231"/>
      <c r="B92" s="228"/>
      <c r="C92" s="236"/>
      <c r="D92" s="236"/>
      <c r="E92" s="236"/>
      <c r="F92" s="236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8"/>
      <c r="AT92" s="238"/>
      <c r="AU92" s="238"/>
      <c r="AV92" s="238"/>
      <c r="AW92" s="238"/>
      <c r="AX92" s="238"/>
      <c r="AY92" s="238"/>
      <c r="AZ92" s="238"/>
      <c r="BA92" s="238"/>
      <c r="BB92" s="238"/>
      <c r="BC92" s="238"/>
      <c r="BD92" s="238"/>
      <c r="BE92" s="238"/>
      <c r="BF92" s="238"/>
      <c r="BG92" s="238"/>
      <c r="BH92" s="238"/>
      <c r="BI92" s="238"/>
      <c r="BJ92" s="238"/>
      <c r="BK92" s="238"/>
      <c r="BL92" s="238"/>
      <c r="BM92" s="238"/>
      <c r="BN92" s="238"/>
    </row>
  </sheetData>
  <phoneticPr fontId="15" type="noConversion"/>
  <pageMargins left="0.7" right="0.7" top="0.75" bottom="0.75" header="0.3" footer="0.3"/>
  <pageSetup scale="38" orientation="portrait" horizontalDpi="1200" verticalDpi="1200" r:id="rId1"/>
  <headerFooter scaleWithDoc="0" alignWithMargins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086-14A8-4EBF-B496-4775684CDABD}">
  <dimension ref="A1:BN228"/>
  <sheetViews>
    <sheetView showGridLines="0" topLeftCell="A13" zoomScale="40" zoomScaleNormal="40" workbookViewId="0">
      <selection activeCell="K51" sqref="K51"/>
    </sheetView>
  </sheetViews>
  <sheetFormatPr defaultRowHeight="14.5"/>
  <cols>
    <col min="1" max="1" width="32.7265625" customWidth="1"/>
    <col min="2" max="6" width="13.6328125" customWidth="1"/>
    <col min="7" max="10" width="13.08984375" bestFit="1" customWidth="1"/>
    <col min="11" max="11" width="13.453125" bestFit="1" customWidth="1"/>
    <col min="12" max="15" width="13.08984375" bestFit="1" customWidth="1"/>
    <col min="16" max="25" width="13.453125" bestFit="1" customWidth="1"/>
    <col min="26" max="26" width="14.6328125" bestFit="1" customWidth="1"/>
    <col min="27" max="30" width="13.453125" bestFit="1" customWidth="1"/>
    <col min="31" max="50" width="14.6328125" bestFit="1" customWidth="1"/>
    <col min="51" max="51" width="15.90625" bestFit="1" customWidth="1"/>
    <col min="52" max="55" width="14.6328125" bestFit="1" customWidth="1"/>
    <col min="56" max="56" width="15.90625" bestFit="1" customWidth="1"/>
    <col min="57" max="60" width="14.6328125" bestFit="1" customWidth="1"/>
    <col min="61" max="61" width="15.90625" bestFit="1" customWidth="1"/>
    <col min="62" max="65" width="14.6328125" bestFit="1" customWidth="1"/>
    <col min="66" max="66" width="15.90625" bestFit="1" customWidth="1"/>
  </cols>
  <sheetData>
    <row r="1" spans="1:66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</row>
    <row r="2" spans="1:66">
      <c r="A2" s="138"/>
      <c r="B2" s="139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</row>
    <row r="3" spans="1:66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</row>
    <row r="4" spans="1:66">
      <c r="A4" s="135"/>
      <c r="B4" s="135"/>
      <c r="C4" s="135"/>
      <c r="D4" s="135"/>
      <c r="E4" s="135"/>
      <c r="F4" s="135"/>
      <c r="G4" s="135" t="s">
        <v>38</v>
      </c>
      <c r="H4" s="135" t="s">
        <v>38</v>
      </c>
      <c r="I4" s="135" t="s">
        <v>38</v>
      </c>
      <c r="J4" s="135" t="s">
        <v>38</v>
      </c>
      <c r="K4" s="135" t="s">
        <v>38</v>
      </c>
      <c r="L4" s="135" t="s">
        <v>38</v>
      </c>
      <c r="M4" s="135" t="s">
        <v>38</v>
      </c>
      <c r="N4" s="135" t="s">
        <v>38</v>
      </c>
      <c r="O4" s="135" t="s">
        <v>38</v>
      </c>
      <c r="P4" s="135" t="s">
        <v>38</v>
      </c>
      <c r="Q4" s="135" t="s">
        <v>38</v>
      </c>
      <c r="R4" s="135" t="s">
        <v>38</v>
      </c>
      <c r="S4" s="135" t="s">
        <v>38</v>
      </c>
      <c r="T4" s="135" t="s">
        <v>38</v>
      </c>
      <c r="U4" s="135" t="s">
        <v>38</v>
      </c>
      <c r="V4" s="135" t="s">
        <v>38</v>
      </c>
      <c r="W4" s="135" t="s">
        <v>38</v>
      </c>
      <c r="X4" s="135" t="s">
        <v>38</v>
      </c>
      <c r="Y4" s="135" t="s">
        <v>38</v>
      </c>
      <c r="Z4" s="135" t="s">
        <v>38</v>
      </c>
      <c r="AA4" s="135" t="s">
        <v>38</v>
      </c>
      <c r="AB4" s="135" t="s">
        <v>38</v>
      </c>
      <c r="AC4" s="135" t="s">
        <v>38</v>
      </c>
      <c r="AD4" s="135" t="s">
        <v>38</v>
      </c>
      <c r="AE4" s="135" t="s">
        <v>38</v>
      </c>
      <c r="AF4" s="135" t="s">
        <v>38</v>
      </c>
      <c r="AG4" s="135" t="s">
        <v>38</v>
      </c>
      <c r="AH4" s="135" t="s">
        <v>38</v>
      </c>
      <c r="AI4" s="135" t="s">
        <v>38</v>
      </c>
      <c r="AJ4" s="135" t="s">
        <v>38</v>
      </c>
      <c r="AK4" s="135" t="s">
        <v>38</v>
      </c>
      <c r="AL4" s="135" t="s">
        <v>38</v>
      </c>
      <c r="AM4" s="135" t="s">
        <v>38</v>
      </c>
      <c r="AN4" s="135" t="s">
        <v>38</v>
      </c>
      <c r="AO4" s="135" t="s">
        <v>38</v>
      </c>
      <c r="AP4" s="135" t="s">
        <v>38</v>
      </c>
      <c r="AQ4" s="135" t="s">
        <v>38</v>
      </c>
      <c r="AR4" s="135" t="s">
        <v>38</v>
      </c>
      <c r="AS4" s="135" t="s">
        <v>38</v>
      </c>
      <c r="AT4" s="135" t="s">
        <v>38</v>
      </c>
      <c r="AU4" s="135" t="s">
        <v>38</v>
      </c>
      <c r="AV4" s="135" t="s">
        <v>38</v>
      </c>
      <c r="AW4" s="135" t="s">
        <v>38</v>
      </c>
      <c r="AX4" s="135" t="s">
        <v>38</v>
      </c>
      <c r="AY4" s="135" t="s">
        <v>38</v>
      </c>
      <c r="AZ4" s="135" t="s">
        <v>38</v>
      </c>
      <c r="BA4" s="135" t="s">
        <v>38</v>
      </c>
      <c r="BB4" s="135" t="s">
        <v>38</v>
      </c>
      <c r="BC4" s="135" t="s">
        <v>38</v>
      </c>
      <c r="BD4" s="135" t="s">
        <v>38</v>
      </c>
      <c r="BE4" s="135" t="s">
        <v>38</v>
      </c>
      <c r="BF4" s="135" t="s">
        <v>38</v>
      </c>
      <c r="BG4" s="135" t="s">
        <v>38</v>
      </c>
      <c r="BH4" s="135" t="s">
        <v>38</v>
      </c>
      <c r="BI4" s="135" t="s">
        <v>38</v>
      </c>
      <c r="BJ4" s="135" t="s">
        <v>38</v>
      </c>
      <c r="BK4" s="135" t="s">
        <v>38</v>
      </c>
      <c r="BL4" s="135" t="s">
        <v>38</v>
      </c>
      <c r="BM4" s="135" t="s">
        <v>38</v>
      </c>
      <c r="BN4" s="135" t="s">
        <v>38</v>
      </c>
    </row>
    <row r="5" spans="1:66">
      <c r="A5" s="135" t="s">
        <v>274</v>
      </c>
      <c r="B5" s="135"/>
      <c r="C5" s="135"/>
      <c r="D5" s="135"/>
      <c r="E5" s="135"/>
      <c r="F5" s="135" t="s">
        <v>275</v>
      </c>
      <c r="G5" s="136" t="str">
        <f>'Rev. Build'!G10</f>
        <v>Q1-2026</v>
      </c>
      <c r="H5" s="136" t="str">
        <f>'Rev. Build'!H10</f>
        <v>Q2-2026</v>
      </c>
      <c r="I5" s="136" t="str">
        <f>'Rev. Build'!I10</f>
        <v>Q3-2026</v>
      </c>
      <c r="J5" s="136" t="str">
        <f>'Rev. Build'!J10</f>
        <v>Q4-2026</v>
      </c>
      <c r="K5" s="136">
        <f>'Rev. Build'!K10</f>
        <v>2026</v>
      </c>
      <c r="L5" s="136" t="str">
        <f>'Rev. Build'!L10</f>
        <v>Q1-2027</v>
      </c>
      <c r="M5" s="136" t="str">
        <f>'Rev. Build'!M10</f>
        <v>Q2-2027</v>
      </c>
      <c r="N5" s="136" t="str">
        <f>'Rev. Build'!N10</f>
        <v>Q3-2027</v>
      </c>
      <c r="O5" s="136" t="str">
        <f>'Rev. Build'!O10</f>
        <v>Q4-2027</v>
      </c>
      <c r="P5" s="136">
        <f>'Rev. Build'!P10</f>
        <v>2027</v>
      </c>
      <c r="Q5" s="136" t="str">
        <f>'Rev. Build'!Q10</f>
        <v>Q1-2028</v>
      </c>
      <c r="R5" s="136" t="str">
        <f>'Rev. Build'!R10</f>
        <v>Q2-2028</v>
      </c>
      <c r="S5" s="136" t="str">
        <f>'Rev. Build'!S10</f>
        <v>Q3-2028</v>
      </c>
      <c r="T5" s="136" t="str">
        <f>'Rev. Build'!T10</f>
        <v>Q4-2028</v>
      </c>
      <c r="U5" s="136">
        <f>'Rev. Build'!U10</f>
        <v>2028</v>
      </c>
      <c r="V5" s="136" t="str">
        <f>'Rev. Build'!V10</f>
        <v>Q1-2029</v>
      </c>
      <c r="W5" s="136" t="str">
        <f>'Rev. Build'!W10</f>
        <v>Q2-2029</v>
      </c>
      <c r="X5" s="136" t="str">
        <f>'Rev. Build'!X10</f>
        <v>Q3-2029</v>
      </c>
      <c r="Y5" s="136" t="str">
        <f>'Rev. Build'!Y10</f>
        <v>Q4-2029</v>
      </c>
      <c r="Z5" s="136">
        <f>'Rev. Build'!Z10</f>
        <v>2029</v>
      </c>
      <c r="AA5" s="136" t="str">
        <f>'Rev. Build'!AA10</f>
        <v>Q1-2030</v>
      </c>
      <c r="AB5" s="136" t="str">
        <f>'Rev. Build'!AB10</f>
        <v>Q2-2030</v>
      </c>
      <c r="AC5" s="136" t="str">
        <f>'Rev. Build'!AC10</f>
        <v>Q3-2030</v>
      </c>
      <c r="AD5" s="136" t="str">
        <f>'Rev. Build'!AD10</f>
        <v>Q4-2030</v>
      </c>
      <c r="AE5" s="136">
        <f>'Rev. Build'!AE10</f>
        <v>2030</v>
      </c>
      <c r="AF5" s="136" t="str">
        <f>'Rev. Build'!AF10</f>
        <v>Q1-2031</v>
      </c>
      <c r="AG5" s="136" t="str">
        <f>'Rev. Build'!AG10</f>
        <v>Q2-2031</v>
      </c>
      <c r="AH5" s="136" t="str">
        <f>'Rev. Build'!AH10</f>
        <v>Q3-2031</v>
      </c>
      <c r="AI5" s="136" t="str">
        <f>'Rev. Build'!AI10</f>
        <v>Q4-2031</v>
      </c>
      <c r="AJ5" s="136">
        <f>'Rev. Build'!AJ10</f>
        <v>2031</v>
      </c>
      <c r="AK5" s="136" t="str">
        <f>'Rev. Build'!AK10</f>
        <v>Q1-2032</v>
      </c>
      <c r="AL5" s="136" t="str">
        <f>'Rev. Build'!AL10</f>
        <v>Q2-2032</v>
      </c>
      <c r="AM5" s="136" t="str">
        <f>'Rev. Build'!AM10</f>
        <v>Q3-2032</v>
      </c>
      <c r="AN5" s="136" t="str">
        <f>'Rev. Build'!AN10</f>
        <v>Q4-2032</v>
      </c>
      <c r="AO5" s="136">
        <f>'Rev. Build'!AO10</f>
        <v>2032</v>
      </c>
      <c r="AP5" s="136" t="str">
        <f>'Rev. Build'!AP10</f>
        <v>Q1-2033</v>
      </c>
      <c r="AQ5" s="136" t="str">
        <f>'Rev. Build'!AQ10</f>
        <v>Q2-2033</v>
      </c>
      <c r="AR5" s="136" t="str">
        <f>'Rev. Build'!AR10</f>
        <v>Q3-2033</v>
      </c>
      <c r="AS5" s="136" t="str">
        <f>'Rev. Build'!AS10</f>
        <v>Q4-2033</v>
      </c>
      <c r="AT5" s="136">
        <f>'Rev. Build'!AT10</f>
        <v>2033</v>
      </c>
      <c r="AU5" s="136" t="str">
        <f>'Rev. Build'!AU10</f>
        <v>Q1-2034</v>
      </c>
      <c r="AV5" s="136" t="str">
        <f>'Rev. Build'!AV10</f>
        <v>Q2-2034</v>
      </c>
      <c r="AW5" s="136" t="str">
        <f>'Rev. Build'!AW10</f>
        <v>Q3-2034</v>
      </c>
      <c r="AX5" s="136" t="str">
        <f>'Rev. Build'!AX10</f>
        <v>Q4-2034</v>
      </c>
      <c r="AY5" s="136">
        <f>'Rev. Build'!AY10</f>
        <v>2034</v>
      </c>
      <c r="AZ5" s="136" t="str">
        <f>'Rev. Build'!AZ10</f>
        <v>Q1-2035</v>
      </c>
      <c r="BA5" s="136" t="str">
        <f>'Rev. Build'!BA10</f>
        <v>Q2-2035</v>
      </c>
      <c r="BB5" s="136" t="str">
        <f>'Rev. Build'!BB10</f>
        <v>Q3-2035</v>
      </c>
      <c r="BC5" s="136" t="str">
        <f>'Rev. Build'!BC10</f>
        <v>Q4-2035</v>
      </c>
      <c r="BD5" s="136">
        <f>'Rev. Build'!BD10</f>
        <v>2035</v>
      </c>
      <c r="BE5" s="136" t="str">
        <f>'Rev. Build'!BE10</f>
        <v>Q1-2036</v>
      </c>
      <c r="BF5" s="136" t="str">
        <f>'Rev. Build'!BF10</f>
        <v>Q2-2036</v>
      </c>
      <c r="BG5" s="136" t="str">
        <f>'Rev. Build'!BG10</f>
        <v>Q3-2036</v>
      </c>
      <c r="BH5" s="136" t="str">
        <f>'Rev. Build'!BH10</f>
        <v>Q4-2036</v>
      </c>
      <c r="BI5" s="136">
        <f>'Rev. Build'!BI10</f>
        <v>2036</v>
      </c>
      <c r="BJ5" s="136" t="str">
        <f>'Rev. Build'!BJ10</f>
        <v>Q1-2037</v>
      </c>
      <c r="BK5" s="136" t="str">
        <f>'Rev. Build'!BK10</f>
        <v>Q2-2037</v>
      </c>
      <c r="BL5" s="136" t="str">
        <f>'Rev. Build'!BL10</f>
        <v>Q3-2037</v>
      </c>
      <c r="BM5" s="136" t="str">
        <f>'Rev. Build'!BM10</f>
        <v>Q4-2037</v>
      </c>
      <c r="BN5" s="136">
        <f>'Rev. Build'!BN10</f>
        <v>2037</v>
      </c>
    </row>
    <row r="6" spans="1:66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</row>
    <row r="7" spans="1:66">
      <c r="A7" s="137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31"/>
      <c r="BL7" s="131"/>
      <c r="BM7" s="131"/>
      <c r="BN7" s="131"/>
    </row>
    <row r="8" spans="1:66">
      <c r="A8" s="143" t="s">
        <v>932</v>
      </c>
      <c r="B8" s="143" t="s">
        <v>277</v>
      </c>
      <c r="C8" s="143" t="s">
        <v>260</v>
      </c>
      <c r="D8" s="143" t="s">
        <v>262</v>
      </c>
      <c r="E8" s="143" t="s">
        <v>278</v>
      </c>
      <c r="F8" s="143" t="s">
        <v>279</v>
      </c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</row>
    <row r="9" spans="1:66">
      <c r="A9" s="131" t="str">
        <f>'Rev. Build'!A11</f>
        <v>Hardware</v>
      </c>
      <c r="B9" s="131" t="str">
        <f>'Rev. Build'!B11</f>
        <v>Hungry AF</v>
      </c>
      <c r="C9" s="131" t="str">
        <f>'Rev. Build'!C11</f>
        <v>B2C</v>
      </c>
      <c r="D9" s="131" t="str">
        <f>'Rev. Build'!D11</f>
        <v>US</v>
      </c>
      <c r="E9" s="131" t="str">
        <f>'Rev. Build'!E11</f>
        <v>Big MAC</v>
      </c>
      <c r="F9" s="131"/>
      <c r="G9" s="132">
        <f>'Rev. Build'!G11</f>
        <v>10</v>
      </c>
      <c r="H9" s="132">
        <f>'Rev. Build'!H11</f>
        <v>10</v>
      </c>
      <c r="I9" s="132">
        <f>'Rev. Build'!I11</f>
        <v>10</v>
      </c>
      <c r="J9" s="132">
        <f>'Rev. Build'!J11</f>
        <v>10</v>
      </c>
      <c r="K9" s="132">
        <f>'Rev. Build'!K11</f>
        <v>40</v>
      </c>
      <c r="L9" s="132">
        <f>'Rev. Build'!L11</f>
        <v>12.5</v>
      </c>
      <c r="M9" s="132">
        <f>'Rev. Build'!M11</f>
        <v>12.5</v>
      </c>
      <c r="N9" s="132">
        <f>'Rev. Build'!N11</f>
        <v>12.5</v>
      </c>
      <c r="O9" s="132">
        <f>'Rev. Build'!O11</f>
        <v>12.5</v>
      </c>
      <c r="P9" s="132">
        <f>'Rev. Build'!P11</f>
        <v>50</v>
      </c>
      <c r="Q9" s="132">
        <f>'Rev. Build'!Q11</f>
        <v>16.875</v>
      </c>
      <c r="R9" s="132">
        <f>'Rev. Build'!R11</f>
        <v>16.875</v>
      </c>
      <c r="S9" s="132">
        <f>'Rev. Build'!S11</f>
        <v>16.875</v>
      </c>
      <c r="T9" s="132">
        <f>'Rev. Build'!T11</f>
        <v>16.875</v>
      </c>
      <c r="U9" s="132">
        <f>'Rev. Build'!U11</f>
        <v>67.5</v>
      </c>
      <c r="V9" s="132">
        <f>'Rev. Build'!V11</f>
        <v>21.09375</v>
      </c>
      <c r="W9" s="132">
        <f>'Rev. Build'!W11</f>
        <v>21.09375</v>
      </c>
      <c r="X9" s="132">
        <f>'Rev. Build'!X11</f>
        <v>21.09375</v>
      </c>
      <c r="Y9" s="132">
        <f>'Rev. Build'!Y11</f>
        <v>21.09375</v>
      </c>
      <c r="Z9" s="132">
        <f>'Rev. Build'!Z11</f>
        <v>84.375</v>
      </c>
      <c r="AA9" s="132">
        <f>'Rev. Build'!AA11</f>
        <v>24.257812499999996</v>
      </c>
      <c r="AB9" s="132">
        <f>'Rev. Build'!AB11</f>
        <v>24.257812499999996</v>
      </c>
      <c r="AC9" s="132">
        <f>'Rev. Build'!AC11</f>
        <v>24.257812499999996</v>
      </c>
      <c r="AD9" s="132">
        <f>'Rev. Build'!AD11</f>
        <v>24.257812499999996</v>
      </c>
      <c r="AE9" s="132">
        <f>'Rev. Build'!AE11</f>
        <v>97.031249999999986</v>
      </c>
      <c r="AF9" s="132">
        <f>'Rev. Build'!AF11</f>
        <v>27.896484374999993</v>
      </c>
      <c r="AG9" s="132">
        <f>'Rev. Build'!AG11</f>
        <v>27.896484374999993</v>
      </c>
      <c r="AH9" s="132">
        <f>'Rev. Build'!AH11</f>
        <v>27.896484374999993</v>
      </c>
      <c r="AI9" s="132">
        <f>'Rev. Build'!AI11</f>
        <v>27.896484374999993</v>
      </c>
      <c r="AJ9" s="132">
        <f>'Rev. Build'!AJ11</f>
        <v>111.58593749999997</v>
      </c>
      <c r="AK9" s="132">
        <f>'Rev. Build'!AK11</f>
        <v>32.080957031249987</v>
      </c>
      <c r="AL9" s="132">
        <f>'Rev. Build'!AL11</f>
        <v>32.080957031249987</v>
      </c>
      <c r="AM9" s="132">
        <f>'Rev. Build'!AM11</f>
        <v>32.080957031249987</v>
      </c>
      <c r="AN9" s="132">
        <f>'Rev. Build'!AN11</f>
        <v>32.080957031249987</v>
      </c>
      <c r="AO9" s="132">
        <f>'Rev. Build'!AO11</f>
        <v>128.32382812499995</v>
      </c>
      <c r="AP9" s="132">
        <f>'Rev. Build'!AP11</f>
        <v>36.893100585937482</v>
      </c>
      <c r="AQ9" s="132">
        <f>'Rev. Build'!AQ11</f>
        <v>36.893100585937482</v>
      </c>
      <c r="AR9" s="132">
        <f>'Rev. Build'!AR11</f>
        <v>36.893100585937482</v>
      </c>
      <c r="AS9" s="132">
        <f>'Rev. Build'!AS11</f>
        <v>36.893100585937482</v>
      </c>
      <c r="AT9" s="132">
        <f>'Rev. Build'!AT11</f>
        <v>147.57240234374993</v>
      </c>
      <c r="AU9" s="132">
        <f>'Rev. Build'!AU11</f>
        <v>42.427065673828103</v>
      </c>
      <c r="AV9" s="132">
        <f>'Rev. Build'!AV11</f>
        <v>42.427065673828103</v>
      </c>
      <c r="AW9" s="132">
        <f>'Rev. Build'!AW11</f>
        <v>42.427065673828103</v>
      </c>
      <c r="AX9" s="132">
        <f>'Rev. Build'!AX11</f>
        <v>42.427065673828103</v>
      </c>
      <c r="AY9" s="132">
        <f>'Rev. Build'!AY11</f>
        <v>169.70826269531241</v>
      </c>
      <c r="AZ9" s="132">
        <f>'Rev. Build'!AZ11</f>
        <v>48.791125524902313</v>
      </c>
      <c r="BA9" s="132">
        <f>'Rev. Build'!BA11</f>
        <v>48.791125524902313</v>
      </c>
      <c r="BB9" s="132">
        <f>'Rev. Build'!BB11</f>
        <v>48.791125524902313</v>
      </c>
      <c r="BC9" s="132">
        <f>'Rev. Build'!BC11</f>
        <v>48.791125524902313</v>
      </c>
      <c r="BD9" s="132">
        <f>'Rev. Build'!BD11</f>
        <v>195.16450209960925</v>
      </c>
      <c r="BE9" s="132">
        <f>'Rev. Build'!BE11</f>
        <v>56.109794353637653</v>
      </c>
      <c r="BF9" s="132">
        <f>'Rev. Build'!BF11</f>
        <v>56.109794353637653</v>
      </c>
      <c r="BG9" s="132">
        <f>'Rev. Build'!BG11</f>
        <v>56.109794353637653</v>
      </c>
      <c r="BH9" s="132">
        <f>'Rev. Build'!BH11</f>
        <v>56.109794353637653</v>
      </c>
      <c r="BI9" s="132">
        <f>'Rev. Build'!BI11</f>
        <v>224.43917741455061</v>
      </c>
      <c r="BJ9" s="132">
        <f>'Rev. Build'!BJ11</f>
        <v>64.526263506683293</v>
      </c>
      <c r="BK9" s="132">
        <f>'Rev. Build'!BK11</f>
        <v>64.526263506683293</v>
      </c>
      <c r="BL9" s="132">
        <f>'Rev. Build'!BL11</f>
        <v>64.526263506683293</v>
      </c>
      <c r="BM9" s="132">
        <f>'Rev. Build'!BM11</f>
        <v>64.526263506683293</v>
      </c>
      <c r="BN9" s="132">
        <f>'Rev. Build'!BN11</f>
        <v>258.10505402673317</v>
      </c>
    </row>
    <row r="10" spans="1:66">
      <c r="A10" s="131" t="str">
        <f>'Rev. Build'!A12</f>
        <v>Software / SaaS</v>
      </c>
      <c r="B10" s="131" t="str">
        <f>'Rev. Build'!B12</f>
        <v>BULO</v>
      </c>
      <c r="C10" s="131" t="str">
        <f>'Rev. Build'!C12</f>
        <v>Direct</v>
      </c>
      <c r="D10" s="131" t="str">
        <f>'Rev. Build'!D12</f>
        <v>EU</v>
      </c>
      <c r="E10" s="131" t="str">
        <f>'Rev. Build'!E12</f>
        <v>MCMC</v>
      </c>
      <c r="F10" s="131"/>
      <c r="G10" s="132">
        <f>'Rev. Build'!G12</f>
        <v>1000</v>
      </c>
      <c r="H10" s="132">
        <f>'Rev. Build'!H12</f>
        <v>1000</v>
      </c>
      <c r="I10" s="132">
        <f>'Rev. Build'!I12</f>
        <v>1000</v>
      </c>
      <c r="J10" s="132">
        <f>'Rev. Build'!J12</f>
        <v>1000</v>
      </c>
      <c r="K10" s="132">
        <f>'Rev. Build'!K12</f>
        <v>4000</v>
      </c>
      <c r="L10" s="132">
        <f>'Rev. Build'!L12</f>
        <v>1250</v>
      </c>
      <c r="M10" s="132">
        <f>'Rev. Build'!M12</f>
        <v>1250</v>
      </c>
      <c r="N10" s="132">
        <f>'Rev. Build'!N12</f>
        <v>1250</v>
      </c>
      <c r="O10" s="132">
        <f>'Rev. Build'!O12</f>
        <v>1250</v>
      </c>
      <c r="P10" s="132">
        <f>'Rev. Build'!P12</f>
        <v>5000</v>
      </c>
      <c r="Q10" s="132">
        <f>'Rev. Build'!Q12</f>
        <v>1687.5</v>
      </c>
      <c r="R10" s="132">
        <f>'Rev. Build'!R12</f>
        <v>1687.5</v>
      </c>
      <c r="S10" s="132">
        <f>'Rev. Build'!S12</f>
        <v>1687.5</v>
      </c>
      <c r="T10" s="132">
        <f>'Rev. Build'!T12</f>
        <v>1687.5</v>
      </c>
      <c r="U10" s="132">
        <f>'Rev. Build'!U12</f>
        <v>6750</v>
      </c>
      <c r="V10" s="132">
        <f>'Rev. Build'!V12</f>
        <v>2109.375</v>
      </c>
      <c r="W10" s="132">
        <f>'Rev. Build'!W12</f>
        <v>2109.375</v>
      </c>
      <c r="X10" s="132">
        <f>'Rev. Build'!X12</f>
        <v>2109.375</v>
      </c>
      <c r="Y10" s="132">
        <f>'Rev. Build'!Y12</f>
        <v>2109.375</v>
      </c>
      <c r="Z10" s="132">
        <f>'Rev. Build'!Z12</f>
        <v>8437.5</v>
      </c>
      <c r="AA10" s="132">
        <f>'Rev. Build'!AA12</f>
        <v>2425.78125</v>
      </c>
      <c r="AB10" s="132">
        <f>'Rev. Build'!AB12</f>
        <v>2425.78125</v>
      </c>
      <c r="AC10" s="132">
        <f>'Rev. Build'!AC12</f>
        <v>2425.78125</v>
      </c>
      <c r="AD10" s="132">
        <f>'Rev. Build'!AD12</f>
        <v>2425.78125</v>
      </c>
      <c r="AE10" s="132">
        <f>'Rev. Build'!AE12</f>
        <v>9703.125</v>
      </c>
      <c r="AF10" s="132">
        <f>'Rev. Build'!AF12</f>
        <v>2789.6484375</v>
      </c>
      <c r="AG10" s="132">
        <f>'Rev. Build'!AG12</f>
        <v>2789.6484375</v>
      </c>
      <c r="AH10" s="132">
        <f>'Rev. Build'!AH12</f>
        <v>2789.6484375</v>
      </c>
      <c r="AI10" s="132">
        <f>'Rev. Build'!AI12</f>
        <v>2789.6484375</v>
      </c>
      <c r="AJ10" s="132">
        <f>'Rev. Build'!AJ12</f>
        <v>11158.59375</v>
      </c>
      <c r="AK10" s="132">
        <f>'Rev. Build'!AK12</f>
        <v>3208.0957031249995</v>
      </c>
      <c r="AL10" s="132">
        <f>'Rev. Build'!AL12</f>
        <v>3208.0957031249995</v>
      </c>
      <c r="AM10" s="132">
        <f>'Rev. Build'!AM12</f>
        <v>3208.0957031249995</v>
      </c>
      <c r="AN10" s="132">
        <f>'Rev. Build'!AN12</f>
        <v>3208.0957031249995</v>
      </c>
      <c r="AO10" s="132">
        <f>'Rev. Build'!AO12</f>
        <v>12832.382812499998</v>
      </c>
      <c r="AP10" s="132">
        <f>'Rev. Build'!AP12</f>
        <v>3689.3100585937491</v>
      </c>
      <c r="AQ10" s="132">
        <f>'Rev. Build'!AQ12</f>
        <v>3689.3100585937491</v>
      </c>
      <c r="AR10" s="132">
        <f>'Rev. Build'!AR12</f>
        <v>3689.3100585937491</v>
      </c>
      <c r="AS10" s="132">
        <f>'Rev. Build'!AS12</f>
        <v>3689.3100585937491</v>
      </c>
      <c r="AT10" s="132">
        <f>'Rev. Build'!AT12</f>
        <v>14757.240234374996</v>
      </c>
      <c r="AU10" s="132">
        <f>'Rev. Build'!AU12</f>
        <v>4242.706567382811</v>
      </c>
      <c r="AV10" s="132">
        <f>'Rev. Build'!AV12</f>
        <v>4242.706567382811</v>
      </c>
      <c r="AW10" s="132">
        <f>'Rev. Build'!AW12</f>
        <v>4242.706567382811</v>
      </c>
      <c r="AX10" s="132">
        <f>'Rev. Build'!AX12</f>
        <v>4242.706567382811</v>
      </c>
      <c r="AY10" s="132">
        <f>'Rev. Build'!AY12</f>
        <v>16970.826269531244</v>
      </c>
      <c r="AZ10" s="132">
        <f>'Rev. Build'!AZ12</f>
        <v>4879.1125524902327</v>
      </c>
      <c r="BA10" s="132">
        <f>'Rev. Build'!BA12</f>
        <v>4879.1125524902327</v>
      </c>
      <c r="BB10" s="132">
        <f>'Rev. Build'!BB12</f>
        <v>4879.1125524902327</v>
      </c>
      <c r="BC10" s="132">
        <f>'Rev. Build'!BC12</f>
        <v>4879.1125524902327</v>
      </c>
      <c r="BD10" s="132">
        <f>'Rev. Build'!BD12</f>
        <v>19516.450209960931</v>
      </c>
      <c r="BE10" s="132">
        <f>'Rev. Build'!BE12</f>
        <v>5610.9794353637672</v>
      </c>
      <c r="BF10" s="132">
        <f>'Rev. Build'!BF12</f>
        <v>5610.9794353637672</v>
      </c>
      <c r="BG10" s="132">
        <f>'Rev. Build'!BG12</f>
        <v>5610.9794353637672</v>
      </c>
      <c r="BH10" s="132">
        <f>'Rev. Build'!BH12</f>
        <v>5610.9794353637672</v>
      </c>
      <c r="BI10" s="132">
        <f>'Rev. Build'!BI12</f>
        <v>22443.917741455069</v>
      </c>
      <c r="BJ10" s="132">
        <f>'Rev. Build'!BJ12</f>
        <v>6452.6263506683317</v>
      </c>
      <c r="BK10" s="132">
        <f>'Rev. Build'!BK12</f>
        <v>6452.6263506683317</v>
      </c>
      <c r="BL10" s="132">
        <f>'Rev. Build'!BL12</f>
        <v>6452.6263506683317</v>
      </c>
      <c r="BM10" s="132">
        <f>'Rev. Build'!BM12</f>
        <v>6452.6263506683317</v>
      </c>
      <c r="BN10" s="132">
        <f>'Rev. Build'!BN12</f>
        <v>25810.505402673327</v>
      </c>
    </row>
    <row r="11" spans="1:66">
      <c r="A11" s="131">
        <f>'Rev. Build'!A13</f>
        <v>0</v>
      </c>
      <c r="B11" s="131">
        <f>'Rev. Build'!B13</f>
        <v>0</v>
      </c>
      <c r="C11" s="131">
        <f>'Rev. Build'!C13</f>
        <v>0</v>
      </c>
      <c r="D11" s="131">
        <f>'Rev. Build'!D13</f>
        <v>0</v>
      </c>
      <c r="E11" s="131">
        <f>'Rev. Build'!E13</f>
        <v>0</v>
      </c>
      <c r="F11" s="131"/>
      <c r="G11" s="132">
        <f>'Rev. Build'!G13</f>
        <v>0</v>
      </c>
      <c r="H11" s="132">
        <f>'Rev. Build'!H13</f>
        <v>0</v>
      </c>
      <c r="I11" s="132">
        <f>'Rev. Build'!I13</f>
        <v>0</v>
      </c>
      <c r="J11" s="132">
        <f>'Rev. Build'!J13</f>
        <v>0</v>
      </c>
      <c r="K11" s="132">
        <f>'Rev. Build'!K13</f>
        <v>0</v>
      </c>
      <c r="L11" s="132">
        <f>'Rev. Build'!L13</f>
        <v>0</v>
      </c>
      <c r="M11" s="132">
        <f>'Rev. Build'!M13</f>
        <v>0</v>
      </c>
      <c r="N11" s="132">
        <f>'Rev. Build'!N13</f>
        <v>0</v>
      </c>
      <c r="O11" s="132">
        <f>'Rev. Build'!O13</f>
        <v>0</v>
      </c>
      <c r="P11" s="132">
        <f>'Rev. Build'!P13</f>
        <v>0</v>
      </c>
      <c r="Q11" s="132">
        <f>'Rev. Build'!Q13</f>
        <v>0</v>
      </c>
      <c r="R11" s="132">
        <f>'Rev. Build'!R13</f>
        <v>0</v>
      </c>
      <c r="S11" s="132">
        <f>'Rev. Build'!S13</f>
        <v>0</v>
      </c>
      <c r="T11" s="132">
        <f>'Rev. Build'!T13</f>
        <v>0</v>
      </c>
      <c r="U11" s="132">
        <f>'Rev. Build'!U13</f>
        <v>0</v>
      </c>
      <c r="V11" s="132">
        <f>'Rev. Build'!V13</f>
        <v>0</v>
      </c>
      <c r="W11" s="132">
        <f>'Rev. Build'!W13</f>
        <v>0</v>
      </c>
      <c r="X11" s="132">
        <f>'Rev. Build'!X13</f>
        <v>0</v>
      </c>
      <c r="Y11" s="132">
        <f>'Rev. Build'!Y13</f>
        <v>0</v>
      </c>
      <c r="Z11" s="132">
        <f>'Rev. Build'!Z13</f>
        <v>0</v>
      </c>
      <c r="AA11" s="132">
        <f>'Rev. Build'!AA13</f>
        <v>0</v>
      </c>
      <c r="AB11" s="132">
        <f>'Rev. Build'!AB13</f>
        <v>0</v>
      </c>
      <c r="AC11" s="132">
        <f>'Rev. Build'!AC13</f>
        <v>0</v>
      </c>
      <c r="AD11" s="132">
        <f>'Rev. Build'!AD13</f>
        <v>0</v>
      </c>
      <c r="AE11" s="132">
        <f>'Rev. Build'!AE13</f>
        <v>0</v>
      </c>
      <c r="AF11" s="132">
        <f>'Rev. Build'!AF13</f>
        <v>0</v>
      </c>
      <c r="AG11" s="132">
        <f>'Rev. Build'!AG13</f>
        <v>0</v>
      </c>
      <c r="AH11" s="132">
        <f>'Rev. Build'!AH13</f>
        <v>0</v>
      </c>
      <c r="AI11" s="132">
        <f>'Rev. Build'!AI13</f>
        <v>0</v>
      </c>
      <c r="AJ11" s="132">
        <f>'Rev. Build'!AJ13</f>
        <v>0</v>
      </c>
      <c r="AK11" s="132">
        <f>'Rev. Build'!AK13</f>
        <v>0</v>
      </c>
      <c r="AL11" s="132">
        <f>'Rev. Build'!AL13</f>
        <v>0</v>
      </c>
      <c r="AM11" s="132">
        <f>'Rev. Build'!AM13</f>
        <v>0</v>
      </c>
      <c r="AN11" s="132">
        <f>'Rev. Build'!AN13</f>
        <v>0</v>
      </c>
      <c r="AO11" s="132">
        <f>'Rev. Build'!AO13</f>
        <v>0</v>
      </c>
      <c r="AP11" s="132">
        <f>'Rev. Build'!AP13</f>
        <v>0</v>
      </c>
      <c r="AQ11" s="132">
        <f>'Rev. Build'!AQ13</f>
        <v>0</v>
      </c>
      <c r="AR11" s="132">
        <f>'Rev. Build'!AR13</f>
        <v>0</v>
      </c>
      <c r="AS11" s="132">
        <f>'Rev. Build'!AS13</f>
        <v>0</v>
      </c>
      <c r="AT11" s="132">
        <f>'Rev. Build'!AT13</f>
        <v>0</v>
      </c>
      <c r="AU11" s="132">
        <f>'Rev. Build'!AU13</f>
        <v>0</v>
      </c>
      <c r="AV11" s="132">
        <f>'Rev. Build'!AV13</f>
        <v>0</v>
      </c>
      <c r="AW11" s="132">
        <f>'Rev. Build'!AW13</f>
        <v>0</v>
      </c>
      <c r="AX11" s="132">
        <f>'Rev. Build'!AX13</f>
        <v>0</v>
      </c>
      <c r="AY11" s="132">
        <f>'Rev. Build'!AY13</f>
        <v>0</v>
      </c>
      <c r="AZ11" s="132">
        <f>'Rev. Build'!AZ13</f>
        <v>0</v>
      </c>
      <c r="BA11" s="132">
        <f>'Rev. Build'!BA13</f>
        <v>0</v>
      </c>
      <c r="BB11" s="132">
        <f>'Rev. Build'!BB13</f>
        <v>0</v>
      </c>
      <c r="BC11" s="132">
        <f>'Rev. Build'!BC13</f>
        <v>0</v>
      </c>
      <c r="BD11" s="132">
        <f>'Rev. Build'!BD13</f>
        <v>0</v>
      </c>
      <c r="BE11" s="132">
        <f>'Rev. Build'!BE13</f>
        <v>0</v>
      </c>
      <c r="BF11" s="132">
        <f>'Rev. Build'!BF13</f>
        <v>0</v>
      </c>
      <c r="BG11" s="132">
        <f>'Rev. Build'!BG13</f>
        <v>0</v>
      </c>
      <c r="BH11" s="132">
        <f>'Rev. Build'!BH13</f>
        <v>0</v>
      </c>
      <c r="BI11" s="132">
        <f>'Rev. Build'!BI13</f>
        <v>0</v>
      </c>
      <c r="BJ11" s="132">
        <f>'Rev. Build'!BJ13</f>
        <v>0</v>
      </c>
      <c r="BK11" s="132">
        <f>'Rev. Build'!BK13</f>
        <v>0</v>
      </c>
      <c r="BL11" s="132">
        <f>'Rev. Build'!BL13</f>
        <v>0</v>
      </c>
      <c r="BM11" s="132">
        <f>'Rev. Build'!BM13</f>
        <v>0</v>
      </c>
      <c r="BN11" s="132">
        <f>'Rev. Build'!BN13</f>
        <v>0</v>
      </c>
    </row>
    <row r="12" spans="1:66">
      <c r="A12" s="131">
        <f>'Rev. Build'!A14</f>
        <v>0</v>
      </c>
      <c r="B12" s="131">
        <f>'Rev. Build'!B14</f>
        <v>0</v>
      </c>
      <c r="C12" s="131">
        <f>'Rev. Build'!C14</f>
        <v>0</v>
      </c>
      <c r="D12" s="131">
        <f>'Rev. Build'!D14</f>
        <v>0</v>
      </c>
      <c r="E12" s="131">
        <f>'Rev. Build'!E14</f>
        <v>0</v>
      </c>
      <c r="F12" s="131"/>
      <c r="G12" s="132">
        <f>'Rev. Build'!G14</f>
        <v>0</v>
      </c>
      <c r="H12" s="132">
        <f>'Rev. Build'!H14</f>
        <v>0</v>
      </c>
      <c r="I12" s="132">
        <f>'Rev. Build'!I14</f>
        <v>0</v>
      </c>
      <c r="J12" s="132">
        <f>'Rev. Build'!J14</f>
        <v>0</v>
      </c>
      <c r="K12" s="132">
        <f>'Rev. Build'!K14</f>
        <v>0</v>
      </c>
      <c r="L12" s="132">
        <f>'Rev. Build'!L14</f>
        <v>0</v>
      </c>
      <c r="M12" s="132">
        <f>'Rev. Build'!M14</f>
        <v>0</v>
      </c>
      <c r="N12" s="132">
        <f>'Rev. Build'!N14</f>
        <v>0</v>
      </c>
      <c r="O12" s="132">
        <f>'Rev. Build'!O14</f>
        <v>0</v>
      </c>
      <c r="P12" s="132">
        <f>'Rev. Build'!P14</f>
        <v>0</v>
      </c>
      <c r="Q12" s="132">
        <f>'Rev. Build'!Q14</f>
        <v>0</v>
      </c>
      <c r="R12" s="132">
        <f>'Rev. Build'!R14</f>
        <v>0</v>
      </c>
      <c r="S12" s="132">
        <f>'Rev. Build'!S14</f>
        <v>0</v>
      </c>
      <c r="T12" s="132">
        <f>'Rev. Build'!T14</f>
        <v>0</v>
      </c>
      <c r="U12" s="132">
        <f>'Rev. Build'!U14</f>
        <v>0</v>
      </c>
      <c r="V12" s="132">
        <f>'Rev. Build'!V14</f>
        <v>0</v>
      </c>
      <c r="W12" s="132">
        <f>'Rev. Build'!W14</f>
        <v>0</v>
      </c>
      <c r="X12" s="132">
        <f>'Rev. Build'!X14</f>
        <v>0</v>
      </c>
      <c r="Y12" s="132">
        <f>'Rev. Build'!Y14</f>
        <v>0</v>
      </c>
      <c r="Z12" s="132">
        <f>'Rev. Build'!Z14</f>
        <v>0</v>
      </c>
      <c r="AA12" s="132">
        <f>'Rev. Build'!AA14</f>
        <v>0</v>
      </c>
      <c r="AB12" s="132">
        <f>'Rev. Build'!AB14</f>
        <v>0</v>
      </c>
      <c r="AC12" s="132">
        <f>'Rev. Build'!AC14</f>
        <v>0</v>
      </c>
      <c r="AD12" s="132">
        <f>'Rev. Build'!AD14</f>
        <v>0</v>
      </c>
      <c r="AE12" s="132">
        <f>'Rev. Build'!AE14</f>
        <v>0</v>
      </c>
      <c r="AF12" s="132">
        <f>'Rev. Build'!AF14</f>
        <v>0</v>
      </c>
      <c r="AG12" s="132">
        <f>'Rev. Build'!AG14</f>
        <v>0</v>
      </c>
      <c r="AH12" s="132">
        <f>'Rev. Build'!AH14</f>
        <v>0</v>
      </c>
      <c r="AI12" s="132">
        <f>'Rev. Build'!AI14</f>
        <v>0</v>
      </c>
      <c r="AJ12" s="132">
        <f>'Rev. Build'!AJ14</f>
        <v>0</v>
      </c>
      <c r="AK12" s="132">
        <f>'Rev. Build'!AK14</f>
        <v>0</v>
      </c>
      <c r="AL12" s="132">
        <f>'Rev. Build'!AL14</f>
        <v>0</v>
      </c>
      <c r="AM12" s="132">
        <f>'Rev. Build'!AM14</f>
        <v>0</v>
      </c>
      <c r="AN12" s="132">
        <f>'Rev. Build'!AN14</f>
        <v>0</v>
      </c>
      <c r="AO12" s="132">
        <f>'Rev. Build'!AO14</f>
        <v>0</v>
      </c>
      <c r="AP12" s="132">
        <f>'Rev. Build'!AP14</f>
        <v>0</v>
      </c>
      <c r="AQ12" s="132">
        <f>'Rev. Build'!AQ14</f>
        <v>0</v>
      </c>
      <c r="AR12" s="132">
        <f>'Rev. Build'!AR14</f>
        <v>0</v>
      </c>
      <c r="AS12" s="132">
        <f>'Rev. Build'!AS14</f>
        <v>0</v>
      </c>
      <c r="AT12" s="132">
        <f>'Rev. Build'!AT14</f>
        <v>0</v>
      </c>
      <c r="AU12" s="132">
        <f>'Rev. Build'!AU14</f>
        <v>0</v>
      </c>
      <c r="AV12" s="132">
        <f>'Rev. Build'!AV14</f>
        <v>0</v>
      </c>
      <c r="AW12" s="132">
        <f>'Rev. Build'!AW14</f>
        <v>0</v>
      </c>
      <c r="AX12" s="132">
        <f>'Rev. Build'!AX14</f>
        <v>0</v>
      </c>
      <c r="AY12" s="132">
        <f>'Rev. Build'!AY14</f>
        <v>0</v>
      </c>
      <c r="AZ12" s="132">
        <f>'Rev. Build'!AZ14</f>
        <v>0</v>
      </c>
      <c r="BA12" s="132">
        <f>'Rev. Build'!BA14</f>
        <v>0</v>
      </c>
      <c r="BB12" s="132">
        <f>'Rev. Build'!BB14</f>
        <v>0</v>
      </c>
      <c r="BC12" s="132">
        <f>'Rev. Build'!BC14</f>
        <v>0</v>
      </c>
      <c r="BD12" s="132">
        <f>'Rev. Build'!BD14</f>
        <v>0</v>
      </c>
      <c r="BE12" s="132">
        <f>'Rev. Build'!BE14</f>
        <v>0</v>
      </c>
      <c r="BF12" s="132">
        <f>'Rev. Build'!BF14</f>
        <v>0</v>
      </c>
      <c r="BG12" s="132">
        <f>'Rev. Build'!BG14</f>
        <v>0</v>
      </c>
      <c r="BH12" s="132">
        <f>'Rev. Build'!BH14</f>
        <v>0</v>
      </c>
      <c r="BI12" s="132">
        <f>'Rev. Build'!BI14</f>
        <v>0</v>
      </c>
      <c r="BJ12" s="132">
        <f>'Rev. Build'!BJ14</f>
        <v>0</v>
      </c>
      <c r="BK12" s="132">
        <f>'Rev. Build'!BK14</f>
        <v>0</v>
      </c>
      <c r="BL12" s="132">
        <f>'Rev. Build'!BL14</f>
        <v>0</v>
      </c>
      <c r="BM12" s="132">
        <f>'Rev. Build'!BM14</f>
        <v>0</v>
      </c>
      <c r="BN12" s="132">
        <f>'Rev. Build'!BN14</f>
        <v>0</v>
      </c>
    </row>
    <row r="13" spans="1:66">
      <c r="A13" s="131">
        <f>'Rev. Build'!A15</f>
        <v>0</v>
      </c>
      <c r="B13" s="131">
        <f>'Rev. Build'!B15</f>
        <v>0</v>
      </c>
      <c r="C13" s="131">
        <f>'Rev. Build'!C15</f>
        <v>0</v>
      </c>
      <c r="D13" s="131">
        <f>'Rev. Build'!D15</f>
        <v>0</v>
      </c>
      <c r="E13" s="131">
        <f>'Rev. Build'!E15</f>
        <v>0</v>
      </c>
      <c r="F13" s="131"/>
      <c r="G13" s="132">
        <f>'Rev. Build'!G15</f>
        <v>0</v>
      </c>
      <c r="H13" s="132">
        <f>'Rev. Build'!H15</f>
        <v>0</v>
      </c>
      <c r="I13" s="132">
        <f>'Rev. Build'!I15</f>
        <v>0</v>
      </c>
      <c r="J13" s="132">
        <f>'Rev. Build'!J15</f>
        <v>0</v>
      </c>
      <c r="K13" s="132">
        <f>'Rev. Build'!K15</f>
        <v>0</v>
      </c>
      <c r="L13" s="132">
        <f>'Rev. Build'!L15</f>
        <v>0</v>
      </c>
      <c r="M13" s="132">
        <f>'Rev. Build'!M15</f>
        <v>0</v>
      </c>
      <c r="N13" s="132">
        <f>'Rev. Build'!N15</f>
        <v>0</v>
      </c>
      <c r="O13" s="132">
        <f>'Rev. Build'!O15</f>
        <v>0</v>
      </c>
      <c r="P13" s="132">
        <f>'Rev. Build'!P15</f>
        <v>0</v>
      </c>
      <c r="Q13" s="132">
        <f>'Rev. Build'!Q15</f>
        <v>0</v>
      </c>
      <c r="R13" s="132">
        <f>'Rev. Build'!R15</f>
        <v>0</v>
      </c>
      <c r="S13" s="132">
        <f>'Rev. Build'!S15</f>
        <v>0</v>
      </c>
      <c r="T13" s="132">
        <f>'Rev. Build'!T15</f>
        <v>0</v>
      </c>
      <c r="U13" s="132">
        <f>'Rev. Build'!U15</f>
        <v>0</v>
      </c>
      <c r="V13" s="132">
        <f>'Rev. Build'!V15</f>
        <v>0</v>
      </c>
      <c r="W13" s="132">
        <f>'Rev. Build'!W15</f>
        <v>0</v>
      </c>
      <c r="X13" s="132">
        <f>'Rev. Build'!X15</f>
        <v>0</v>
      </c>
      <c r="Y13" s="132">
        <f>'Rev. Build'!Y15</f>
        <v>0</v>
      </c>
      <c r="Z13" s="132">
        <f>'Rev. Build'!Z15</f>
        <v>0</v>
      </c>
      <c r="AA13" s="132">
        <f>'Rev. Build'!AA15</f>
        <v>0</v>
      </c>
      <c r="AB13" s="132">
        <f>'Rev. Build'!AB15</f>
        <v>0</v>
      </c>
      <c r="AC13" s="132">
        <f>'Rev. Build'!AC15</f>
        <v>0</v>
      </c>
      <c r="AD13" s="132">
        <f>'Rev. Build'!AD15</f>
        <v>0</v>
      </c>
      <c r="AE13" s="132">
        <f>'Rev. Build'!AE15</f>
        <v>0</v>
      </c>
      <c r="AF13" s="132">
        <f>'Rev. Build'!AF15</f>
        <v>0</v>
      </c>
      <c r="AG13" s="132">
        <f>'Rev. Build'!AG15</f>
        <v>0</v>
      </c>
      <c r="AH13" s="132">
        <f>'Rev. Build'!AH15</f>
        <v>0</v>
      </c>
      <c r="AI13" s="132">
        <f>'Rev. Build'!AI15</f>
        <v>0</v>
      </c>
      <c r="AJ13" s="132">
        <f>'Rev. Build'!AJ15</f>
        <v>0</v>
      </c>
      <c r="AK13" s="132">
        <f>'Rev. Build'!AK15</f>
        <v>0</v>
      </c>
      <c r="AL13" s="132">
        <f>'Rev. Build'!AL15</f>
        <v>0</v>
      </c>
      <c r="AM13" s="132">
        <f>'Rev. Build'!AM15</f>
        <v>0</v>
      </c>
      <c r="AN13" s="132">
        <f>'Rev. Build'!AN15</f>
        <v>0</v>
      </c>
      <c r="AO13" s="132">
        <f>'Rev. Build'!AO15</f>
        <v>0</v>
      </c>
      <c r="AP13" s="132">
        <f>'Rev. Build'!AP15</f>
        <v>0</v>
      </c>
      <c r="AQ13" s="132">
        <f>'Rev. Build'!AQ15</f>
        <v>0</v>
      </c>
      <c r="AR13" s="132">
        <f>'Rev. Build'!AR15</f>
        <v>0</v>
      </c>
      <c r="AS13" s="132">
        <f>'Rev. Build'!AS15</f>
        <v>0</v>
      </c>
      <c r="AT13" s="132">
        <f>'Rev. Build'!AT15</f>
        <v>0</v>
      </c>
      <c r="AU13" s="132">
        <f>'Rev. Build'!AU15</f>
        <v>0</v>
      </c>
      <c r="AV13" s="132">
        <f>'Rev. Build'!AV15</f>
        <v>0</v>
      </c>
      <c r="AW13" s="132">
        <f>'Rev. Build'!AW15</f>
        <v>0</v>
      </c>
      <c r="AX13" s="132">
        <f>'Rev. Build'!AX15</f>
        <v>0</v>
      </c>
      <c r="AY13" s="132">
        <f>'Rev. Build'!AY15</f>
        <v>0</v>
      </c>
      <c r="AZ13" s="132">
        <f>'Rev. Build'!AZ15</f>
        <v>0</v>
      </c>
      <c r="BA13" s="132">
        <f>'Rev. Build'!BA15</f>
        <v>0</v>
      </c>
      <c r="BB13" s="132">
        <f>'Rev. Build'!BB15</f>
        <v>0</v>
      </c>
      <c r="BC13" s="132">
        <f>'Rev. Build'!BC15</f>
        <v>0</v>
      </c>
      <c r="BD13" s="132">
        <f>'Rev. Build'!BD15</f>
        <v>0</v>
      </c>
      <c r="BE13" s="132">
        <f>'Rev. Build'!BE15</f>
        <v>0</v>
      </c>
      <c r="BF13" s="132">
        <f>'Rev. Build'!BF15</f>
        <v>0</v>
      </c>
      <c r="BG13" s="132">
        <f>'Rev. Build'!BG15</f>
        <v>0</v>
      </c>
      <c r="BH13" s="132">
        <f>'Rev. Build'!BH15</f>
        <v>0</v>
      </c>
      <c r="BI13" s="132">
        <f>'Rev. Build'!BI15</f>
        <v>0</v>
      </c>
      <c r="BJ13" s="132">
        <f>'Rev. Build'!BJ15</f>
        <v>0</v>
      </c>
      <c r="BK13" s="132">
        <f>'Rev. Build'!BK15</f>
        <v>0</v>
      </c>
      <c r="BL13" s="132">
        <f>'Rev. Build'!BL15</f>
        <v>0</v>
      </c>
      <c r="BM13" s="132">
        <f>'Rev. Build'!BM15</f>
        <v>0</v>
      </c>
      <c r="BN13" s="132">
        <f>'Rev. Build'!BN15</f>
        <v>0</v>
      </c>
    </row>
    <row r="14" spans="1:66">
      <c r="A14" s="131">
        <f>'Rev. Build'!A16</f>
        <v>0</v>
      </c>
      <c r="B14" s="131">
        <f>'Rev. Build'!B16</f>
        <v>0</v>
      </c>
      <c r="C14" s="131">
        <f>'Rev. Build'!C16</f>
        <v>0</v>
      </c>
      <c r="D14" s="131">
        <f>'Rev. Build'!D16</f>
        <v>0</v>
      </c>
      <c r="E14" s="131">
        <f>'Rev. Build'!E16</f>
        <v>0</v>
      </c>
      <c r="F14" s="131"/>
      <c r="G14" s="132">
        <f>'Rev. Build'!G16</f>
        <v>0</v>
      </c>
      <c r="H14" s="132">
        <f>'Rev. Build'!H16</f>
        <v>0</v>
      </c>
      <c r="I14" s="132">
        <f>'Rev. Build'!I16</f>
        <v>0</v>
      </c>
      <c r="J14" s="132">
        <f>'Rev. Build'!J16</f>
        <v>0</v>
      </c>
      <c r="K14" s="132">
        <f>'Rev. Build'!K16</f>
        <v>0</v>
      </c>
      <c r="L14" s="132">
        <f>'Rev. Build'!L16</f>
        <v>0</v>
      </c>
      <c r="M14" s="132">
        <f>'Rev. Build'!M16</f>
        <v>0</v>
      </c>
      <c r="N14" s="132">
        <f>'Rev. Build'!N16</f>
        <v>0</v>
      </c>
      <c r="O14" s="132">
        <f>'Rev. Build'!O16</f>
        <v>0</v>
      </c>
      <c r="P14" s="132">
        <f>'Rev. Build'!P16</f>
        <v>0</v>
      </c>
      <c r="Q14" s="132">
        <f>'Rev. Build'!Q16</f>
        <v>0</v>
      </c>
      <c r="R14" s="132">
        <f>'Rev. Build'!R16</f>
        <v>0</v>
      </c>
      <c r="S14" s="132">
        <f>'Rev. Build'!S16</f>
        <v>0</v>
      </c>
      <c r="T14" s="132">
        <f>'Rev. Build'!T16</f>
        <v>0</v>
      </c>
      <c r="U14" s="132">
        <f>'Rev. Build'!U16</f>
        <v>0</v>
      </c>
      <c r="V14" s="132">
        <f>'Rev. Build'!V16</f>
        <v>0</v>
      </c>
      <c r="W14" s="132">
        <f>'Rev. Build'!W16</f>
        <v>0</v>
      </c>
      <c r="X14" s="132">
        <f>'Rev. Build'!X16</f>
        <v>0</v>
      </c>
      <c r="Y14" s="132">
        <f>'Rev. Build'!Y16</f>
        <v>0</v>
      </c>
      <c r="Z14" s="132">
        <f>'Rev. Build'!Z16</f>
        <v>0</v>
      </c>
      <c r="AA14" s="132">
        <f>'Rev. Build'!AA16</f>
        <v>0</v>
      </c>
      <c r="AB14" s="132">
        <f>'Rev. Build'!AB16</f>
        <v>0</v>
      </c>
      <c r="AC14" s="132">
        <f>'Rev. Build'!AC16</f>
        <v>0</v>
      </c>
      <c r="AD14" s="132">
        <f>'Rev. Build'!AD16</f>
        <v>0</v>
      </c>
      <c r="AE14" s="132">
        <f>'Rev. Build'!AE16</f>
        <v>0</v>
      </c>
      <c r="AF14" s="132">
        <f>'Rev. Build'!AF16</f>
        <v>0</v>
      </c>
      <c r="AG14" s="132">
        <f>'Rev. Build'!AG16</f>
        <v>0</v>
      </c>
      <c r="AH14" s="132">
        <f>'Rev. Build'!AH16</f>
        <v>0</v>
      </c>
      <c r="AI14" s="132">
        <f>'Rev. Build'!AI16</f>
        <v>0</v>
      </c>
      <c r="AJ14" s="132">
        <f>'Rev. Build'!AJ16</f>
        <v>0</v>
      </c>
      <c r="AK14" s="132">
        <f>'Rev. Build'!AK16</f>
        <v>0</v>
      </c>
      <c r="AL14" s="132">
        <f>'Rev. Build'!AL16</f>
        <v>0</v>
      </c>
      <c r="AM14" s="132">
        <f>'Rev. Build'!AM16</f>
        <v>0</v>
      </c>
      <c r="AN14" s="132">
        <f>'Rev. Build'!AN16</f>
        <v>0</v>
      </c>
      <c r="AO14" s="132">
        <f>'Rev. Build'!AO16</f>
        <v>0</v>
      </c>
      <c r="AP14" s="132">
        <f>'Rev. Build'!AP16</f>
        <v>0</v>
      </c>
      <c r="AQ14" s="132">
        <f>'Rev. Build'!AQ16</f>
        <v>0</v>
      </c>
      <c r="AR14" s="132">
        <f>'Rev. Build'!AR16</f>
        <v>0</v>
      </c>
      <c r="AS14" s="132">
        <f>'Rev. Build'!AS16</f>
        <v>0</v>
      </c>
      <c r="AT14" s="132">
        <f>'Rev. Build'!AT16</f>
        <v>0</v>
      </c>
      <c r="AU14" s="132">
        <f>'Rev. Build'!AU16</f>
        <v>0</v>
      </c>
      <c r="AV14" s="132">
        <f>'Rev. Build'!AV16</f>
        <v>0</v>
      </c>
      <c r="AW14" s="132">
        <f>'Rev. Build'!AW16</f>
        <v>0</v>
      </c>
      <c r="AX14" s="132">
        <f>'Rev. Build'!AX16</f>
        <v>0</v>
      </c>
      <c r="AY14" s="132">
        <f>'Rev. Build'!AY16</f>
        <v>0</v>
      </c>
      <c r="AZ14" s="132">
        <f>'Rev. Build'!AZ16</f>
        <v>0</v>
      </c>
      <c r="BA14" s="132">
        <f>'Rev. Build'!BA16</f>
        <v>0</v>
      </c>
      <c r="BB14" s="132">
        <f>'Rev. Build'!BB16</f>
        <v>0</v>
      </c>
      <c r="BC14" s="132">
        <f>'Rev. Build'!BC16</f>
        <v>0</v>
      </c>
      <c r="BD14" s="132">
        <f>'Rev. Build'!BD16</f>
        <v>0</v>
      </c>
      <c r="BE14" s="132">
        <f>'Rev. Build'!BE16</f>
        <v>0</v>
      </c>
      <c r="BF14" s="132">
        <f>'Rev. Build'!BF16</f>
        <v>0</v>
      </c>
      <c r="BG14" s="132">
        <f>'Rev. Build'!BG16</f>
        <v>0</v>
      </c>
      <c r="BH14" s="132">
        <f>'Rev. Build'!BH16</f>
        <v>0</v>
      </c>
      <c r="BI14" s="132">
        <f>'Rev. Build'!BI16</f>
        <v>0</v>
      </c>
      <c r="BJ14" s="132">
        <f>'Rev. Build'!BJ16</f>
        <v>0</v>
      </c>
      <c r="BK14" s="132">
        <f>'Rev. Build'!BK16</f>
        <v>0</v>
      </c>
      <c r="BL14" s="132">
        <f>'Rev. Build'!BL16</f>
        <v>0</v>
      </c>
      <c r="BM14" s="132">
        <f>'Rev. Build'!BM16</f>
        <v>0</v>
      </c>
      <c r="BN14" s="132">
        <f>'Rev. Build'!BN16</f>
        <v>0</v>
      </c>
    </row>
    <row r="15" spans="1:66">
      <c r="A15" s="131">
        <f>'Rev. Build'!A17</f>
        <v>0</v>
      </c>
      <c r="B15" s="131">
        <f>'Rev. Build'!B17</f>
        <v>0</v>
      </c>
      <c r="C15" s="131">
        <f>'Rev. Build'!C17</f>
        <v>0</v>
      </c>
      <c r="D15" s="131">
        <f>'Rev. Build'!D17</f>
        <v>0</v>
      </c>
      <c r="E15" s="131">
        <f>'Rev. Build'!E17</f>
        <v>0</v>
      </c>
      <c r="F15" s="131"/>
      <c r="G15" s="132">
        <f>'Rev. Build'!G17</f>
        <v>0</v>
      </c>
      <c r="H15" s="132">
        <f>'Rev. Build'!H17</f>
        <v>0</v>
      </c>
      <c r="I15" s="132">
        <f>'Rev. Build'!I17</f>
        <v>0</v>
      </c>
      <c r="J15" s="132">
        <f>'Rev. Build'!J17</f>
        <v>0</v>
      </c>
      <c r="K15" s="132">
        <f>'Rev. Build'!K17</f>
        <v>0</v>
      </c>
      <c r="L15" s="132">
        <f>'Rev. Build'!L17</f>
        <v>0</v>
      </c>
      <c r="M15" s="132">
        <f>'Rev. Build'!M17</f>
        <v>0</v>
      </c>
      <c r="N15" s="132">
        <f>'Rev. Build'!N17</f>
        <v>0</v>
      </c>
      <c r="O15" s="132">
        <f>'Rev. Build'!O17</f>
        <v>0</v>
      </c>
      <c r="P15" s="132">
        <f>'Rev. Build'!P17</f>
        <v>0</v>
      </c>
      <c r="Q15" s="132">
        <f>'Rev. Build'!Q17</f>
        <v>0</v>
      </c>
      <c r="R15" s="132">
        <f>'Rev. Build'!R17</f>
        <v>0</v>
      </c>
      <c r="S15" s="132">
        <f>'Rev. Build'!S17</f>
        <v>0</v>
      </c>
      <c r="T15" s="132">
        <f>'Rev. Build'!T17</f>
        <v>0</v>
      </c>
      <c r="U15" s="132">
        <f>'Rev. Build'!U17</f>
        <v>0</v>
      </c>
      <c r="V15" s="132">
        <f>'Rev. Build'!V17</f>
        <v>0</v>
      </c>
      <c r="W15" s="132">
        <f>'Rev. Build'!W17</f>
        <v>0</v>
      </c>
      <c r="X15" s="132">
        <f>'Rev. Build'!X17</f>
        <v>0</v>
      </c>
      <c r="Y15" s="132">
        <f>'Rev. Build'!Y17</f>
        <v>0</v>
      </c>
      <c r="Z15" s="132">
        <f>'Rev. Build'!Z17</f>
        <v>0</v>
      </c>
      <c r="AA15" s="132">
        <f>'Rev. Build'!AA17</f>
        <v>0</v>
      </c>
      <c r="AB15" s="132">
        <f>'Rev. Build'!AB17</f>
        <v>0</v>
      </c>
      <c r="AC15" s="132">
        <f>'Rev. Build'!AC17</f>
        <v>0</v>
      </c>
      <c r="AD15" s="132">
        <f>'Rev. Build'!AD17</f>
        <v>0</v>
      </c>
      <c r="AE15" s="132">
        <f>'Rev. Build'!AE17</f>
        <v>0</v>
      </c>
      <c r="AF15" s="132">
        <f>'Rev. Build'!AF17</f>
        <v>0</v>
      </c>
      <c r="AG15" s="132">
        <f>'Rev. Build'!AG17</f>
        <v>0</v>
      </c>
      <c r="AH15" s="132">
        <f>'Rev. Build'!AH17</f>
        <v>0</v>
      </c>
      <c r="AI15" s="132">
        <f>'Rev. Build'!AI17</f>
        <v>0</v>
      </c>
      <c r="AJ15" s="132">
        <f>'Rev. Build'!AJ17</f>
        <v>0</v>
      </c>
      <c r="AK15" s="132">
        <f>'Rev. Build'!AK17</f>
        <v>0</v>
      </c>
      <c r="AL15" s="132">
        <f>'Rev. Build'!AL17</f>
        <v>0</v>
      </c>
      <c r="AM15" s="132">
        <f>'Rev. Build'!AM17</f>
        <v>0</v>
      </c>
      <c r="AN15" s="132">
        <f>'Rev. Build'!AN17</f>
        <v>0</v>
      </c>
      <c r="AO15" s="132">
        <f>'Rev. Build'!AO17</f>
        <v>0</v>
      </c>
      <c r="AP15" s="132">
        <f>'Rev. Build'!AP17</f>
        <v>0</v>
      </c>
      <c r="AQ15" s="132">
        <f>'Rev. Build'!AQ17</f>
        <v>0</v>
      </c>
      <c r="AR15" s="132">
        <f>'Rev. Build'!AR17</f>
        <v>0</v>
      </c>
      <c r="AS15" s="132">
        <f>'Rev. Build'!AS17</f>
        <v>0</v>
      </c>
      <c r="AT15" s="132">
        <f>'Rev. Build'!AT17</f>
        <v>0</v>
      </c>
      <c r="AU15" s="132">
        <f>'Rev. Build'!AU17</f>
        <v>0</v>
      </c>
      <c r="AV15" s="132">
        <f>'Rev. Build'!AV17</f>
        <v>0</v>
      </c>
      <c r="AW15" s="132">
        <f>'Rev. Build'!AW17</f>
        <v>0</v>
      </c>
      <c r="AX15" s="132">
        <f>'Rev. Build'!AX17</f>
        <v>0</v>
      </c>
      <c r="AY15" s="132">
        <f>'Rev. Build'!AY17</f>
        <v>0</v>
      </c>
      <c r="AZ15" s="132">
        <f>'Rev. Build'!AZ17</f>
        <v>0</v>
      </c>
      <c r="BA15" s="132">
        <f>'Rev. Build'!BA17</f>
        <v>0</v>
      </c>
      <c r="BB15" s="132">
        <f>'Rev. Build'!BB17</f>
        <v>0</v>
      </c>
      <c r="BC15" s="132">
        <f>'Rev. Build'!BC17</f>
        <v>0</v>
      </c>
      <c r="BD15" s="132">
        <f>'Rev. Build'!BD17</f>
        <v>0</v>
      </c>
      <c r="BE15" s="132">
        <f>'Rev. Build'!BE17</f>
        <v>0</v>
      </c>
      <c r="BF15" s="132">
        <f>'Rev. Build'!BF17</f>
        <v>0</v>
      </c>
      <c r="BG15" s="132">
        <f>'Rev. Build'!BG17</f>
        <v>0</v>
      </c>
      <c r="BH15" s="132">
        <f>'Rev. Build'!BH17</f>
        <v>0</v>
      </c>
      <c r="BI15" s="132">
        <f>'Rev. Build'!BI17</f>
        <v>0</v>
      </c>
      <c r="BJ15" s="132">
        <f>'Rev. Build'!BJ17</f>
        <v>0</v>
      </c>
      <c r="BK15" s="132">
        <f>'Rev. Build'!BK17</f>
        <v>0</v>
      </c>
      <c r="BL15" s="132">
        <f>'Rev. Build'!BL17</f>
        <v>0</v>
      </c>
      <c r="BM15" s="132">
        <f>'Rev. Build'!BM17</f>
        <v>0</v>
      </c>
      <c r="BN15" s="132">
        <f>'Rev. Build'!BN17</f>
        <v>0</v>
      </c>
    </row>
    <row r="16" spans="1:66">
      <c r="A16" s="131">
        <f>'Rev. Build'!A18</f>
        <v>0</v>
      </c>
      <c r="B16" s="131">
        <f>'Rev. Build'!B18</f>
        <v>0</v>
      </c>
      <c r="C16" s="131">
        <f>'Rev. Build'!C18</f>
        <v>0</v>
      </c>
      <c r="D16" s="131">
        <f>'Rev. Build'!D18</f>
        <v>0</v>
      </c>
      <c r="E16" s="131">
        <f>'Rev. Build'!E18</f>
        <v>0</v>
      </c>
      <c r="F16" s="131"/>
      <c r="G16" s="132">
        <f>'Rev. Build'!G18</f>
        <v>0</v>
      </c>
      <c r="H16" s="132">
        <f>'Rev. Build'!H18</f>
        <v>0</v>
      </c>
      <c r="I16" s="132">
        <f>'Rev. Build'!I18</f>
        <v>0</v>
      </c>
      <c r="J16" s="132">
        <f>'Rev. Build'!J18</f>
        <v>0</v>
      </c>
      <c r="K16" s="132">
        <f>'Rev. Build'!K18</f>
        <v>0</v>
      </c>
      <c r="L16" s="132">
        <f>'Rev. Build'!L18</f>
        <v>0</v>
      </c>
      <c r="M16" s="132">
        <f>'Rev. Build'!M18</f>
        <v>0</v>
      </c>
      <c r="N16" s="132">
        <f>'Rev. Build'!N18</f>
        <v>0</v>
      </c>
      <c r="O16" s="132">
        <f>'Rev. Build'!O18</f>
        <v>0</v>
      </c>
      <c r="P16" s="132">
        <f>'Rev. Build'!P18</f>
        <v>0</v>
      </c>
      <c r="Q16" s="132">
        <f>'Rev. Build'!Q18</f>
        <v>0</v>
      </c>
      <c r="R16" s="132">
        <f>'Rev. Build'!R18</f>
        <v>0</v>
      </c>
      <c r="S16" s="132">
        <f>'Rev. Build'!S18</f>
        <v>0</v>
      </c>
      <c r="T16" s="132">
        <f>'Rev. Build'!T18</f>
        <v>0</v>
      </c>
      <c r="U16" s="132">
        <f>'Rev. Build'!U18</f>
        <v>0</v>
      </c>
      <c r="V16" s="132">
        <f>'Rev. Build'!V18</f>
        <v>0</v>
      </c>
      <c r="W16" s="132">
        <f>'Rev. Build'!W18</f>
        <v>0</v>
      </c>
      <c r="X16" s="132">
        <f>'Rev. Build'!X18</f>
        <v>0</v>
      </c>
      <c r="Y16" s="132">
        <f>'Rev. Build'!Y18</f>
        <v>0</v>
      </c>
      <c r="Z16" s="132">
        <f>'Rev. Build'!Z18</f>
        <v>0</v>
      </c>
      <c r="AA16" s="132">
        <f>'Rev. Build'!AA18</f>
        <v>0</v>
      </c>
      <c r="AB16" s="132">
        <f>'Rev. Build'!AB18</f>
        <v>0</v>
      </c>
      <c r="AC16" s="132">
        <f>'Rev. Build'!AC18</f>
        <v>0</v>
      </c>
      <c r="AD16" s="132">
        <f>'Rev. Build'!AD18</f>
        <v>0</v>
      </c>
      <c r="AE16" s="132">
        <f>'Rev. Build'!AE18</f>
        <v>0</v>
      </c>
      <c r="AF16" s="132">
        <f>'Rev. Build'!AF18</f>
        <v>0</v>
      </c>
      <c r="AG16" s="132">
        <f>'Rev. Build'!AG18</f>
        <v>0</v>
      </c>
      <c r="AH16" s="132">
        <f>'Rev. Build'!AH18</f>
        <v>0</v>
      </c>
      <c r="AI16" s="132">
        <f>'Rev. Build'!AI18</f>
        <v>0</v>
      </c>
      <c r="AJ16" s="132">
        <f>'Rev. Build'!AJ18</f>
        <v>0</v>
      </c>
      <c r="AK16" s="132">
        <f>'Rev. Build'!AK18</f>
        <v>0</v>
      </c>
      <c r="AL16" s="132">
        <f>'Rev. Build'!AL18</f>
        <v>0</v>
      </c>
      <c r="AM16" s="132">
        <f>'Rev. Build'!AM18</f>
        <v>0</v>
      </c>
      <c r="AN16" s="132">
        <f>'Rev. Build'!AN18</f>
        <v>0</v>
      </c>
      <c r="AO16" s="132">
        <f>'Rev. Build'!AO18</f>
        <v>0</v>
      </c>
      <c r="AP16" s="132">
        <f>'Rev. Build'!AP18</f>
        <v>0</v>
      </c>
      <c r="AQ16" s="132">
        <f>'Rev. Build'!AQ18</f>
        <v>0</v>
      </c>
      <c r="AR16" s="132">
        <f>'Rev. Build'!AR18</f>
        <v>0</v>
      </c>
      <c r="AS16" s="132">
        <f>'Rev. Build'!AS18</f>
        <v>0</v>
      </c>
      <c r="AT16" s="132">
        <f>'Rev. Build'!AT18</f>
        <v>0</v>
      </c>
      <c r="AU16" s="132">
        <f>'Rev. Build'!AU18</f>
        <v>0</v>
      </c>
      <c r="AV16" s="132">
        <f>'Rev. Build'!AV18</f>
        <v>0</v>
      </c>
      <c r="AW16" s="132">
        <f>'Rev. Build'!AW18</f>
        <v>0</v>
      </c>
      <c r="AX16" s="132">
        <f>'Rev. Build'!AX18</f>
        <v>0</v>
      </c>
      <c r="AY16" s="132">
        <f>'Rev. Build'!AY18</f>
        <v>0</v>
      </c>
      <c r="AZ16" s="132">
        <f>'Rev. Build'!AZ18</f>
        <v>0</v>
      </c>
      <c r="BA16" s="132">
        <f>'Rev. Build'!BA18</f>
        <v>0</v>
      </c>
      <c r="BB16" s="132">
        <f>'Rev. Build'!BB18</f>
        <v>0</v>
      </c>
      <c r="BC16" s="132">
        <f>'Rev. Build'!BC18</f>
        <v>0</v>
      </c>
      <c r="BD16" s="132">
        <f>'Rev. Build'!BD18</f>
        <v>0</v>
      </c>
      <c r="BE16" s="132">
        <f>'Rev. Build'!BE18</f>
        <v>0</v>
      </c>
      <c r="BF16" s="132">
        <f>'Rev. Build'!BF18</f>
        <v>0</v>
      </c>
      <c r="BG16" s="132">
        <f>'Rev. Build'!BG18</f>
        <v>0</v>
      </c>
      <c r="BH16" s="132">
        <f>'Rev. Build'!BH18</f>
        <v>0</v>
      </c>
      <c r="BI16" s="132">
        <f>'Rev. Build'!BI18</f>
        <v>0</v>
      </c>
      <c r="BJ16" s="132">
        <f>'Rev. Build'!BJ18</f>
        <v>0</v>
      </c>
      <c r="BK16" s="132">
        <f>'Rev. Build'!BK18</f>
        <v>0</v>
      </c>
      <c r="BL16" s="132">
        <f>'Rev. Build'!BL18</f>
        <v>0</v>
      </c>
      <c r="BM16" s="132">
        <f>'Rev. Build'!BM18</f>
        <v>0</v>
      </c>
      <c r="BN16" s="132">
        <f>'Rev. Build'!BN18</f>
        <v>0</v>
      </c>
    </row>
    <row r="17" spans="1:66">
      <c r="A17" s="131">
        <f>'Rev. Build'!A19</f>
        <v>0</v>
      </c>
      <c r="B17" s="131">
        <f>'Rev. Build'!B19</f>
        <v>0</v>
      </c>
      <c r="C17" s="131">
        <f>'Rev. Build'!C19</f>
        <v>0</v>
      </c>
      <c r="D17" s="131">
        <f>'Rev. Build'!D19</f>
        <v>0</v>
      </c>
      <c r="E17" s="131">
        <f>'Rev. Build'!E19</f>
        <v>0</v>
      </c>
      <c r="F17" s="131"/>
      <c r="G17" s="132">
        <f>'Rev. Build'!G19</f>
        <v>0</v>
      </c>
      <c r="H17" s="132">
        <f>'Rev. Build'!H19</f>
        <v>0</v>
      </c>
      <c r="I17" s="132">
        <f>'Rev. Build'!I19</f>
        <v>0</v>
      </c>
      <c r="J17" s="132">
        <f>'Rev. Build'!J19</f>
        <v>0</v>
      </c>
      <c r="K17" s="132">
        <f>'Rev. Build'!K19</f>
        <v>0</v>
      </c>
      <c r="L17" s="132">
        <f>'Rev. Build'!L19</f>
        <v>0</v>
      </c>
      <c r="M17" s="132">
        <f>'Rev. Build'!M19</f>
        <v>0</v>
      </c>
      <c r="N17" s="132">
        <f>'Rev. Build'!N19</f>
        <v>0</v>
      </c>
      <c r="O17" s="132">
        <f>'Rev. Build'!O19</f>
        <v>0</v>
      </c>
      <c r="P17" s="132">
        <f>'Rev. Build'!P19</f>
        <v>0</v>
      </c>
      <c r="Q17" s="132">
        <f>'Rev. Build'!Q19</f>
        <v>0</v>
      </c>
      <c r="R17" s="132">
        <f>'Rev. Build'!R19</f>
        <v>0</v>
      </c>
      <c r="S17" s="132">
        <f>'Rev. Build'!S19</f>
        <v>0</v>
      </c>
      <c r="T17" s="132">
        <f>'Rev. Build'!T19</f>
        <v>0</v>
      </c>
      <c r="U17" s="132">
        <f>'Rev. Build'!U19</f>
        <v>0</v>
      </c>
      <c r="V17" s="132">
        <f>'Rev. Build'!V19</f>
        <v>0</v>
      </c>
      <c r="W17" s="132">
        <f>'Rev. Build'!W19</f>
        <v>0</v>
      </c>
      <c r="X17" s="132">
        <f>'Rev. Build'!X19</f>
        <v>0</v>
      </c>
      <c r="Y17" s="132">
        <f>'Rev. Build'!Y19</f>
        <v>0</v>
      </c>
      <c r="Z17" s="132">
        <f>'Rev. Build'!Z19</f>
        <v>0</v>
      </c>
      <c r="AA17" s="132">
        <f>'Rev. Build'!AA19</f>
        <v>0</v>
      </c>
      <c r="AB17" s="132">
        <f>'Rev. Build'!AB19</f>
        <v>0</v>
      </c>
      <c r="AC17" s="132">
        <f>'Rev. Build'!AC19</f>
        <v>0</v>
      </c>
      <c r="AD17" s="132">
        <f>'Rev. Build'!AD19</f>
        <v>0</v>
      </c>
      <c r="AE17" s="132">
        <f>'Rev. Build'!AE19</f>
        <v>0</v>
      </c>
      <c r="AF17" s="132">
        <f>'Rev. Build'!AF19</f>
        <v>0</v>
      </c>
      <c r="AG17" s="132">
        <f>'Rev. Build'!AG19</f>
        <v>0</v>
      </c>
      <c r="AH17" s="132">
        <f>'Rev. Build'!AH19</f>
        <v>0</v>
      </c>
      <c r="AI17" s="132">
        <f>'Rev. Build'!AI19</f>
        <v>0</v>
      </c>
      <c r="AJ17" s="132">
        <f>'Rev. Build'!AJ19</f>
        <v>0</v>
      </c>
      <c r="AK17" s="132">
        <f>'Rev. Build'!AK19</f>
        <v>0</v>
      </c>
      <c r="AL17" s="132">
        <f>'Rev. Build'!AL19</f>
        <v>0</v>
      </c>
      <c r="AM17" s="132">
        <f>'Rev. Build'!AM19</f>
        <v>0</v>
      </c>
      <c r="AN17" s="132">
        <f>'Rev. Build'!AN19</f>
        <v>0</v>
      </c>
      <c r="AO17" s="132">
        <f>'Rev. Build'!AO19</f>
        <v>0</v>
      </c>
      <c r="AP17" s="132">
        <f>'Rev. Build'!AP19</f>
        <v>0</v>
      </c>
      <c r="AQ17" s="132">
        <f>'Rev. Build'!AQ19</f>
        <v>0</v>
      </c>
      <c r="AR17" s="132">
        <f>'Rev. Build'!AR19</f>
        <v>0</v>
      </c>
      <c r="AS17" s="132">
        <f>'Rev. Build'!AS19</f>
        <v>0</v>
      </c>
      <c r="AT17" s="132">
        <f>'Rev. Build'!AT19</f>
        <v>0</v>
      </c>
      <c r="AU17" s="132">
        <f>'Rev. Build'!AU19</f>
        <v>0</v>
      </c>
      <c r="AV17" s="132">
        <f>'Rev. Build'!AV19</f>
        <v>0</v>
      </c>
      <c r="AW17" s="132">
        <f>'Rev. Build'!AW19</f>
        <v>0</v>
      </c>
      <c r="AX17" s="132">
        <f>'Rev. Build'!AX19</f>
        <v>0</v>
      </c>
      <c r="AY17" s="132">
        <f>'Rev. Build'!AY19</f>
        <v>0</v>
      </c>
      <c r="AZ17" s="132">
        <f>'Rev. Build'!AZ19</f>
        <v>0</v>
      </c>
      <c r="BA17" s="132">
        <f>'Rev. Build'!BA19</f>
        <v>0</v>
      </c>
      <c r="BB17" s="132">
        <f>'Rev. Build'!BB19</f>
        <v>0</v>
      </c>
      <c r="BC17" s="132">
        <f>'Rev. Build'!BC19</f>
        <v>0</v>
      </c>
      <c r="BD17" s="132">
        <f>'Rev. Build'!BD19</f>
        <v>0</v>
      </c>
      <c r="BE17" s="132">
        <f>'Rev. Build'!BE19</f>
        <v>0</v>
      </c>
      <c r="BF17" s="132">
        <f>'Rev. Build'!BF19</f>
        <v>0</v>
      </c>
      <c r="BG17" s="132">
        <f>'Rev. Build'!BG19</f>
        <v>0</v>
      </c>
      <c r="BH17" s="132">
        <f>'Rev. Build'!BH19</f>
        <v>0</v>
      </c>
      <c r="BI17" s="132">
        <f>'Rev. Build'!BI19</f>
        <v>0</v>
      </c>
      <c r="BJ17" s="132">
        <f>'Rev. Build'!BJ19</f>
        <v>0</v>
      </c>
      <c r="BK17" s="132">
        <f>'Rev. Build'!BK19</f>
        <v>0</v>
      </c>
      <c r="BL17" s="132">
        <f>'Rev. Build'!BL19</f>
        <v>0</v>
      </c>
      <c r="BM17" s="132">
        <f>'Rev. Build'!BM19</f>
        <v>0</v>
      </c>
      <c r="BN17" s="132">
        <f>'Rev. Build'!BN19</f>
        <v>0</v>
      </c>
    </row>
    <row r="18" spans="1:66">
      <c r="A18" s="131">
        <f>'Rev. Build'!A20</f>
        <v>0</v>
      </c>
      <c r="B18" s="131">
        <f>'Rev. Build'!B20</f>
        <v>0</v>
      </c>
      <c r="C18" s="131">
        <f>'Rev. Build'!C20</f>
        <v>0</v>
      </c>
      <c r="D18" s="131">
        <f>'Rev. Build'!D20</f>
        <v>0</v>
      </c>
      <c r="E18" s="131">
        <f>'Rev. Build'!E20</f>
        <v>0</v>
      </c>
      <c r="F18" s="131"/>
      <c r="G18" s="132">
        <f>'Rev. Build'!G20</f>
        <v>0</v>
      </c>
      <c r="H18" s="132">
        <f>'Rev. Build'!H20</f>
        <v>0</v>
      </c>
      <c r="I18" s="132">
        <f>'Rev. Build'!I20</f>
        <v>0</v>
      </c>
      <c r="J18" s="132">
        <f>'Rev. Build'!J20</f>
        <v>0</v>
      </c>
      <c r="K18" s="132">
        <f>'Rev. Build'!K20</f>
        <v>0</v>
      </c>
      <c r="L18" s="132">
        <f>'Rev. Build'!L20</f>
        <v>0</v>
      </c>
      <c r="M18" s="132">
        <f>'Rev. Build'!M20</f>
        <v>0</v>
      </c>
      <c r="N18" s="132">
        <f>'Rev. Build'!N20</f>
        <v>0</v>
      </c>
      <c r="O18" s="132">
        <f>'Rev. Build'!O20</f>
        <v>0</v>
      </c>
      <c r="P18" s="132">
        <f>'Rev. Build'!P20</f>
        <v>0</v>
      </c>
      <c r="Q18" s="132">
        <f>'Rev. Build'!Q20</f>
        <v>0</v>
      </c>
      <c r="R18" s="132">
        <f>'Rev. Build'!R20</f>
        <v>0</v>
      </c>
      <c r="S18" s="132">
        <f>'Rev. Build'!S20</f>
        <v>0</v>
      </c>
      <c r="T18" s="132">
        <f>'Rev. Build'!T20</f>
        <v>0</v>
      </c>
      <c r="U18" s="132">
        <f>'Rev. Build'!U20</f>
        <v>0</v>
      </c>
      <c r="V18" s="132">
        <f>'Rev. Build'!V20</f>
        <v>0</v>
      </c>
      <c r="W18" s="132">
        <f>'Rev. Build'!W20</f>
        <v>0</v>
      </c>
      <c r="X18" s="132">
        <f>'Rev. Build'!X20</f>
        <v>0</v>
      </c>
      <c r="Y18" s="132">
        <f>'Rev. Build'!Y20</f>
        <v>0</v>
      </c>
      <c r="Z18" s="132">
        <f>'Rev. Build'!Z20</f>
        <v>0</v>
      </c>
      <c r="AA18" s="132">
        <f>'Rev. Build'!AA20</f>
        <v>0</v>
      </c>
      <c r="AB18" s="132">
        <f>'Rev. Build'!AB20</f>
        <v>0</v>
      </c>
      <c r="AC18" s="132">
        <f>'Rev. Build'!AC20</f>
        <v>0</v>
      </c>
      <c r="AD18" s="132">
        <f>'Rev. Build'!AD20</f>
        <v>0</v>
      </c>
      <c r="AE18" s="132">
        <f>'Rev. Build'!AE20</f>
        <v>0</v>
      </c>
      <c r="AF18" s="132">
        <f>'Rev. Build'!AF20</f>
        <v>0</v>
      </c>
      <c r="AG18" s="132">
        <f>'Rev. Build'!AG20</f>
        <v>0</v>
      </c>
      <c r="AH18" s="132">
        <f>'Rev. Build'!AH20</f>
        <v>0</v>
      </c>
      <c r="AI18" s="132">
        <f>'Rev. Build'!AI20</f>
        <v>0</v>
      </c>
      <c r="AJ18" s="132">
        <f>'Rev. Build'!AJ20</f>
        <v>0</v>
      </c>
      <c r="AK18" s="132">
        <f>'Rev. Build'!AK20</f>
        <v>0</v>
      </c>
      <c r="AL18" s="132">
        <f>'Rev. Build'!AL20</f>
        <v>0</v>
      </c>
      <c r="AM18" s="132">
        <f>'Rev. Build'!AM20</f>
        <v>0</v>
      </c>
      <c r="AN18" s="132">
        <f>'Rev. Build'!AN20</f>
        <v>0</v>
      </c>
      <c r="AO18" s="132">
        <f>'Rev. Build'!AO20</f>
        <v>0</v>
      </c>
      <c r="AP18" s="132">
        <f>'Rev. Build'!AP20</f>
        <v>0</v>
      </c>
      <c r="AQ18" s="132">
        <f>'Rev. Build'!AQ20</f>
        <v>0</v>
      </c>
      <c r="AR18" s="132">
        <f>'Rev. Build'!AR20</f>
        <v>0</v>
      </c>
      <c r="AS18" s="132">
        <f>'Rev. Build'!AS20</f>
        <v>0</v>
      </c>
      <c r="AT18" s="132">
        <f>'Rev. Build'!AT20</f>
        <v>0</v>
      </c>
      <c r="AU18" s="132">
        <f>'Rev. Build'!AU20</f>
        <v>0</v>
      </c>
      <c r="AV18" s="132">
        <f>'Rev. Build'!AV20</f>
        <v>0</v>
      </c>
      <c r="AW18" s="132">
        <f>'Rev. Build'!AW20</f>
        <v>0</v>
      </c>
      <c r="AX18" s="132">
        <f>'Rev. Build'!AX20</f>
        <v>0</v>
      </c>
      <c r="AY18" s="132">
        <f>'Rev. Build'!AY20</f>
        <v>0</v>
      </c>
      <c r="AZ18" s="132">
        <f>'Rev. Build'!AZ20</f>
        <v>0</v>
      </c>
      <c r="BA18" s="132">
        <f>'Rev. Build'!BA20</f>
        <v>0</v>
      </c>
      <c r="BB18" s="132">
        <f>'Rev. Build'!BB20</f>
        <v>0</v>
      </c>
      <c r="BC18" s="132">
        <f>'Rev. Build'!BC20</f>
        <v>0</v>
      </c>
      <c r="BD18" s="132">
        <f>'Rev. Build'!BD20</f>
        <v>0</v>
      </c>
      <c r="BE18" s="132">
        <f>'Rev. Build'!BE20</f>
        <v>0</v>
      </c>
      <c r="BF18" s="132">
        <f>'Rev. Build'!BF20</f>
        <v>0</v>
      </c>
      <c r="BG18" s="132">
        <f>'Rev. Build'!BG20</f>
        <v>0</v>
      </c>
      <c r="BH18" s="132">
        <f>'Rev. Build'!BH20</f>
        <v>0</v>
      </c>
      <c r="BI18" s="132">
        <f>'Rev. Build'!BI20</f>
        <v>0</v>
      </c>
      <c r="BJ18" s="132">
        <f>'Rev. Build'!BJ20</f>
        <v>0</v>
      </c>
      <c r="BK18" s="132">
        <f>'Rev. Build'!BK20</f>
        <v>0</v>
      </c>
      <c r="BL18" s="132">
        <f>'Rev. Build'!BL20</f>
        <v>0</v>
      </c>
      <c r="BM18" s="132">
        <f>'Rev. Build'!BM20</f>
        <v>0</v>
      </c>
      <c r="BN18" s="132">
        <f>'Rev. Build'!BN20</f>
        <v>0</v>
      </c>
    </row>
    <row r="19" spans="1:66">
      <c r="A19" s="131">
        <f>'Rev. Build'!A21</f>
        <v>0</v>
      </c>
      <c r="B19" s="131">
        <f>'Rev. Build'!B21</f>
        <v>0</v>
      </c>
      <c r="C19" s="131">
        <f>'Rev. Build'!C21</f>
        <v>0</v>
      </c>
      <c r="D19" s="131">
        <f>'Rev. Build'!D21</f>
        <v>0</v>
      </c>
      <c r="E19" s="131">
        <f>'Rev. Build'!E21</f>
        <v>0</v>
      </c>
      <c r="F19" s="131"/>
      <c r="G19" s="132">
        <f>'Rev. Build'!G21</f>
        <v>0</v>
      </c>
      <c r="H19" s="132">
        <f>'Rev. Build'!H21</f>
        <v>0</v>
      </c>
      <c r="I19" s="132">
        <f>'Rev. Build'!I21</f>
        <v>0</v>
      </c>
      <c r="J19" s="132">
        <f>'Rev. Build'!J21</f>
        <v>0</v>
      </c>
      <c r="K19" s="132">
        <f>'Rev. Build'!K21</f>
        <v>0</v>
      </c>
      <c r="L19" s="132">
        <f>'Rev. Build'!L21</f>
        <v>0</v>
      </c>
      <c r="M19" s="132">
        <f>'Rev. Build'!M21</f>
        <v>0</v>
      </c>
      <c r="N19" s="132">
        <f>'Rev. Build'!N21</f>
        <v>0</v>
      </c>
      <c r="O19" s="132">
        <f>'Rev. Build'!O21</f>
        <v>0</v>
      </c>
      <c r="P19" s="132">
        <f>'Rev. Build'!P21</f>
        <v>0</v>
      </c>
      <c r="Q19" s="132">
        <f>'Rev. Build'!Q21</f>
        <v>0</v>
      </c>
      <c r="R19" s="132">
        <f>'Rev. Build'!R21</f>
        <v>0</v>
      </c>
      <c r="S19" s="132">
        <f>'Rev. Build'!S21</f>
        <v>0</v>
      </c>
      <c r="T19" s="132">
        <f>'Rev. Build'!T21</f>
        <v>0</v>
      </c>
      <c r="U19" s="132">
        <f>'Rev. Build'!U21</f>
        <v>0</v>
      </c>
      <c r="V19" s="132">
        <f>'Rev. Build'!V21</f>
        <v>0</v>
      </c>
      <c r="W19" s="132">
        <f>'Rev. Build'!W21</f>
        <v>0</v>
      </c>
      <c r="X19" s="132">
        <f>'Rev. Build'!X21</f>
        <v>0</v>
      </c>
      <c r="Y19" s="132">
        <f>'Rev. Build'!Y21</f>
        <v>0</v>
      </c>
      <c r="Z19" s="132">
        <f>'Rev. Build'!Z21</f>
        <v>0</v>
      </c>
      <c r="AA19" s="132">
        <f>'Rev. Build'!AA21</f>
        <v>0</v>
      </c>
      <c r="AB19" s="132">
        <f>'Rev. Build'!AB21</f>
        <v>0</v>
      </c>
      <c r="AC19" s="132">
        <f>'Rev. Build'!AC21</f>
        <v>0</v>
      </c>
      <c r="AD19" s="132">
        <f>'Rev. Build'!AD21</f>
        <v>0</v>
      </c>
      <c r="AE19" s="132">
        <f>'Rev. Build'!AE21</f>
        <v>0</v>
      </c>
      <c r="AF19" s="132">
        <f>'Rev. Build'!AF21</f>
        <v>0</v>
      </c>
      <c r="AG19" s="132">
        <f>'Rev. Build'!AG21</f>
        <v>0</v>
      </c>
      <c r="AH19" s="132">
        <f>'Rev. Build'!AH21</f>
        <v>0</v>
      </c>
      <c r="AI19" s="132">
        <f>'Rev. Build'!AI21</f>
        <v>0</v>
      </c>
      <c r="AJ19" s="132">
        <f>'Rev. Build'!AJ21</f>
        <v>0</v>
      </c>
      <c r="AK19" s="132">
        <f>'Rev. Build'!AK21</f>
        <v>0</v>
      </c>
      <c r="AL19" s="132">
        <f>'Rev. Build'!AL21</f>
        <v>0</v>
      </c>
      <c r="AM19" s="132">
        <f>'Rev. Build'!AM21</f>
        <v>0</v>
      </c>
      <c r="AN19" s="132">
        <f>'Rev. Build'!AN21</f>
        <v>0</v>
      </c>
      <c r="AO19" s="132">
        <f>'Rev. Build'!AO21</f>
        <v>0</v>
      </c>
      <c r="AP19" s="132">
        <f>'Rev. Build'!AP21</f>
        <v>0</v>
      </c>
      <c r="AQ19" s="132">
        <f>'Rev. Build'!AQ21</f>
        <v>0</v>
      </c>
      <c r="AR19" s="132">
        <f>'Rev. Build'!AR21</f>
        <v>0</v>
      </c>
      <c r="AS19" s="132">
        <f>'Rev. Build'!AS21</f>
        <v>0</v>
      </c>
      <c r="AT19" s="132">
        <f>'Rev. Build'!AT21</f>
        <v>0</v>
      </c>
      <c r="AU19" s="132">
        <f>'Rev. Build'!AU21</f>
        <v>0</v>
      </c>
      <c r="AV19" s="132">
        <f>'Rev. Build'!AV21</f>
        <v>0</v>
      </c>
      <c r="AW19" s="132">
        <f>'Rev. Build'!AW21</f>
        <v>0</v>
      </c>
      <c r="AX19" s="132">
        <f>'Rev. Build'!AX21</f>
        <v>0</v>
      </c>
      <c r="AY19" s="132">
        <f>'Rev. Build'!AY21</f>
        <v>0</v>
      </c>
      <c r="AZ19" s="132">
        <f>'Rev. Build'!AZ21</f>
        <v>0</v>
      </c>
      <c r="BA19" s="132">
        <f>'Rev. Build'!BA21</f>
        <v>0</v>
      </c>
      <c r="BB19" s="132">
        <f>'Rev. Build'!BB21</f>
        <v>0</v>
      </c>
      <c r="BC19" s="132">
        <f>'Rev. Build'!BC21</f>
        <v>0</v>
      </c>
      <c r="BD19" s="132">
        <f>'Rev. Build'!BD21</f>
        <v>0</v>
      </c>
      <c r="BE19" s="132">
        <f>'Rev. Build'!BE21</f>
        <v>0</v>
      </c>
      <c r="BF19" s="132">
        <f>'Rev. Build'!BF21</f>
        <v>0</v>
      </c>
      <c r="BG19" s="132">
        <f>'Rev. Build'!BG21</f>
        <v>0</v>
      </c>
      <c r="BH19" s="132">
        <f>'Rev. Build'!BH21</f>
        <v>0</v>
      </c>
      <c r="BI19" s="132">
        <f>'Rev. Build'!BI21</f>
        <v>0</v>
      </c>
      <c r="BJ19" s="132">
        <f>'Rev. Build'!BJ21</f>
        <v>0</v>
      </c>
      <c r="BK19" s="132">
        <f>'Rev. Build'!BK21</f>
        <v>0</v>
      </c>
      <c r="BL19" s="132">
        <f>'Rev. Build'!BL21</f>
        <v>0</v>
      </c>
      <c r="BM19" s="132">
        <f>'Rev. Build'!BM21</f>
        <v>0</v>
      </c>
      <c r="BN19" s="132">
        <f>'Rev. Build'!BN21</f>
        <v>0</v>
      </c>
    </row>
    <row r="20" spans="1:66">
      <c r="A20" s="131">
        <f>'Rev. Build'!A22</f>
        <v>0</v>
      </c>
      <c r="B20" s="131">
        <f>'Rev. Build'!B22</f>
        <v>0</v>
      </c>
      <c r="C20" s="131">
        <f>'Rev. Build'!C22</f>
        <v>0</v>
      </c>
      <c r="D20" s="131">
        <f>'Rev. Build'!D22</f>
        <v>0</v>
      </c>
      <c r="E20" s="131">
        <f>'Rev. Build'!E22</f>
        <v>0</v>
      </c>
      <c r="F20" s="131"/>
      <c r="G20" s="132">
        <f>'Rev. Build'!G22</f>
        <v>0</v>
      </c>
      <c r="H20" s="132">
        <f>'Rev. Build'!H22</f>
        <v>0</v>
      </c>
      <c r="I20" s="132">
        <f>'Rev. Build'!I22</f>
        <v>0</v>
      </c>
      <c r="J20" s="132">
        <f>'Rev. Build'!J22</f>
        <v>0</v>
      </c>
      <c r="K20" s="132">
        <f>'Rev. Build'!K22</f>
        <v>0</v>
      </c>
      <c r="L20" s="132">
        <f>'Rev. Build'!L22</f>
        <v>0</v>
      </c>
      <c r="M20" s="132">
        <f>'Rev. Build'!M22</f>
        <v>0</v>
      </c>
      <c r="N20" s="132">
        <f>'Rev. Build'!N22</f>
        <v>0</v>
      </c>
      <c r="O20" s="132">
        <f>'Rev. Build'!O22</f>
        <v>0</v>
      </c>
      <c r="P20" s="132">
        <f>'Rev. Build'!P22</f>
        <v>0</v>
      </c>
      <c r="Q20" s="132">
        <f>'Rev. Build'!Q22</f>
        <v>0</v>
      </c>
      <c r="R20" s="132">
        <f>'Rev. Build'!R22</f>
        <v>0</v>
      </c>
      <c r="S20" s="132">
        <f>'Rev. Build'!S22</f>
        <v>0</v>
      </c>
      <c r="T20" s="132">
        <f>'Rev. Build'!T22</f>
        <v>0</v>
      </c>
      <c r="U20" s="132">
        <f>'Rev. Build'!U22</f>
        <v>0</v>
      </c>
      <c r="V20" s="132">
        <f>'Rev. Build'!V22</f>
        <v>0</v>
      </c>
      <c r="W20" s="132">
        <f>'Rev. Build'!W22</f>
        <v>0</v>
      </c>
      <c r="X20" s="132">
        <f>'Rev. Build'!X22</f>
        <v>0</v>
      </c>
      <c r="Y20" s="132">
        <f>'Rev. Build'!Y22</f>
        <v>0</v>
      </c>
      <c r="Z20" s="132">
        <f>'Rev. Build'!Z22</f>
        <v>0</v>
      </c>
      <c r="AA20" s="132">
        <f>'Rev. Build'!AA22</f>
        <v>0</v>
      </c>
      <c r="AB20" s="132">
        <f>'Rev. Build'!AB22</f>
        <v>0</v>
      </c>
      <c r="AC20" s="132">
        <f>'Rev. Build'!AC22</f>
        <v>0</v>
      </c>
      <c r="AD20" s="132">
        <f>'Rev. Build'!AD22</f>
        <v>0</v>
      </c>
      <c r="AE20" s="132">
        <f>'Rev. Build'!AE22</f>
        <v>0</v>
      </c>
      <c r="AF20" s="132">
        <f>'Rev. Build'!AF22</f>
        <v>0</v>
      </c>
      <c r="AG20" s="132">
        <f>'Rev. Build'!AG22</f>
        <v>0</v>
      </c>
      <c r="AH20" s="132">
        <f>'Rev. Build'!AH22</f>
        <v>0</v>
      </c>
      <c r="AI20" s="132">
        <f>'Rev. Build'!AI22</f>
        <v>0</v>
      </c>
      <c r="AJ20" s="132">
        <f>'Rev. Build'!AJ22</f>
        <v>0</v>
      </c>
      <c r="AK20" s="132">
        <f>'Rev. Build'!AK22</f>
        <v>0</v>
      </c>
      <c r="AL20" s="132">
        <f>'Rev. Build'!AL22</f>
        <v>0</v>
      </c>
      <c r="AM20" s="132">
        <f>'Rev. Build'!AM22</f>
        <v>0</v>
      </c>
      <c r="AN20" s="132">
        <f>'Rev. Build'!AN22</f>
        <v>0</v>
      </c>
      <c r="AO20" s="132">
        <f>'Rev. Build'!AO22</f>
        <v>0</v>
      </c>
      <c r="AP20" s="132">
        <f>'Rev. Build'!AP22</f>
        <v>0</v>
      </c>
      <c r="AQ20" s="132">
        <f>'Rev. Build'!AQ22</f>
        <v>0</v>
      </c>
      <c r="AR20" s="132">
        <f>'Rev. Build'!AR22</f>
        <v>0</v>
      </c>
      <c r="AS20" s="132">
        <f>'Rev. Build'!AS22</f>
        <v>0</v>
      </c>
      <c r="AT20" s="132">
        <f>'Rev. Build'!AT22</f>
        <v>0</v>
      </c>
      <c r="AU20" s="132">
        <f>'Rev. Build'!AU22</f>
        <v>0</v>
      </c>
      <c r="AV20" s="132">
        <f>'Rev. Build'!AV22</f>
        <v>0</v>
      </c>
      <c r="AW20" s="132">
        <f>'Rev. Build'!AW22</f>
        <v>0</v>
      </c>
      <c r="AX20" s="132">
        <f>'Rev. Build'!AX22</f>
        <v>0</v>
      </c>
      <c r="AY20" s="132">
        <f>'Rev. Build'!AY22</f>
        <v>0</v>
      </c>
      <c r="AZ20" s="132">
        <f>'Rev. Build'!AZ22</f>
        <v>0</v>
      </c>
      <c r="BA20" s="132">
        <f>'Rev. Build'!BA22</f>
        <v>0</v>
      </c>
      <c r="BB20" s="132">
        <f>'Rev. Build'!BB22</f>
        <v>0</v>
      </c>
      <c r="BC20" s="132">
        <f>'Rev. Build'!BC22</f>
        <v>0</v>
      </c>
      <c r="BD20" s="132">
        <f>'Rev. Build'!BD22</f>
        <v>0</v>
      </c>
      <c r="BE20" s="132">
        <f>'Rev. Build'!BE22</f>
        <v>0</v>
      </c>
      <c r="BF20" s="132">
        <f>'Rev. Build'!BF22</f>
        <v>0</v>
      </c>
      <c r="BG20" s="132">
        <f>'Rev. Build'!BG22</f>
        <v>0</v>
      </c>
      <c r="BH20" s="132">
        <f>'Rev. Build'!BH22</f>
        <v>0</v>
      </c>
      <c r="BI20" s="132">
        <f>'Rev. Build'!BI22</f>
        <v>0</v>
      </c>
      <c r="BJ20" s="132">
        <f>'Rev. Build'!BJ22</f>
        <v>0</v>
      </c>
      <c r="BK20" s="132">
        <f>'Rev. Build'!BK22</f>
        <v>0</v>
      </c>
      <c r="BL20" s="132">
        <f>'Rev. Build'!BL22</f>
        <v>0</v>
      </c>
      <c r="BM20" s="132">
        <f>'Rev. Build'!BM22</f>
        <v>0</v>
      </c>
      <c r="BN20" s="132">
        <f>'Rev. Build'!BN22</f>
        <v>0</v>
      </c>
    </row>
    <row r="21" spans="1:66">
      <c r="A21" s="131">
        <f>'Rev. Build'!A23</f>
        <v>0</v>
      </c>
      <c r="B21" s="131">
        <f>'Rev. Build'!B23</f>
        <v>0</v>
      </c>
      <c r="C21" s="131">
        <f>'Rev. Build'!C23</f>
        <v>0</v>
      </c>
      <c r="D21" s="131">
        <f>'Rev. Build'!D23</f>
        <v>0</v>
      </c>
      <c r="E21" s="131">
        <f>'Rev. Build'!E23</f>
        <v>0</v>
      </c>
      <c r="F21" s="131"/>
      <c r="G21" s="132">
        <f>'Rev. Build'!G23</f>
        <v>0</v>
      </c>
      <c r="H21" s="132">
        <f>'Rev. Build'!H23</f>
        <v>0</v>
      </c>
      <c r="I21" s="132">
        <f>'Rev. Build'!I23</f>
        <v>0</v>
      </c>
      <c r="J21" s="132">
        <f>'Rev. Build'!J23</f>
        <v>0</v>
      </c>
      <c r="K21" s="132">
        <f>'Rev. Build'!K23</f>
        <v>0</v>
      </c>
      <c r="L21" s="132">
        <f>'Rev. Build'!L23</f>
        <v>0</v>
      </c>
      <c r="M21" s="132">
        <f>'Rev. Build'!M23</f>
        <v>0</v>
      </c>
      <c r="N21" s="132">
        <f>'Rev. Build'!N23</f>
        <v>0</v>
      </c>
      <c r="O21" s="132">
        <f>'Rev. Build'!O23</f>
        <v>0</v>
      </c>
      <c r="P21" s="132">
        <f>'Rev. Build'!P23</f>
        <v>0</v>
      </c>
      <c r="Q21" s="132">
        <f>'Rev. Build'!Q23</f>
        <v>0</v>
      </c>
      <c r="R21" s="132">
        <f>'Rev. Build'!R23</f>
        <v>0</v>
      </c>
      <c r="S21" s="132">
        <f>'Rev. Build'!S23</f>
        <v>0</v>
      </c>
      <c r="T21" s="132">
        <f>'Rev. Build'!T23</f>
        <v>0</v>
      </c>
      <c r="U21" s="132">
        <f>'Rev. Build'!U23</f>
        <v>0</v>
      </c>
      <c r="V21" s="132">
        <f>'Rev. Build'!V23</f>
        <v>0</v>
      </c>
      <c r="W21" s="132">
        <f>'Rev. Build'!W23</f>
        <v>0</v>
      </c>
      <c r="X21" s="132">
        <f>'Rev. Build'!X23</f>
        <v>0</v>
      </c>
      <c r="Y21" s="132">
        <f>'Rev. Build'!Y23</f>
        <v>0</v>
      </c>
      <c r="Z21" s="132">
        <f>'Rev. Build'!Z23</f>
        <v>0</v>
      </c>
      <c r="AA21" s="132">
        <f>'Rev. Build'!AA23</f>
        <v>0</v>
      </c>
      <c r="AB21" s="132">
        <f>'Rev. Build'!AB23</f>
        <v>0</v>
      </c>
      <c r="AC21" s="132">
        <f>'Rev. Build'!AC23</f>
        <v>0</v>
      </c>
      <c r="AD21" s="132">
        <f>'Rev. Build'!AD23</f>
        <v>0</v>
      </c>
      <c r="AE21" s="132">
        <f>'Rev. Build'!AE23</f>
        <v>0</v>
      </c>
      <c r="AF21" s="132">
        <f>'Rev. Build'!AF23</f>
        <v>0</v>
      </c>
      <c r="AG21" s="132">
        <f>'Rev. Build'!AG23</f>
        <v>0</v>
      </c>
      <c r="AH21" s="132">
        <f>'Rev. Build'!AH23</f>
        <v>0</v>
      </c>
      <c r="AI21" s="132">
        <f>'Rev. Build'!AI23</f>
        <v>0</v>
      </c>
      <c r="AJ21" s="132">
        <f>'Rev. Build'!AJ23</f>
        <v>0</v>
      </c>
      <c r="AK21" s="132">
        <f>'Rev. Build'!AK23</f>
        <v>0</v>
      </c>
      <c r="AL21" s="132">
        <f>'Rev. Build'!AL23</f>
        <v>0</v>
      </c>
      <c r="AM21" s="132">
        <f>'Rev. Build'!AM23</f>
        <v>0</v>
      </c>
      <c r="AN21" s="132">
        <f>'Rev. Build'!AN23</f>
        <v>0</v>
      </c>
      <c r="AO21" s="132">
        <f>'Rev. Build'!AO23</f>
        <v>0</v>
      </c>
      <c r="AP21" s="132">
        <f>'Rev. Build'!AP23</f>
        <v>0</v>
      </c>
      <c r="AQ21" s="132">
        <f>'Rev. Build'!AQ23</f>
        <v>0</v>
      </c>
      <c r="AR21" s="132">
        <f>'Rev. Build'!AR23</f>
        <v>0</v>
      </c>
      <c r="AS21" s="132">
        <f>'Rev. Build'!AS23</f>
        <v>0</v>
      </c>
      <c r="AT21" s="132">
        <f>'Rev. Build'!AT23</f>
        <v>0</v>
      </c>
      <c r="AU21" s="132">
        <f>'Rev. Build'!AU23</f>
        <v>0</v>
      </c>
      <c r="AV21" s="132">
        <f>'Rev. Build'!AV23</f>
        <v>0</v>
      </c>
      <c r="AW21" s="132">
        <f>'Rev. Build'!AW23</f>
        <v>0</v>
      </c>
      <c r="AX21" s="132">
        <f>'Rev. Build'!AX23</f>
        <v>0</v>
      </c>
      <c r="AY21" s="132">
        <f>'Rev. Build'!AY23</f>
        <v>0</v>
      </c>
      <c r="AZ21" s="132">
        <f>'Rev. Build'!AZ23</f>
        <v>0</v>
      </c>
      <c r="BA21" s="132">
        <f>'Rev. Build'!BA23</f>
        <v>0</v>
      </c>
      <c r="BB21" s="132">
        <f>'Rev. Build'!BB23</f>
        <v>0</v>
      </c>
      <c r="BC21" s="132">
        <f>'Rev. Build'!BC23</f>
        <v>0</v>
      </c>
      <c r="BD21" s="132">
        <f>'Rev. Build'!BD23</f>
        <v>0</v>
      </c>
      <c r="BE21" s="132">
        <f>'Rev. Build'!BE23</f>
        <v>0</v>
      </c>
      <c r="BF21" s="132">
        <f>'Rev. Build'!BF23</f>
        <v>0</v>
      </c>
      <c r="BG21" s="132">
        <f>'Rev. Build'!BG23</f>
        <v>0</v>
      </c>
      <c r="BH21" s="132">
        <f>'Rev. Build'!BH23</f>
        <v>0</v>
      </c>
      <c r="BI21" s="132">
        <f>'Rev. Build'!BI23</f>
        <v>0</v>
      </c>
      <c r="BJ21" s="132">
        <f>'Rev. Build'!BJ23</f>
        <v>0</v>
      </c>
      <c r="BK21" s="132">
        <f>'Rev. Build'!BK23</f>
        <v>0</v>
      </c>
      <c r="BL21" s="132">
        <f>'Rev. Build'!BL23</f>
        <v>0</v>
      </c>
      <c r="BM21" s="132">
        <f>'Rev. Build'!BM23</f>
        <v>0</v>
      </c>
      <c r="BN21" s="132">
        <f>'Rev. Build'!BN23</f>
        <v>0</v>
      </c>
    </row>
    <row r="22" spans="1:66">
      <c r="A22" s="131">
        <f>'Rev. Build'!A24</f>
        <v>0</v>
      </c>
      <c r="B22" s="131">
        <f>'Rev. Build'!B24</f>
        <v>0</v>
      </c>
      <c r="C22" s="131">
        <f>'Rev. Build'!C24</f>
        <v>0</v>
      </c>
      <c r="D22" s="131">
        <f>'Rev. Build'!D24</f>
        <v>0</v>
      </c>
      <c r="E22" s="131">
        <f>'Rev. Build'!E24</f>
        <v>0</v>
      </c>
      <c r="F22" s="131"/>
      <c r="G22" s="132">
        <f>'Rev. Build'!G24</f>
        <v>0</v>
      </c>
      <c r="H22" s="132">
        <f>'Rev. Build'!H24</f>
        <v>0</v>
      </c>
      <c r="I22" s="132">
        <f>'Rev. Build'!I24</f>
        <v>0</v>
      </c>
      <c r="J22" s="132">
        <f>'Rev. Build'!J24</f>
        <v>0</v>
      </c>
      <c r="K22" s="132">
        <f>'Rev. Build'!K24</f>
        <v>0</v>
      </c>
      <c r="L22" s="132">
        <f>'Rev. Build'!L24</f>
        <v>0</v>
      </c>
      <c r="M22" s="132">
        <f>'Rev. Build'!M24</f>
        <v>0</v>
      </c>
      <c r="N22" s="132">
        <f>'Rev. Build'!N24</f>
        <v>0</v>
      </c>
      <c r="O22" s="132">
        <f>'Rev. Build'!O24</f>
        <v>0</v>
      </c>
      <c r="P22" s="132">
        <f>'Rev. Build'!P24</f>
        <v>0</v>
      </c>
      <c r="Q22" s="132">
        <f>'Rev. Build'!Q24</f>
        <v>0</v>
      </c>
      <c r="R22" s="132">
        <f>'Rev. Build'!R24</f>
        <v>0</v>
      </c>
      <c r="S22" s="132">
        <f>'Rev. Build'!S24</f>
        <v>0</v>
      </c>
      <c r="T22" s="132">
        <f>'Rev. Build'!T24</f>
        <v>0</v>
      </c>
      <c r="U22" s="132">
        <f>'Rev. Build'!U24</f>
        <v>0</v>
      </c>
      <c r="V22" s="132">
        <f>'Rev. Build'!V24</f>
        <v>0</v>
      </c>
      <c r="W22" s="132">
        <f>'Rev. Build'!W24</f>
        <v>0</v>
      </c>
      <c r="X22" s="132">
        <f>'Rev. Build'!X24</f>
        <v>0</v>
      </c>
      <c r="Y22" s="132">
        <f>'Rev. Build'!Y24</f>
        <v>0</v>
      </c>
      <c r="Z22" s="132">
        <f>'Rev. Build'!Z24</f>
        <v>0</v>
      </c>
      <c r="AA22" s="132">
        <f>'Rev. Build'!AA24</f>
        <v>0</v>
      </c>
      <c r="AB22" s="132">
        <f>'Rev. Build'!AB24</f>
        <v>0</v>
      </c>
      <c r="AC22" s="132">
        <f>'Rev. Build'!AC24</f>
        <v>0</v>
      </c>
      <c r="AD22" s="132">
        <f>'Rev. Build'!AD24</f>
        <v>0</v>
      </c>
      <c r="AE22" s="132">
        <f>'Rev. Build'!AE24</f>
        <v>0</v>
      </c>
      <c r="AF22" s="132">
        <f>'Rev. Build'!AF24</f>
        <v>0</v>
      </c>
      <c r="AG22" s="132">
        <f>'Rev. Build'!AG24</f>
        <v>0</v>
      </c>
      <c r="AH22" s="132">
        <f>'Rev. Build'!AH24</f>
        <v>0</v>
      </c>
      <c r="AI22" s="132">
        <f>'Rev. Build'!AI24</f>
        <v>0</v>
      </c>
      <c r="AJ22" s="132">
        <f>'Rev. Build'!AJ24</f>
        <v>0</v>
      </c>
      <c r="AK22" s="132">
        <f>'Rev. Build'!AK24</f>
        <v>0</v>
      </c>
      <c r="AL22" s="132">
        <f>'Rev. Build'!AL24</f>
        <v>0</v>
      </c>
      <c r="AM22" s="132">
        <f>'Rev. Build'!AM24</f>
        <v>0</v>
      </c>
      <c r="AN22" s="132">
        <f>'Rev. Build'!AN24</f>
        <v>0</v>
      </c>
      <c r="AO22" s="132">
        <f>'Rev. Build'!AO24</f>
        <v>0</v>
      </c>
      <c r="AP22" s="132">
        <f>'Rev. Build'!AP24</f>
        <v>0</v>
      </c>
      <c r="AQ22" s="132">
        <f>'Rev. Build'!AQ24</f>
        <v>0</v>
      </c>
      <c r="AR22" s="132">
        <f>'Rev. Build'!AR24</f>
        <v>0</v>
      </c>
      <c r="AS22" s="132">
        <f>'Rev. Build'!AS24</f>
        <v>0</v>
      </c>
      <c r="AT22" s="132">
        <f>'Rev. Build'!AT24</f>
        <v>0</v>
      </c>
      <c r="AU22" s="132">
        <f>'Rev. Build'!AU24</f>
        <v>0</v>
      </c>
      <c r="AV22" s="132">
        <f>'Rev. Build'!AV24</f>
        <v>0</v>
      </c>
      <c r="AW22" s="132">
        <f>'Rev. Build'!AW24</f>
        <v>0</v>
      </c>
      <c r="AX22" s="132">
        <f>'Rev. Build'!AX24</f>
        <v>0</v>
      </c>
      <c r="AY22" s="132">
        <f>'Rev. Build'!AY24</f>
        <v>0</v>
      </c>
      <c r="AZ22" s="132">
        <f>'Rev. Build'!AZ24</f>
        <v>0</v>
      </c>
      <c r="BA22" s="132">
        <f>'Rev. Build'!BA24</f>
        <v>0</v>
      </c>
      <c r="BB22" s="132">
        <f>'Rev. Build'!BB24</f>
        <v>0</v>
      </c>
      <c r="BC22" s="132">
        <f>'Rev. Build'!BC24</f>
        <v>0</v>
      </c>
      <c r="BD22" s="132">
        <f>'Rev. Build'!BD24</f>
        <v>0</v>
      </c>
      <c r="BE22" s="132">
        <f>'Rev. Build'!BE24</f>
        <v>0</v>
      </c>
      <c r="BF22" s="132">
        <f>'Rev. Build'!BF24</f>
        <v>0</v>
      </c>
      <c r="BG22" s="132">
        <f>'Rev. Build'!BG24</f>
        <v>0</v>
      </c>
      <c r="BH22" s="132">
        <f>'Rev. Build'!BH24</f>
        <v>0</v>
      </c>
      <c r="BI22" s="132">
        <f>'Rev. Build'!BI24</f>
        <v>0</v>
      </c>
      <c r="BJ22" s="132">
        <f>'Rev. Build'!BJ24</f>
        <v>0</v>
      </c>
      <c r="BK22" s="132">
        <f>'Rev. Build'!BK24</f>
        <v>0</v>
      </c>
      <c r="BL22" s="132">
        <f>'Rev. Build'!BL24</f>
        <v>0</v>
      </c>
      <c r="BM22" s="132">
        <f>'Rev. Build'!BM24</f>
        <v>0</v>
      </c>
      <c r="BN22" s="132">
        <f>'Rev. Build'!BN24</f>
        <v>0</v>
      </c>
    </row>
    <row r="23" spans="1:66">
      <c r="A23" s="131">
        <f>'Rev. Build'!A25</f>
        <v>0</v>
      </c>
      <c r="B23" s="131">
        <f>'Rev. Build'!B25</f>
        <v>0</v>
      </c>
      <c r="C23" s="131">
        <f>'Rev. Build'!C25</f>
        <v>0</v>
      </c>
      <c r="D23" s="131">
        <f>'Rev. Build'!D25</f>
        <v>0</v>
      </c>
      <c r="E23" s="131">
        <f>'Rev. Build'!E25</f>
        <v>0</v>
      </c>
      <c r="F23" s="131"/>
      <c r="G23" s="132">
        <f>'Rev. Build'!G25</f>
        <v>0</v>
      </c>
      <c r="H23" s="132">
        <f>'Rev. Build'!H25</f>
        <v>0</v>
      </c>
      <c r="I23" s="132">
        <f>'Rev. Build'!I25</f>
        <v>0</v>
      </c>
      <c r="J23" s="132">
        <f>'Rev. Build'!J25</f>
        <v>0</v>
      </c>
      <c r="K23" s="132">
        <f>'Rev. Build'!K25</f>
        <v>0</v>
      </c>
      <c r="L23" s="132">
        <f>'Rev. Build'!L25</f>
        <v>0</v>
      </c>
      <c r="M23" s="132">
        <f>'Rev. Build'!M25</f>
        <v>0</v>
      </c>
      <c r="N23" s="132">
        <f>'Rev. Build'!N25</f>
        <v>0</v>
      </c>
      <c r="O23" s="132">
        <f>'Rev. Build'!O25</f>
        <v>0</v>
      </c>
      <c r="P23" s="132">
        <f>'Rev. Build'!P25</f>
        <v>0</v>
      </c>
      <c r="Q23" s="132">
        <f>'Rev. Build'!Q25</f>
        <v>0</v>
      </c>
      <c r="R23" s="132">
        <f>'Rev. Build'!R25</f>
        <v>0</v>
      </c>
      <c r="S23" s="132">
        <f>'Rev. Build'!S25</f>
        <v>0</v>
      </c>
      <c r="T23" s="132">
        <f>'Rev. Build'!T25</f>
        <v>0</v>
      </c>
      <c r="U23" s="132">
        <f>'Rev. Build'!U25</f>
        <v>0</v>
      </c>
      <c r="V23" s="132">
        <f>'Rev. Build'!V25</f>
        <v>0</v>
      </c>
      <c r="W23" s="132">
        <f>'Rev. Build'!W25</f>
        <v>0</v>
      </c>
      <c r="X23" s="132">
        <f>'Rev. Build'!X25</f>
        <v>0</v>
      </c>
      <c r="Y23" s="132">
        <f>'Rev. Build'!Y25</f>
        <v>0</v>
      </c>
      <c r="Z23" s="132">
        <f>'Rev. Build'!Z25</f>
        <v>0</v>
      </c>
      <c r="AA23" s="132">
        <f>'Rev. Build'!AA25</f>
        <v>0</v>
      </c>
      <c r="AB23" s="132">
        <f>'Rev. Build'!AB25</f>
        <v>0</v>
      </c>
      <c r="AC23" s="132">
        <f>'Rev. Build'!AC25</f>
        <v>0</v>
      </c>
      <c r="AD23" s="132">
        <f>'Rev. Build'!AD25</f>
        <v>0</v>
      </c>
      <c r="AE23" s="132">
        <f>'Rev. Build'!AE25</f>
        <v>0</v>
      </c>
      <c r="AF23" s="132">
        <f>'Rev. Build'!AF25</f>
        <v>0</v>
      </c>
      <c r="AG23" s="132">
        <f>'Rev. Build'!AG25</f>
        <v>0</v>
      </c>
      <c r="AH23" s="132">
        <f>'Rev. Build'!AH25</f>
        <v>0</v>
      </c>
      <c r="AI23" s="132">
        <f>'Rev. Build'!AI25</f>
        <v>0</v>
      </c>
      <c r="AJ23" s="132">
        <f>'Rev. Build'!AJ25</f>
        <v>0</v>
      </c>
      <c r="AK23" s="132">
        <f>'Rev. Build'!AK25</f>
        <v>0</v>
      </c>
      <c r="AL23" s="132">
        <f>'Rev. Build'!AL25</f>
        <v>0</v>
      </c>
      <c r="AM23" s="132">
        <f>'Rev. Build'!AM25</f>
        <v>0</v>
      </c>
      <c r="AN23" s="132">
        <f>'Rev. Build'!AN25</f>
        <v>0</v>
      </c>
      <c r="AO23" s="132">
        <f>'Rev. Build'!AO25</f>
        <v>0</v>
      </c>
      <c r="AP23" s="132">
        <f>'Rev. Build'!AP25</f>
        <v>0</v>
      </c>
      <c r="AQ23" s="132">
        <f>'Rev. Build'!AQ25</f>
        <v>0</v>
      </c>
      <c r="AR23" s="132">
        <f>'Rev. Build'!AR25</f>
        <v>0</v>
      </c>
      <c r="AS23" s="132">
        <f>'Rev. Build'!AS25</f>
        <v>0</v>
      </c>
      <c r="AT23" s="132">
        <f>'Rev. Build'!AT25</f>
        <v>0</v>
      </c>
      <c r="AU23" s="132">
        <f>'Rev. Build'!AU25</f>
        <v>0</v>
      </c>
      <c r="AV23" s="132">
        <f>'Rev. Build'!AV25</f>
        <v>0</v>
      </c>
      <c r="AW23" s="132">
        <f>'Rev. Build'!AW25</f>
        <v>0</v>
      </c>
      <c r="AX23" s="132">
        <f>'Rev. Build'!AX25</f>
        <v>0</v>
      </c>
      <c r="AY23" s="132">
        <f>'Rev. Build'!AY25</f>
        <v>0</v>
      </c>
      <c r="AZ23" s="132">
        <f>'Rev. Build'!AZ25</f>
        <v>0</v>
      </c>
      <c r="BA23" s="132">
        <f>'Rev. Build'!BA25</f>
        <v>0</v>
      </c>
      <c r="BB23" s="132">
        <f>'Rev. Build'!BB25</f>
        <v>0</v>
      </c>
      <c r="BC23" s="132">
        <f>'Rev. Build'!BC25</f>
        <v>0</v>
      </c>
      <c r="BD23" s="132">
        <f>'Rev. Build'!BD25</f>
        <v>0</v>
      </c>
      <c r="BE23" s="132">
        <f>'Rev. Build'!BE25</f>
        <v>0</v>
      </c>
      <c r="BF23" s="132">
        <f>'Rev. Build'!BF25</f>
        <v>0</v>
      </c>
      <c r="BG23" s="132">
        <f>'Rev. Build'!BG25</f>
        <v>0</v>
      </c>
      <c r="BH23" s="132">
        <f>'Rev. Build'!BH25</f>
        <v>0</v>
      </c>
      <c r="BI23" s="132">
        <f>'Rev. Build'!BI25</f>
        <v>0</v>
      </c>
      <c r="BJ23" s="132">
        <f>'Rev. Build'!BJ25</f>
        <v>0</v>
      </c>
      <c r="BK23" s="132">
        <f>'Rev. Build'!BK25</f>
        <v>0</v>
      </c>
      <c r="BL23" s="132">
        <f>'Rev. Build'!BL25</f>
        <v>0</v>
      </c>
      <c r="BM23" s="132">
        <f>'Rev. Build'!BM25</f>
        <v>0</v>
      </c>
      <c r="BN23" s="132">
        <f>'Rev. Build'!BN25</f>
        <v>0</v>
      </c>
    </row>
    <row r="24" spans="1:66">
      <c r="A24" s="131">
        <f>'Rev. Build'!A26</f>
        <v>0</v>
      </c>
      <c r="B24" s="131">
        <f>'Rev. Build'!B26</f>
        <v>0</v>
      </c>
      <c r="C24" s="131">
        <f>'Rev. Build'!C26</f>
        <v>0</v>
      </c>
      <c r="D24" s="131">
        <f>'Rev. Build'!D26</f>
        <v>0</v>
      </c>
      <c r="E24" s="131">
        <f>'Rev. Build'!E26</f>
        <v>0</v>
      </c>
      <c r="F24" s="131"/>
      <c r="G24" s="132">
        <f>'Rev. Build'!G26</f>
        <v>0</v>
      </c>
      <c r="H24" s="132">
        <f>'Rev. Build'!H26</f>
        <v>0</v>
      </c>
      <c r="I24" s="132">
        <f>'Rev. Build'!I26</f>
        <v>0</v>
      </c>
      <c r="J24" s="132">
        <f>'Rev. Build'!J26</f>
        <v>0</v>
      </c>
      <c r="K24" s="132">
        <f>'Rev. Build'!K26</f>
        <v>0</v>
      </c>
      <c r="L24" s="132">
        <f>'Rev. Build'!L26</f>
        <v>0</v>
      </c>
      <c r="M24" s="132">
        <f>'Rev. Build'!M26</f>
        <v>0</v>
      </c>
      <c r="N24" s="132">
        <f>'Rev. Build'!N26</f>
        <v>0</v>
      </c>
      <c r="O24" s="132">
        <f>'Rev. Build'!O26</f>
        <v>0</v>
      </c>
      <c r="P24" s="132">
        <f>'Rev. Build'!P26</f>
        <v>0</v>
      </c>
      <c r="Q24" s="132">
        <f>'Rev. Build'!Q26</f>
        <v>0</v>
      </c>
      <c r="R24" s="132">
        <f>'Rev. Build'!R26</f>
        <v>0</v>
      </c>
      <c r="S24" s="132">
        <f>'Rev. Build'!S26</f>
        <v>0</v>
      </c>
      <c r="T24" s="132">
        <f>'Rev. Build'!T26</f>
        <v>0</v>
      </c>
      <c r="U24" s="132">
        <f>'Rev. Build'!U26</f>
        <v>0</v>
      </c>
      <c r="V24" s="132">
        <f>'Rev. Build'!V26</f>
        <v>0</v>
      </c>
      <c r="W24" s="132">
        <f>'Rev. Build'!W26</f>
        <v>0</v>
      </c>
      <c r="X24" s="132">
        <f>'Rev. Build'!X26</f>
        <v>0</v>
      </c>
      <c r="Y24" s="132">
        <f>'Rev. Build'!Y26</f>
        <v>0</v>
      </c>
      <c r="Z24" s="132">
        <f>'Rev. Build'!Z26</f>
        <v>0</v>
      </c>
      <c r="AA24" s="132">
        <f>'Rev. Build'!AA26</f>
        <v>0</v>
      </c>
      <c r="AB24" s="132">
        <f>'Rev. Build'!AB26</f>
        <v>0</v>
      </c>
      <c r="AC24" s="132">
        <f>'Rev. Build'!AC26</f>
        <v>0</v>
      </c>
      <c r="AD24" s="132">
        <f>'Rev. Build'!AD26</f>
        <v>0</v>
      </c>
      <c r="AE24" s="132">
        <f>'Rev. Build'!AE26</f>
        <v>0</v>
      </c>
      <c r="AF24" s="132">
        <f>'Rev. Build'!AF26</f>
        <v>0</v>
      </c>
      <c r="AG24" s="132">
        <f>'Rev. Build'!AG26</f>
        <v>0</v>
      </c>
      <c r="AH24" s="132">
        <f>'Rev. Build'!AH26</f>
        <v>0</v>
      </c>
      <c r="AI24" s="132">
        <f>'Rev. Build'!AI26</f>
        <v>0</v>
      </c>
      <c r="AJ24" s="132">
        <f>'Rev. Build'!AJ26</f>
        <v>0</v>
      </c>
      <c r="AK24" s="132">
        <f>'Rev. Build'!AK26</f>
        <v>0</v>
      </c>
      <c r="AL24" s="132">
        <f>'Rev. Build'!AL26</f>
        <v>0</v>
      </c>
      <c r="AM24" s="132">
        <f>'Rev. Build'!AM26</f>
        <v>0</v>
      </c>
      <c r="AN24" s="132">
        <f>'Rev. Build'!AN26</f>
        <v>0</v>
      </c>
      <c r="AO24" s="132">
        <f>'Rev. Build'!AO26</f>
        <v>0</v>
      </c>
      <c r="AP24" s="132">
        <f>'Rev. Build'!AP26</f>
        <v>0</v>
      </c>
      <c r="AQ24" s="132">
        <f>'Rev. Build'!AQ26</f>
        <v>0</v>
      </c>
      <c r="AR24" s="132">
        <f>'Rev. Build'!AR26</f>
        <v>0</v>
      </c>
      <c r="AS24" s="132">
        <f>'Rev. Build'!AS26</f>
        <v>0</v>
      </c>
      <c r="AT24" s="132">
        <f>'Rev. Build'!AT26</f>
        <v>0</v>
      </c>
      <c r="AU24" s="132">
        <f>'Rev. Build'!AU26</f>
        <v>0</v>
      </c>
      <c r="AV24" s="132">
        <f>'Rev. Build'!AV26</f>
        <v>0</v>
      </c>
      <c r="AW24" s="132">
        <f>'Rev. Build'!AW26</f>
        <v>0</v>
      </c>
      <c r="AX24" s="132">
        <f>'Rev. Build'!AX26</f>
        <v>0</v>
      </c>
      <c r="AY24" s="132">
        <f>'Rev. Build'!AY26</f>
        <v>0</v>
      </c>
      <c r="AZ24" s="132">
        <f>'Rev. Build'!AZ26</f>
        <v>0</v>
      </c>
      <c r="BA24" s="132">
        <f>'Rev. Build'!BA26</f>
        <v>0</v>
      </c>
      <c r="BB24" s="132">
        <f>'Rev. Build'!BB26</f>
        <v>0</v>
      </c>
      <c r="BC24" s="132">
        <f>'Rev. Build'!BC26</f>
        <v>0</v>
      </c>
      <c r="BD24" s="132">
        <f>'Rev. Build'!BD26</f>
        <v>0</v>
      </c>
      <c r="BE24" s="132">
        <f>'Rev. Build'!BE26</f>
        <v>0</v>
      </c>
      <c r="BF24" s="132">
        <f>'Rev. Build'!BF26</f>
        <v>0</v>
      </c>
      <c r="BG24" s="132">
        <f>'Rev. Build'!BG26</f>
        <v>0</v>
      </c>
      <c r="BH24" s="132">
        <f>'Rev. Build'!BH26</f>
        <v>0</v>
      </c>
      <c r="BI24" s="132">
        <f>'Rev. Build'!BI26</f>
        <v>0</v>
      </c>
      <c r="BJ24" s="132">
        <f>'Rev. Build'!BJ26</f>
        <v>0</v>
      </c>
      <c r="BK24" s="132">
        <f>'Rev. Build'!BK26</f>
        <v>0</v>
      </c>
      <c r="BL24" s="132">
        <f>'Rev. Build'!BL26</f>
        <v>0</v>
      </c>
      <c r="BM24" s="132">
        <f>'Rev. Build'!BM26</f>
        <v>0</v>
      </c>
      <c r="BN24" s="132">
        <f>'Rev. Build'!BN26</f>
        <v>0</v>
      </c>
    </row>
    <row r="25" spans="1:66">
      <c r="A25" s="131">
        <f>'Rev. Build'!A27</f>
        <v>0</v>
      </c>
      <c r="B25" s="131">
        <f>'Rev. Build'!B27</f>
        <v>0</v>
      </c>
      <c r="C25" s="131">
        <f>'Rev. Build'!C27</f>
        <v>0</v>
      </c>
      <c r="D25" s="131">
        <f>'Rev. Build'!D27</f>
        <v>0</v>
      </c>
      <c r="E25" s="131">
        <f>'Rev. Build'!E27</f>
        <v>0</v>
      </c>
      <c r="F25" s="131"/>
      <c r="G25" s="132">
        <f>'Rev. Build'!G27</f>
        <v>0</v>
      </c>
      <c r="H25" s="132">
        <f>'Rev. Build'!H27</f>
        <v>0</v>
      </c>
      <c r="I25" s="132">
        <f>'Rev. Build'!I27</f>
        <v>0</v>
      </c>
      <c r="J25" s="132">
        <f>'Rev. Build'!J27</f>
        <v>0</v>
      </c>
      <c r="K25" s="132">
        <f>'Rev. Build'!K27</f>
        <v>0</v>
      </c>
      <c r="L25" s="132">
        <f>'Rev. Build'!L27</f>
        <v>0</v>
      </c>
      <c r="M25" s="132">
        <f>'Rev. Build'!M27</f>
        <v>0</v>
      </c>
      <c r="N25" s="132">
        <f>'Rev. Build'!N27</f>
        <v>0</v>
      </c>
      <c r="O25" s="132">
        <f>'Rev. Build'!O27</f>
        <v>0</v>
      </c>
      <c r="P25" s="132">
        <f>'Rev. Build'!P27</f>
        <v>0</v>
      </c>
      <c r="Q25" s="132">
        <f>'Rev. Build'!Q27</f>
        <v>0</v>
      </c>
      <c r="R25" s="132">
        <f>'Rev. Build'!R27</f>
        <v>0</v>
      </c>
      <c r="S25" s="132">
        <f>'Rev. Build'!S27</f>
        <v>0</v>
      </c>
      <c r="T25" s="132">
        <f>'Rev. Build'!T27</f>
        <v>0</v>
      </c>
      <c r="U25" s="132">
        <f>'Rev. Build'!U27</f>
        <v>0</v>
      </c>
      <c r="V25" s="132">
        <f>'Rev. Build'!V27</f>
        <v>0</v>
      </c>
      <c r="W25" s="132">
        <f>'Rev. Build'!W27</f>
        <v>0</v>
      </c>
      <c r="X25" s="132">
        <f>'Rev. Build'!X27</f>
        <v>0</v>
      </c>
      <c r="Y25" s="132">
        <f>'Rev. Build'!Y27</f>
        <v>0</v>
      </c>
      <c r="Z25" s="132">
        <f>'Rev. Build'!Z27</f>
        <v>0</v>
      </c>
      <c r="AA25" s="132">
        <f>'Rev. Build'!AA27</f>
        <v>0</v>
      </c>
      <c r="AB25" s="132">
        <f>'Rev. Build'!AB27</f>
        <v>0</v>
      </c>
      <c r="AC25" s="132">
        <f>'Rev. Build'!AC27</f>
        <v>0</v>
      </c>
      <c r="AD25" s="132">
        <f>'Rev. Build'!AD27</f>
        <v>0</v>
      </c>
      <c r="AE25" s="132">
        <f>'Rev. Build'!AE27</f>
        <v>0</v>
      </c>
      <c r="AF25" s="132">
        <f>'Rev. Build'!AF27</f>
        <v>0</v>
      </c>
      <c r="AG25" s="132">
        <f>'Rev. Build'!AG27</f>
        <v>0</v>
      </c>
      <c r="AH25" s="132">
        <f>'Rev. Build'!AH27</f>
        <v>0</v>
      </c>
      <c r="AI25" s="132">
        <f>'Rev. Build'!AI27</f>
        <v>0</v>
      </c>
      <c r="AJ25" s="132">
        <f>'Rev. Build'!AJ27</f>
        <v>0</v>
      </c>
      <c r="AK25" s="132">
        <f>'Rev. Build'!AK27</f>
        <v>0</v>
      </c>
      <c r="AL25" s="132">
        <f>'Rev. Build'!AL27</f>
        <v>0</v>
      </c>
      <c r="AM25" s="132">
        <f>'Rev. Build'!AM27</f>
        <v>0</v>
      </c>
      <c r="AN25" s="132">
        <f>'Rev. Build'!AN27</f>
        <v>0</v>
      </c>
      <c r="AO25" s="132">
        <f>'Rev. Build'!AO27</f>
        <v>0</v>
      </c>
      <c r="AP25" s="132">
        <f>'Rev. Build'!AP27</f>
        <v>0</v>
      </c>
      <c r="AQ25" s="132">
        <f>'Rev. Build'!AQ27</f>
        <v>0</v>
      </c>
      <c r="AR25" s="132">
        <f>'Rev. Build'!AR27</f>
        <v>0</v>
      </c>
      <c r="AS25" s="132">
        <f>'Rev. Build'!AS27</f>
        <v>0</v>
      </c>
      <c r="AT25" s="132">
        <f>'Rev. Build'!AT27</f>
        <v>0</v>
      </c>
      <c r="AU25" s="132">
        <f>'Rev. Build'!AU27</f>
        <v>0</v>
      </c>
      <c r="AV25" s="132">
        <f>'Rev. Build'!AV27</f>
        <v>0</v>
      </c>
      <c r="AW25" s="132">
        <f>'Rev. Build'!AW27</f>
        <v>0</v>
      </c>
      <c r="AX25" s="132">
        <f>'Rev. Build'!AX27</f>
        <v>0</v>
      </c>
      <c r="AY25" s="132">
        <f>'Rev. Build'!AY27</f>
        <v>0</v>
      </c>
      <c r="AZ25" s="132">
        <f>'Rev. Build'!AZ27</f>
        <v>0</v>
      </c>
      <c r="BA25" s="132">
        <f>'Rev. Build'!BA27</f>
        <v>0</v>
      </c>
      <c r="BB25" s="132">
        <f>'Rev. Build'!BB27</f>
        <v>0</v>
      </c>
      <c r="BC25" s="132">
        <f>'Rev. Build'!BC27</f>
        <v>0</v>
      </c>
      <c r="BD25" s="132">
        <f>'Rev. Build'!BD27</f>
        <v>0</v>
      </c>
      <c r="BE25" s="132">
        <f>'Rev. Build'!BE27</f>
        <v>0</v>
      </c>
      <c r="BF25" s="132">
        <f>'Rev. Build'!BF27</f>
        <v>0</v>
      </c>
      <c r="BG25" s="132">
        <f>'Rev. Build'!BG27</f>
        <v>0</v>
      </c>
      <c r="BH25" s="132">
        <f>'Rev. Build'!BH27</f>
        <v>0</v>
      </c>
      <c r="BI25" s="132">
        <f>'Rev. Build'!BI27</f>
        <v>0</v>
      </c>
      <c r="BJ25" s="132">
        <f>'Rev. Build'!BJ27</f>
        <v>0</v>
      </c>
      <c r="BK25" s="132">
        <f>'Rev. Build'!BK27</f>
        <v>0</v>
      </c>
      <c r="BL25" s="132">
        <f>'Rev. Build'!BL27</f>
        <v>0</v>
      </c>
      <c r="BM25" s="132">
        <f>'Rev. Build'!BM27</f>
        <v>0</v>
      </c>
      <c r="BN25" s="132">
        <f>'Rev. Build'!BN27</f>
        <v>0</v>
      </c>
    </row>
    <row r="26" spans="1:66">
      <c r="A26" s="131">
        <f>'Rev. Build'!A28</f>
        <v>0</v>
      </c>
      <c r="B26" s="131">
        <f>'Rev. Build'!B28</f>
        <v>0</v>
      </c>
      <c r="C26" s="131">
        <f>'Rev. Build'!C28</f>
        <v>0</v>
      </c>
      <c r="D26" s="131">
        <f>'Rev. Build'!D28</f>
        <v>0</v>
      </c>
      <c r="E26" s="131">
        <f>'Rev. Build'!E28</f>
        <v>0</v>
      </c>
      <c r="F26" s="131"/>
      <c r="G26" s="132">
        <f>'Rev. Build'!G28</f>
        <v>0</v>
      </c>
      <c r="H26" s="132">
        <f>'Rev. Build'!H28</f>
        <v>0</v>
      </c>
      <c r="I26" s="132">
        <f>'Rev. Build'!I28</f>
        <v>0</v>
      </c>
      <c r="J26" s="132">
        <f>'Rev. Build'!J28</f>
        <v>0</v>
      </c>
      <c r="K26" s="132">
        <f>'Rev. Build'!K28</f>
        <v>0</v>
      </c>
      <c r="L26" s="132">
        <f>'Rev. Build'!L28</f>
        <v>0</v>
      </c>
      <c r="M26" s="132">
        <f>'Rev. Build'!M28</f>
        <v>0</v>
      </c>
      <c r="N26" s="132">
        <f>'Rev. Build'!N28</f>
        <v>0</v>
      </c>
      <c r="O26" s="132">
        <f>'Rev. Build'!O28</f>
        <v>0</v>
      </c>
      <c r="P26" s="132">
        <f>'Rev. Build'!P28</f>
        <v>0</v>
      </c>
      <c r="Q26" s="132">
        <f>'Rev. Build'!Q28</f>
        <v>0</v>
      </c>
      <c r="R26" s="132">
        <f>'Rev. Build'!R28</f>
        <v>0</v>
      </c>
      <c r="S26" s="132">
        <f>'Rev. Build'!S28</f>
        <v>0</v>
      </c>
      <c r="T26" s="132">
        <f>'Rev. Build'!T28</f>
        <v>0</v>
      </c>
      <c r="U26" s="132">
        <f>'Rev. Build'!U28</f>
        <v>0</v>
      </c>
      <c r="V26" s="132">
        <f>'Rev. Build'!V28</f>
        <v>0</v>
      </c>
      <c r="W26" s="132">
        <f>'Rev. Build'!W28</f>
        <v>0</v>
      </c>
      <c r="X26" s="132">
        <f>'Rev. Build'!X28</f>
        <v>0</v>
      </c>
      <c r="Y26" s="132">
        <f>'Rev. Build'!Y28</f>
        <v>0</v>
      </c>
      <c r="Z26" s="132">
        <f>'Rev. Build'!Z28</f>
        <v>0</v>
      </c>
      <c r="AA26" s="132">
        <f>'Rev. Build'!AA28</f>
        <v>0</v>
      </c>
      <c r="AB26" s="132">
        <f>'Rev. Build'!AB28</f>
        <v>0</v>
      </c>
      <c r="AC26" s="132">
        <f>'Rev. Build'!AC28</f>
        <v>0</v>
      </c>
      <c r="AD26" s="132">
        <f>'Rev. Build'!AD28</f>
        <v>0</v>
      </c>
      <c r="AE26" s="132">
        <f>'Rev. Build'!AE28</f>
        <v>0</v>
      </c>
      <c r="AF26" s="132">
        <f>'Rev. Build'!AF28</f>
        <v>0</v>
      </c>
      <c r="AG26" s="132">
        <f>'Rev. Build'!AG28</f>
        <v>0</v>
      </c>
      <c r="AH26" s="132">
        <f>'Rev. Build'!AH28</f>
        <v>0</v>
      </c>
      <c r="AI26" s="132">
        <f>'Rev. Build'!AI28</f>
        <v>0</v>
      </c>
      <c r="AJ26" s="132">
        <f>'Rev. Build'!AJ28</f>
        <v>0</v>
      </c>
      <c r="AK26" s="132">
        <f>'Rev. Build'!AK28</f>
        <v>0</v>
      </c>
      <c r="AL26" s="132">
        <f>'Rev. Build'!AL28</f>
        <v>0</v>
      </c>
      <c r="AM26" s="132">
        <f>'Rev. Build'!AM28</f>
        <v>0</v>
      </c>
      <c r="AN26" s="132">
        <f>'Rev. Build'!AN28</f>
        <v>0</v>
      </c>
      <c r="AO26" s="132">
        <f>'Rev. Build'!AO28</f>
        <v>0</v>
      </c>
      <c r="AP26" s="132">
        <f>'Rev. Build'!AP28</f>
        <v>0</v>
      </c>
      <c r="AQ26" s="132">
        <f>'Rev. Build'!AQ28</f>
        <v>0</v>
      </c>
      <c r="AR26" s="132">
        <f>'Rev. Build'!AR28</f>
        <v>0</v>
      </c>
      <c r="AS26" s="132">
        <f>'Rev. Build'!AS28</f>
        <v>0</v>
      </c>
      <c r="AT26" s="132">
        <f>'Rev. Build'!AT28</f>
        <v>0</v>
      </c>
      <c r="AU26" s="132">
        <f>'Rev. Build'!AU28</f>
        <v>0</v>
      </c>
      <c r="AV26" s="132">
        <f>'Rev. Build'!AV28</f>
        <v>0</v>
      </c>
      <c r="AW26" s="132">
        <f>'Rev. Build'!AW28</f>
        <v>0</v>
      </c>
      <c r="AX26" s="132">
        <f>'Rev. Build'!AX28</f>
        <v>0</v>
      </c>
      <c r="AY26" s="132">
        <f>'Rev. Build'!AY28</f>
        <v>0</v>
      </c>
      <c r="AZ26" s="132">
        <f>'Rev. Build'!AZ28</f>
        <v>0</v>
      </c>
      <c r="BA26" s="132">
        <f>'Rev. Build'!BA28</f>
        <v>0</v>
      </c>
      <c r="BB26" s="132">
        <f>'Rev. Build'!BB28</f>
        <v>0</v>
      </c>
      <c r="BC26" s="132">
        <f>'Rev. Build'!BC28</f>
        <v>0</v>
      </c>
      <c r="BD26" s="132">
        <f>'Rev. Build'!BD28</f>
        <v>0</v>
      </c>
      <c r="BE26" s="132">
        <f>'Rev. Build'!BE28</f>
        <v>0</v>
      </c>
      <c r="BF26" s="132">
        <f>'Rev. Build'!BF28</f>
        <v>0</v>
      </c>
      <c r="BG26" s="132">
        <f>'Rev. Build'!BG28</f>
        <v>0</v>
      </c>
      <c r="BH26" s="132">
        <f>'Rev. Build'!BH28</f>
        <v>0</v>
      </c>
      <c r="BI26" s="132">
        <f>'Rev. Build'!BI28</f>
        <v>0</v>
      </c>
      <c r="BJ26" s="132">
        <f>'Rev. Build'!BJ28</f>
        <v>0</v>
      </c>
      <c r="BK26" s="132">
        <f>'Rev. Build'!BK28</f>
        <v>0</v>
      </c>
      <c r="BL26" s="132">
        <f>'Rev. Build'!BL28</f>
        <v>0</v>
      </c>
      <c r="BM26" s="132">
        <f>'Rev. Build'!BM28</f>
        <v>0</v>
      </c>
      <c r="BN26" s="132">
        <f>'Rev. Build'!BN28</f>
        <v>0</v>
      </c>
    </row>
    <row r="27" spans="1:66">
      <c r="A27" s="131">
        <f>'Rev. Build'!A29</f>
        <v>0</v>
      </c>
      <c r="B27" s="131">
        <f>'Rev. Build'!B29</f>
        <v>0</v>
      </c>
      <c r="C27" s="131">
        <f>'Rev. Build'!C29</f>
        <v>0</v>
      </c>
      <c r="D27" s="131">
        <f>'Rev. Build'!D29</f>
        <v>0</v>
      </c>
      <c r="E27" s="131">
        <f>'Rev. Build'!E29</f>
        <v>0</v>
      </c>
      <c r="F27" s="131"/>
      <c r="G27" s="132">
        <f>'Rev. Build'!G29</f>
        <v>0</v>
      </c>
      <c r="H27" s="132">
        <f>'Rev. Build'!H29</f>
        <v>0</v>
      </c>
      <c r="I27" s="132">
        <f>'Rev. Build'!I29</f>
        <v>0</v>
      </c>
      <c r="J27" s="132">
        <f>'Rev. Build'!J29</f>
        <v>0</v>
      </c>
      <c r="K27" s="132">
        <f>'Rev. Build'!K29</f>
        <v>0</v>
      </c>
      <c r="L27" s="132">
        <f>'Rev. Build'!L29</f>
        <v>0</v>
      </c>
      <c r="M27" s="132">
        <f>'Rev. Build'!M29</f>
        <v>0</v>
      </c>
      <c r="N27" s="132">
        <f>'Rev. Build'!N29</f>
        <v>0</v>
      </c>
      <c r="O27" s="132">
        <f>'Rev. Build'!O29</f>
        <v>0</v>
      </c>
      <c r="P27" s="132">
        <f>'Rev. Build'!P29</f>
        <v>0</v>
      </c>
      <c r="Q27" s="132">
        <f>'Rev. Build'!Q29</f>
        <v>0</v>
      </c>
      <c r="R27" s="132">
        <f>'Rev. Build'!R29</f>
        <v>0</v>
      </c>
      <c r="S27" s="132">
        <f>'Rev. Build'!S29</f>
        <v>0</v>
      </c>
      <c r="T27" s="132">
        <f>'Rev. Build'!T29</f>
        <v>0</v>
      </c>
      <c r="U27" s="132">
        <f>'Rev. Build'!U29</f>
        <v>0</v>
      </c>
      <c r="V27" s="132">
        <f>'Rev. Build'!V29</f>
        <v>0</v>
      </c>
      <c r="W27" s="132">
        <f>'Rev. Build'!W29</f>
        <v>0</v>
      </c>
      <c r="X27" s="132">
        <f>'Rev. Build'!X29</f>
        <v>0</v>
      </c>
      <c r="Y27" s="132">
        <f>'Rev. Build'!Y29</f>
        <v>0</v>
      </c>
      <c r="Z27" s="132">
        <f>'Rev. Build'!Z29</f>
        <v>0</v>
      </c>
      <c r="AA27" s="132">
        <f>'Rev. Build'!AA29</f>
        <v>0</v>
      </c>
      <c r="AB27" s="132">
        <f>'Rev. Build'!AB29</f>
        <v>0</v>
      </c>
      <c r="AC27" s="132">
        <f>'Rev. Build'!AC29</f>
        <v>0</v>
      </c>
      <c r="AD27" s="132">
        <f>'Rev. Build'!AD29</f>
        <v>0</v>
      </c>
      <c r="AE27" s="132">
        <f>'Rev. Build'!AE29</f>
        <v>0</v>
      </c>
      <c r="AF27" s="132">
        <f>'Rev. Build'!AF29</f>
        <v>0</v>
      </c>
      <c r="AG27" s="132">
        <f>'Rev. Build'!AG29</f>
        <v>0</v>
      </c>
      <c r="AH27" s="132">
        <f>'Rev. Build'!AH29</f>
        <v>0</v>
      </c>
      <c r="AI27" s="132">
        <f>'Rev. Build'!AI29</f>
        <v>0</v>
      </c>
      <c r="AJ27" s="132">
        <f>'Rev. Build'!AJ29</f>
        <v>0</v>
      </c>
      <c r="AK27" s="132">
        <f>'Rev. Build'!AK29</f>
        <v>0</v>
      </c>
      <c r="AL27" s="132">
        <f>'Rev. Build'!AL29</f>
        <v>0</v>
      </c>
      <c r="AM27" s="132">
        <f>'Rev. Build'!AM29</f>
        <v>0</v>
      </c>
      <c r="AN27" s="132">
        <f>'Rev. Build'!AN29</f>
        <v>0</v>
      </c>
      <c r="AO27" s="132">
        <f>'Rev. Build'!AO29</f>
        <v>0</v>
      </c>
      <c r="AP27" s="132">
        <f>'Rev. Build'!AP29</f>
        <v>0</v>
      </c>
      <c r="AQ27" s="132">
        <f>'Rev. Build'!AQ29</f>
        <v>0</v>
      </c>
      <c r="AR27" s="132">
        <f>'Rev. Build'!AR29</f>
        <v>0</v>
      </c>
      <c r="AS27" s="132">
        <f>'Rev. Build'!AS29</f>
        <v>0</v>
      </c>
      <c r="AT27" s="132">
        <f>'Rev. Build'!AT29</f>
        <v>0</v>
      </c>
      <c r="AU27" s="132">
        <f>'Rev. Build'!AU29</f>
        <v>0</v>
      </c>
      <c r="AV27" s="132">
        <f>'Rev. Build'!AV29</f>
        <v>0</v>
      </c>
      <c r="AW27" s="132">
        <f>'Rev. Build'!AW29</f>
        <v>0</v>
      </c>
      <c r="AX27" s="132">
        <f>'Rev. Build'!AX29</f>
        <v>0</v>
      </c>
      <c r="AY27" s="132">
        <f>'Rev. Build'!AY29</f>
        <v>0</v>
      </c>
      <c r="AZ27" s="132">
        <f>'Rev. Build'!AZ29</f>
        <v>0</v>
      </c>
      <c r="BA27" s="132">
        <f>'Rev. Build'!BA29</f>
        <v>0</v>
      </c>
      <c r="BB27" s="132">
        <f>'Rev. Build'!BB29</f>
        <v>0</v>
      </c>
      <c r="BC27" s="132">
        <f>'Rev. Build'!BC29</f>
        <v>0</v>
      </c>
      <c r="BD27" s="132">
        <f>'Rev. Build'!BD29</f>
        <v>0</v>
      </c>
      <c r="BE27" s="132">
        <f>'Rev. Build'!BE29</f>
        <v>0</v>
      </c>
      <c r="BF27" s="132">
        <f>'Rev. Build'!BF29</f>
        <v>0</v>
      </c>
      <c r="BG27" s="132">
        <f>'Rev. Build'!BG29</f>
        <v>0</v>
      </c>
      <c r="BH27" s="132">
        <f>'Rev. Build'!BH29</f>
        <v>0</v>
      </c>
      <c r="BI27" s="132">
        <f>'Rev. Build'!BI29</f>
        <v>0</v>
      </c>
      <c r="BJ27" s="132">
        <f>'Rev. Build'!BJ29</f>
        <v>0</v>
      </c>
      <c r="BK27" s="132">
        <f>'Rev. Build'!BK29</f>
        <v>0</v>
      </c>
      <c r="BL27" s="132">
        <f>'Rev. Build'!BL29</f>
        <v>0</v>
      </c>
      <c r="BM27" s="132">
        <f>'Rev. Build'!BM29</f>
        <v>0</v>
      </c>
      <c r="BN27" s="132">
        <f>'Rev. Build'!BN29</f>
        <v>0</v>
      </c>
    </row>
    <row r="28" spans="1:66">
      <c r="A28" s="131">
        <f>'Rev. Build'!A30</f>
        <v>0</v>
      </c>
      <c r="B28" s="131">
        <f>'Rev. Build'!B30</f>
        <v>0</v>
      </c>
      <c r="C28" s="131">
        <f>'Rev. Build'!C30</f>
        <v>0</v>
      </c>
      <c r="D28" s="131">
        <f>'Rev. Build'!D30</f>
        <v>0</v>
      </c>
      <c r="E28" s="131">
        <f>'Rev. Build'!E30</f>
        <v>0</v>
      </c>
      <c r="F28" s="131"/>
      <c r="G28" s="132">
        <f>'Rev. Build'!G30</f>
        <v>0</v>
      </c>
      <c r="H28" s="132">
        <f>'Rev. Build'!H30</f>
        <v>0</v>
      </c>
      <c r="I28" s="132">
        <f>'Rev. Build'!I30</f>
        <v>0</v>
      </c>
      <c r="J28" s="132">
        <f>'Rev. Build'!J30</f>
        <v>0</v>
      </c>
      <c r="K28" s="132">
        <f>'Rev. Build'!K30</f>
        <v>0</v>
      </c>
      <c r="L28" s="132">
        <f>'Rev. Build'!L30</f>
        <v>0</v>
      </c>
      <c r="M28" s="132">
        <f>'Rev. Build'!M30</f>
        <v>0</v>
      </c>
      <c r="N28" s="132">
        <f>'Rev. Build'!N30</f>
        <v>0</v>
      </c>
      <c r="O28" s="132">
        <f>'Rev. Build'!O30</f>
        <v>0</v>
      </c>
      <c r="P28" s="132">
        <f>'Rev. Build'!P30</f>
        <v>0</v>
      </c>
      <c r="Q28" s="132">
        <f>'Rev. Build'!Q30</f>
        <v>0</v>
      </c>
      <c r="R28" s="132">
        <f>'Rev. Build'!R30</f>
        <v>0</v>
      </c>
      <c r="S28" s="132">
        <f>'Rev. Build'!S30</f>
        <v>0</v>
      </c>
      <c r="T28" s="132">
        <f>'Rev. Build'!T30</f>
        <v>0</v>
      </c>
      <c r="U28" s="132">
        <f>'Rev. Build'!U30</f>
        <v>0</v>
      </c>
      <c r="V28" s="132">
        <f>'Rev. Build'!V30</f>
        <v>0</v>
      </c>
      <c r="W28" s="132">
        <f>'Rev. Build'!W30</f>
        <v>0</v>
      </c>
      <c r="X28" s="132">
        <f>'Rev. Build'!X30</f>
        <v>0</v>
      </c>
      <c r="Y28" s="132">
        <f>'Rev. Build'!Y30</f>
        <v>0</v>
      </c>
      <c r="Z28" s="132">
        <f>'Rev. Build'!Z30</f>
        <v>0</v>
      </c>
      <c r="AA28" s="132">
        <f>'Rev. Build'!AA30</f>
        <v>0</v>
      </c>
      <c r="AB28" s="132">
        <f>'Rev. Build'!AB30</f>
        <v>0</v>
      </c>
      <c r="AC28" s="132">
        <f>'Rev. Build'!AC30</f>
        <v>0</v>
      </c>
      <c r="AD28" s="132">
        <f>'Rev. Build'!AD30</f>
        <v>0</v>
      </c>
      <c r="AE28" s="132">
        <f>'Rev. Build'!AE30</f>
        <v>0</v>
      </c>
      <c r="AF28" s="132">
        <f>'Rev. Build'!AF30</f>
        <v>0</v>
      </c>
      <c r="AG28" s="132">
        <f>'Rev. Build'!AG30</f>
        <v>0</v>
      </c>
      <c r="AH28" s="132">
        <f>'Rev. Build'!AH30</f>
        <v>0</v>
      </c>
      <c r="AI28" s="132">
        <f>'Rev. Build'!AI30</f>
        <v>0</v>
      </c>
      <c r="AJ28" s="132">
        <f>'Rev. Build'!AJ30</f>
        <v>0</v>
      </c>
      <c r="AK28" s="132">
        <f>'Rev. Build'!AK30</f>
        <v>0</v>
      </c>
      <c r="AL28" s="132">
        <f>'Rev. Build'!AL30</f>
        <v>0</v>
      </c>
      <c r="AM28" s="132">
        <f>'Rev. Build'!AM30</f>
        <v>0</v>
      </c>
      <c r="AN28" s="132">
        <f>'Rev. Build'!AN30</f>
        <v>0</v>
      </c>
      <c r="AO28" s="132">
        <f>'Rev. Build'!AO30</f>
        <v>0</v>
      </c>
      <c r="AP28" s="132">
        <f>'Rev. Build'!AP30</f>
        <v>0</v>
      </c>
      <c r="AQ28" s="132">
        <f>'Rev. Build'!AQ30</f>
        <v>0</v>
      </c>
      <c r="AR28" s="132">
        <f>'Rev. Build'!AR30</f>
        <v>0</v>
      </c>
      <c r="AS28" s="132">
        <f>'Rev. Build'!AS30</f>
        <v>0</v>
      </c>
      <c r="AT28" s="132">
        <f>'Rev. Build'!AT30</f>
        <v>0</v>
      </c>
      <c r="AU28" s="132">
        <f>'Rev. Build'!AU30</f>
        <v>0</v>
      </c>
      <c r="AV28" s="132">
        <f>'Rev. Build'!AV30</f>
        <v>0</v>
      </c>
      <c r="AW28" s="132">
        <f>'Rev. Build'!AW30</f>
        <v>0</v>
      </c>
      <c r="AX28" s="132">
        <f>'Rev. Build'!AX30</f>
        <v>0</v>
      </c>
      <c r="AY28" s="132">
        <f>'Rev. Build'!AY30</f>
        <v>0</v>
      </c>
      <c r="AZ28" s="132">
        <f>'Rev. Build'!AZ30</f>
        <v>0</v>
      </c>
      <c r="BA28" s="132">
        <f>'Rev. Build'!BA30</f>
        <v>0</v>
      </c>
      <c r="BB28" s="132">
        <f>'Rev. Build'!BB30</f>
        <v>0</v>
      </c>
      <c r="BC28" s="132">
        <f>'Rev. Build'!BC30</f>
        <v>0</v>
      </c>
      <c r="BD28" s="132">
        <f>'Rev. Build'!BD30</f>
        <v>0</v>
      </c>
      <c r="BE28" s="132">
        <f>'Rev. Build'!BE30</f>
        <v>0</v>
      </c>
      <c r="BF28" s="132">
        <f>'Rev. Build'!BF30</f>
        <v>0</v>
      </c>
      <c r="BG28" s="132">
        <f>'Rev. Build'!BG30</f>
        <v>0</v>
      </c>
      <c r="BH28" s="132">
        <f>'Rev. Build'!BH30</f>
        <v>0</v>
      </c>
      <c r="BI28" s="132">
        <f>'Rev. Build'!BI30</f>
        <v>0</v>
      </c>
      <c r="BJ28" s="132">
        <f>'Rev. Build'!BJ30</f>
        <v>0</v>
      </c>
      <c r="BK28" s="132">
        <f>'Rev. Build'!BK30</f>
        <v>0</v>
      </c>
      <c r="BL28" s="132">
        <f>'Rev. Build'!BL30</f>
        <v>0</v>
      </c>
      <c r="BM28" s="132">
        <f>'Rev. Build'!BM30</f>
        <v>0</v>
      </c>
      <c r="BN28" s="132">
        <f>'Rev. Build'!BN30</f>
        <v>0</v>
      </c>
    </row>
    <row r="29" spans="1:66">
      <c r="A29" s="144" t="s">
        <v>933</v>
      </c>
      <c r="B29" s="145"/>
      <c r="C29" s="145"/>
      <c r="D29" s="145"/>
      <c r="E29" s="145"/>
      <c r="F29" s="145"/>
      <c r="G29" s="146">
        <f>SUM(G9:G28)</f>
        <v>1010</v>
      </c>
      <c r="H29" s="146">
        <f t="shared" ref="H29:BN29" si="0">SUM(H9:H28)</f>
        <v>1010</v>
      </c>
      <c r="I29" s="146">
        <f t="shared" si="0"/>
        <v>1010</v>
      </c>
      <c r="J29" s="146">
        <f t="shared" si="0"/>
        <v>1010</v>
      </c>
      <c r="K29" s="146">
        <f t="shared" si="0"/>
        <v>4040</v>
      </c>
      <c r="L29" s="146">
        <f t="shared" si="0"/>
        <v>1262.5</v>
      </c>
      <c r="M29" s="146">
        <f t="shared" si="0"/>
        <v>1262.5</v>
      </c>
      <c r="N29" s="146">
        <f t="shared" si="0"/>
        <v>1262.5</v>
      </c>
      <c r="O29" s="146">
        <f t="shared" si="0"/>
        <v>1262.5</v>
      </c>
      <c r="P29" s="146">
        <f t="shared" si="0"/>
        <v>5050</v>
      </c>
      <c r="Q29" s="146">
        <f t="shared" si="0"/>
        <v>1704.375</v>
      </c>
      <c r="R29" s="146">
        <f t="shared" si="0"/>
        <v>1704.375</v>
      </c>
      <c r="S29" s="146">
        <f t="shared" si="0"/>
        <v>1704.375</v>
      </c>
      <c r="T29" s="146">
        <f t="shared" si="0"/>
        <v>1704.375</v>
      </c>
      <c r="U29" s="146">
        <f t="shared" si="0"/>
        <v>6817.5</v>
      </c>
      <c r="V29" s="146">
        <f t="shared" si="0"/>
        <v>2130.46875</v>
      </c>
      <c r="W29" s="146">
        <f t="shared" si="0"/>
        <v>2130.46875</v>
      </c>
      <c r="X29" s="146">
        <f t="shared" si="0"/>
        <v>2130.46875</v>
      </c>
      <c r="Y29" s="146">
        <f t="shared" si="0"/>
        <v>2130.46875</v>
      </c>
      <c r="Z29" s="146">
        <f t="shared" si="0"/>
        <v>8521.875</v>
      </c>
      <c r="AA29" s="146">
        <f t="shared" si="0"/>
        <v>2450.0390625</v>
      </c>
      <c r="AB29" s="146">
        <f t="shared" si="0"/>
        <v>2450.0390625</v>
      </c>
      <c r="AC29" s="146">
        <f t="shared" si="0"/>
        <v>2450.0390625</v>
      </c>
      <c r="AD29" s="146">
        <f t="shared" si="0"/>
        <v>2450.0390625</v>
      </c>
      <c r="AE29" s="146">
        <f t="shared" si="0"/>
        <v>9800.15625</v>
      </c>
      <c r="AF29" s="146">
        <f t="shared" si="0"/>
        <v>2817.544921875</v>
      </c>
      <c r="AG29" s="146">
        <f t="shared" si="0"/>
        <v>2817.544921875</v>
      </c>
      <c r="AH29" s="146">
        <f t="shared" si="0"/>
        <v>2817.544921875</v>
      </c>
      <c r="AI29" s="146">
        <f t="shared" si="0"/>
        <v>2817.544921875</v>
      </c>
      <c r="AJ29" s="146">
        <f t="shared" si="0"/>
        <v>11270.1796875</v>
      </c>
      <c r="AK29" s="146">
        <f t="shared" si="0"/>
        <v>3240.1766601562495</v>
      </c>
      <c r="AL29" s="146">
        <f t="shared" si="0"/>
        <v>3240.1766601562495</v>
      </c>
      <c r="AM29" s="146">
        <f t="shared" si="0"/>
        <v>3240.1766601562495</v>
      </c>
      <c r="AN29" s="146">
        <f t="shared" si="0"/>
        <v>3240.1766601562495</v>
      </c>
      <c r="AO29" s="146">
        <f t="shared" si="0"/>
        <v>12960.706640624998</v>
      </c>
      <c r="AP29" s="146">
        <f t="shared" si="0"/>
        <v>3726.2031591796867</v>
      </c>
      <c r="AQ29" s="146">
        <f t="shared" si="0"/>
        <v>3726.2031591796867</v>
      </c>
      <c r="AR29" s="146">
        <f t="shared" si="0"/>
        <v>3726.2031591796867</v>
      </c>
      <c r="AS29" s="146">
        <f t="shared" si="0"/>
        <v>3726.2031591796867</v>
      </c>
      <c r="AT29" s="146">
        <f t="shared" si="0"/>
        <v>14904.812636718747</v>
      </c>
      <c r="AU29" s="146">
        <f t="shared" si="0"/>
        <v>4285.1336330566392</v>
      </c>
      <c r="AV29" s="146">
        <f t="shared" si="0"/>
        <v>4285.1336330566392</v>
      </c>
      <c r="AW29" s="146">
        <f t="shared" si="0"/>
        <v>4285.1336330566392</v>
      </c>
      <c r="AX29" s="146">
        <f t="shared" si="0"/>
        <v>4285.1336330566392</v>
      </c>
      <c r="AY29" s="146">
        <f t="shared" si="0"/>
        <v>17140.534532226557</v>
      </c>
      <c r="AZ29" s="146">
        <f t="shared" si="0"/>
        <v>4927.9036780151346</v>
      </c>
      <c r="BA29" s="146">
        <f t="shared" si="0"/>
        <v>4927.9036780151346</v>
      </c>
      <c r="BB29" s="146">
        <f t="shared" si="0"/>
        <v>4927.9036780151346</v>
      </c>
      <c r="BC29" s="146">
        <f t="shared" si="0"/>
        <v>4927.9036780151346</v>
      </c>
      <c r="BD29" s="146">
        <f t="shared" si="0"/>
        <v>19711.614712060538</v>
      </c>
      <c r="BE29" s="146">
        <f t="shared" si="0"/>
        <v>5667.089229717405</v>
      </c>
      <c r="BF29" s="146">
        <f t="shared" si="0"/>
        <v>5667.089229717405</v>
      </c>
      <c r="BG29" s="146">
        <f t="shared" si="0"/>
        <v>5667.089229717405</v>
      </c>
      <c r="BH29" s="146">
        <f t="shared" si="0"/>
        <v>5667.089229717405</v>
      </c>
      <c r="BI29" s="146">
        <f t="shared" si="0"/>
        <v>22668.35691886962</v>
      </c>
      <c r="BJ29" s="146">
        <f t="shared" si="0"/>
        <v>6517.1526141750146</v>
      </c>
      <c r="BK29" s="146">
        <f t="shared" si="0"/>
        <v>6517.1526141750146</v>
      </c>
      <c r="BL29" s="146">
        <f t="shared" si="0"/>
        <v>6517.1526141750146</v>
      </c>
      <c r="BM29" s="146">
        <f t="shared" si="0"/>
        <v>6517.1526141750146</v>
      </c>
      <c r="BN29" s="146">
        <f t="shared" si="0"/>
        <v>26068.610456700058</v>
      </c>
    </row>
    <row r="30" spans="1:66">
      <c r="A30" s="143" t="s">
        <v>934</v>
      </c>
      <c r="B30" s="143" t="s">
        <v>277</v>
      </c>
      <c r="C30" s="143" t="s">
        <v>260</v>
      </c>
      <c r="D30" s="143" t="s">
        <v>262</v>
      </c>
      <c r="E30" s="143" t="s">
        <v>278</v>
      </c>
      <c r="F30" s="143" t="s">
        <v>275</v>
      </c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</row>
    <row r="31" spans="1:66">
      <c r="A31" s="131" t="str">
        <f>A9</f>
        <v>Hardware</v>
      </c>
      <c r="B31" s="131" t="str">
        <f>B9</f>
        <v>Hungry AF</v>
      </c>
      <c r="C31" s="131" t="str">
        <f>C9</f>
        <v>B2C</v>
      </c>
      <c r="D31" s="131" t="str">
        <f>D9</f>
        <v>US</v>
      </c>
      <c r="E31" s="131" t="str">
        <f>E9</f>
        <v>Big MAC</v>
      </c>
      <c r="F31" s="133">
        <f>'Customer''s Questionnaire'!N44</f>
        <v>500</v>
      </c>
      <c r="G31" s="134">
        <f>IFERROR(G9*$F31,0)</f>
        <v>5000</v>
      </c>
      <c r="H31" s="134">
        <f>IFERROR(H9*$F31,0)</f>
        <v>5000</v>
      </c>
      <c r="I31" s="134">
        <f>IFERROR(I9*$F31,0)</f>
        <v>5000</v>
      </c>
      <c r="J31" s="134">
        <f>IFERROR(J9*$F31,0)</f>
        <v>5000</v>
      </c>
      <c r="K31" s="134">
        <f t="shared" ref="K31:K36" si="1">SUM(G31:J31)</f>
        <v>20000</v>
      </c>
      <c r="L31" s="134">
        <f>IFERROR(L9*$F31,0)</f>
        <v>6250</v>
      </c>
      <c r="M31" s="134">
        <f>IFERROR(M9*$F31,0)</f>
        <v>6250</v>
      </c>
      <c r="N31" s="134">
        <f>IFERROR(N9*$F31,0)</f>
        <v>6250</v>
      </c>
      <c r="O31" s="134">
        <f>IFERROR(O9*$F31,0)</f>
        <v>6250</v>
      </c>
      <c r="P31" s="134">
        <f t="shared" ref="P31:P36" si="2">SUM(L31:O31)</f>
        <v>25000</v>
      </c>
      <c r="Q31" s="134">
        <f>IFERROR(Q9*$F31,0)</f>
        <v>8437.5</v>
      </c>
      <c r="R31" s="134">
        <f>IFERROR(R9*$F31,0)</f>
        <v>8437.5</v>
      </c>
      <c r="S31" s="134">
        <f>IFERROR(S9*$F31,0)</f>
        <v>8437.5</v>
      </c>
      <c r="T31" s="134">
        <f>IFERROR(T9*$F31,0)</f>
        <v>8437.5</v>
      </c>
      <c r="U31" s="134">
        <f t="shared" ref="U31:U36" si="3">SUM(Q31:T31)</f>
        <v>33750</v>
      </c>
      <c r="V31" s="134">
        <f>IFERROR(V9*$F31,0)</f>
        <v>10546.875</v>
      </c>
      <c r="W31" s="134">
        <f>IFERROR(W9*$F31,0)</f>
        <v>10546.875</v>
      </c>
      <c r="X31" s="134">
        <f>IFERROR(X9*$F31,0)</f>
        <v>10546.875</v>
      </c>
      <c r="Y31" s="134">
        <f>IFERROR(Y9*$F31,0)</f>
        <v>10546.875</v>
      </c>
      <c r="Z31" s="134">
        <f t="shared" ref="Z31:Z36" si="4">SUM(V31:Y31)</f>
        <v>42187.5</v>
      </c>
      <c r="AA31" s="134">
        <f>IFERROR(AA9*$F31,0)</f>
        <v>12128.906249999998</v>
      </c>
      <c r="AB31" s="134">
        <f>IFERROR(AB9*$F31,0)</f>
        <v>12128.906249999998</v>
      </c>
      <c r="AC31" s="134">
        <f>IFERROR(AC9*$F31,0)</f>
        <v>12128.906249999998</v>
      </c>
      <c r="AD31" s="134">
        <f>IFERROR(AD9*$F31,0)</f>
        <v>12128.906249999998</v>
      </c>
      <c r="AE31" s="134">
        <f t="shared" ref="AE31:AE36" si="5">SUM(AA31:AD31)</f>
        <v>48515.624999999993</v>
      </c>
      <c r="AF31" s="134">
        <f>IFERROR(AF9*$F31,0)</f>
        <v>13948.242187499996</v>
      </c>
      <c r="AG31" s="134">
        <f>IFERROR(AG9*$F31,0)</f>
        <v>13948.242187499996</v>
      </c>
      <c r="AH31" s="134">
        <f>IFERROR(AH9*$F31,0)</f>
        <v>13948.242187499996</v>
      </c>
      <c r="AI31" s="134">
        <f>IFERROR(AI9*$F31,0)</f>
        <v>13948.242187499996</v>
      </c>
      <c r="AJ31" s="134">
        <f t="shared" ref="AJ31:AJ36" si="6">SUM(AF31:AI31)</f>
        <v>55792.968749999985</v>
      </c>
      <c r="AK31" s="134">
        <f>IFERROR(AK9*$F31,0)</f>
        <v>16040.478515624993</v>
      </c>
      <c r="AL31" s="134">
        <f>IFERROR(AL9*$F31,0)</f>
        <v>16040.478515624993</v>
      </c>
      <c r="AM31" s="134">
        <f>IFERROR(AM9*$F31,0)</f>
        <v>16040.478515624993</v>
      </c>
      <c r="AN31" s="134">
        <f>IFERROR(AN9*$F31,0)</f>
        <v>16040.478515624993</v>
      </c>
      <c r="AO31" s="134">
        <f t="shared" ref="AO31:AO36" si="7">SUM(AK31:AN31)</f>
        <v>64161.914062499971</v>
      </c>
      <c r="AP31" s="134">
        <f>IFERROR(AP9*$F31,0)</f>
        <v>18446.550292968743</v>
      </c>
      <c r="AQ31" s="134">
        <f>IFERROR(AQ9*$F31,0)</f>
        <v>18446.550292968743</v>
      </c>
      <c r="AR31" s="134">
        <f>IFERROR(AR9*$F31,0)</f>
        <v>18446.550292968743</v>
      </c>
      <c r="AS31" s="134">
        <f>IFERROR(AS9*$F31,0)</f>
        <v>18446.550292968743</v>
      </c>
      <c r="AT31" s="134">
        <f t="shared" ref="AT31:AT36" si="8">SUM(AP31:AS31)</f>
        <v>73786.201171874971</v>
      </c>
      <c r="AU31" s="134">
        <f>IFERROR(AU9*$F31,0)</f>
        <v>21213.532836914052</v>
      </c>
      <c r="AV31" s="134">
        <f>IFERROR(AV9*$F31,0)</f>
        <v>21213.532836914052</v>
      </c>
      <c r="AW31" s="134">
        <f>IFERROR(AW9*$F31,0)</f>
        <v>21213.532836914052</v>
      </c>
      <c r="AX31" s="134">
        <f>IFERROR(AX9*$F31,0)</f>
        <v>21213.532836914052</v>
      </c>
      <c r="AY31" s="134">
        <f t="shared" ref="AY31:AY36" si="9">SUM(AU31:AX31)</f>
        <v>84854.131347656206</v>
      </c>
      <c r="AZ31" s="134">
        <f>IFERROR(AZ9*$F31,0)</f>
        <v>24395.562762451158</v>
      </c>
      <c r="BA31" s="134">
        <f>IFERROR(BA9*$F31,0)</f>
        <v>24395.562762451158</v>
      </c>
      <c r="BB31" s="134">
        <f>IFERROR(BB9*$F31,0)</f>
        <v>24395.562762451158</v>
      </c>
      <c r="BC31" s="134">
        <f>IFERROR(BC9*$F31,0)</f>
        <v>24395.562762451158</v>
      </c>
      <c r="BD31" s="134">
        <f t="shared" ref="BD31:BD36" si="10">SUM(AZ31:BC31)</f>
        <v>97582.251049804632</v>
      </c>
      <c r="BE31" s="134">
        <f>IFERROR(BE9*$F31,0)</f>
        <v>28054.897176818828</v>
      </c>
      <c r="BF31" s="134">
        <f>IFERROR(BF9*$F31,0)</f>
        <v>28054.897176818828</v>
      </c>
      <c r="BG31" s="134">
        <f>IFERROR(BG9*$F31,0)</f>
        <v>28054.897176818828</v>
      </c>
      <c r="BH31" s="134">
        <f>IFERROR(BH9*$F31,0)</f>
        <v>28054.897176818828</v>
      </c>
      <c r="BI31" s="134">
        <f t="shared" ref="BI31:BI36" si="11">SUM(BE31:BH31)</f>
        <v>112219.58870727531</v>
      </c>
      <c r="BJ31" s="134">
        <f>IFERROR(BJ9*$F31,0)</f>
        <v>32263.131753341648</v>
      </c>
      <c r="BK31" s="134">
        <f>IFERROR(BK9*$F31,0)</f>
        <v>32263.131753341648</v>
      </c>
      <c r="BL31" s="134">
        <f>IFERROR(BL9*$F31,0)</f>
        <v>32263.131753341648</v>
      </c>
      <c r="BM31" s="134">
        <f>IFERROR(BM9*$F31,0)</f>
        <v>32263.131753341648</v>
      </c>
      <c r="BN31" s="134">
        <f t="shared" ref="BN31:BN36" si="12">SUM(BJ31:BM31)</f>
        <v>129052.52701336659</v>
      </c>
    </row>
    <row r="32" spans="1:66">
      <c r="A32" s="131" t="str">
        <f>A10</f>
        <v>Software / SaaS</v>
      </c>
      <c r="B32" s="131" t="str">
        <f>B10</f>
        <v>BULO</v>
      </c>
      <c r="C32" s="131" t="str">
        <f>C10</f>
        <v>Direct</v>
      </c>
      <c r="D32" s="131" t="str">
        <f>D10</f>
        <v>EU</v>
      </c>
      <c r="E32" s="131" t="str">
        <f>E10</f>
        <v>MCMC</v>
      </c>
      <c r="F32" s="133">
        <f>'Customer''s Questionnaire'!N45</f>
        <v>5</v>
      </c>
      <c r="G32" s="134">
        <f>IFERROR(G10*$F32,0)</f>
        <v>5000</v>
      </c>
      <c r="H32" s="134">
        <f>IFERROR(H10*$F32,0)</f>
        <v>5000</v>
      </c>
      <c r="I32" s="134">
        <f>IFERROR(I10*$F32,0)</f>
        <v>5000</v>
      </c>
      <c r="J32" s="134">
        <f>IFERROR(J10*$F32,0)</f>
        <v>5000</v>
      </c>
      <c r="K32" s="134">
        <f t="shared" si="1"/>
        <v>20000</v>
      </c>
      <c r="L32" s="134">
        <f>IFERROR(L10*$F32,0)</f>
        <v>6250</v>
      </c>
      <c r="M32" s="134">
        <f>IFERROR(M10*$F32,0)</f>
        <v>6250</v>
      </c>
      <c r="N32" s="134">
        <f>IFERROR(N10*$F32,0)</f>
        <v>6250</v>
      </c>
      <c r="O32" s="134">
        <f>IFERROR(O10*$F32,0)</f>
        <v>6250</v>
      </c>
      <c r="P32" s="134">
        <f t="shared" si="2"/>
        <v>25000</v>
      </c>
      <c r="Q32" s="134">
        <f>IFERROR(Q10*$F32,0)</f>
        <v>8437.5</v>
      </c>
      <c r="R32" s="134">
        <f>IFERROR(R10*$F32,0)</f>
        <v>8437.5</v>
      </c>
      <c r="S32" s="134">
        <f>IFERROR(S10*$F32,0)</f>
        <v>8437.5</v>
      </c>
      <c r="T32" s="134">
        <f>IFERROR(T10*$F32,0)</f>
        <v>8437.5</v>
      </c>
      <c r="U32" s="134">
        <f t="shared" si="3"/>
        <v>33750</v>
      </c>
      <c r="V32" s="134">
        <f>IFERROR(V10*$F32,0)</f>
        <v>10546.875</v>
      </c>
      <c r="W32" s="134">
        <f>IFERROR(W10*$F32,0)</f>
        <v>10546.875</v>
      </c>
      <c r="X32" s="134">
        <f>IFERROR(X10*$F32,0)</f>
        <v>10546.875</v>
      </c>
      <c r="Y32" s="134">
        <f>IFERROR(Y10*$F32,0)</f>
        <v>10546.875</v>
      </c>
      <c r="Z32" s="134">
        <f t="shared" si="4"/>
        <v>42187.5</v>
      </c>
      <c r="AA32" s="134">
        <f>IFERROR(AA10*$F32,0)</f>
        <v>12128.90625</v>
      </c>
      <c r="AB32" s="134">
        <f>IFERROR(AB10*$F32,0)</f>
        <v>12128.90625</v>
      </c>
      <c r="AC32" s="134">
        <f>IFERROR(AC10*$F32,0)</f>
        <v>12128.90625</v>
      </c>
      <c r="AD32" s="134">
        <f>IFERROR(AD10*$F32,0)</f>
        <v>12128.90625</v>
      </c>
      <c r="AE32" s="134">
        <f t="shared" si="5"/>
        <v>48515.625</v>
      </c>
      <c r="AF32" s="134">
        <f>IFERROR(AF10*$F32,0)</f>
        <v>13948.2421875</v>
      </c>
      <c r="AG32" s="134">
        <f>IFERROR(AG10*$F32,0)</f>
        <v>13948.2421875</v>
      </c>
      <c r="AH32" s="134">
        <f>IFERROR(AH10*$F32,0)</f>
        <v>13948.2421875</v>
      </c>
      <c r="AI32" s="134">
        <f>IFERROR(AI10*$F32,0)</f>
        <v>13948.2421875</v>
      </c>
      <c r="AJ32" s="134">
        <f t="shared" si="6"/>
        <v>55792.96875</v>
      </c>
      <c r="AK32" s="134">
        <f>IFERROR(AK10*$F32,0)</f>
        <v>16040.478515624998</v>
      </c>
      <c r="AL32" s="134">
        <f>IFERROR(AL10*$F32,0)</f>
        <v>16040.478515624998</v>
      </c>
      <c r="AM32" s="134">
        <f>IFERROR(AM10*$F32,0)</f>
        <v>16040.478515624998</v>
      </c>
      <c r="AN32" s="134">
        <f>IFERROR(AN10*$F32,0)</f>
        <v>16040.478515624998</v>
      </c>
      <c r="AO32" s="134">
        <f t="shared" si="7"/>
        <v>64161.914062499993</v>
      </c>
      <c r="AP32" s="134">
        <f>IFERROR(AP10*$F32,0)</f>
        <v>18446.550292968746</v>
      </c>
      <c r="AQ32" s="134">
        <f>IFERROR(AQ10*$F32,0)</f>
        <v>18446.550292968746</v>
      </c>
      <c r="AR32" s="134">
        <f>IFERROR(AR10*$F32,0)</f>
        <v>18446.550292968746</v>
      </c>
      <c r="AS32" s="134">
        <f>IFERROR(AS10*$F32,0)</f>
        <v>18446.550292968746</v>
      </c>
      <c r="AT32" s="134">
        <f t="shared" si="8"/>
        <v>73786.201171874985</v>
      </c>
      <c r="AU32" s="134">
        <f>IFERROR(AU10*$F32,0)</f>
        <v>21213.532836914055</v>
      </c>
      <c r="AV32" s="134">
        <f>IFERROR(AV10*$F32,0)</f>
        <v>21213.532836914055</v>
      </c>
      <c r="AW32" s="134">
        <f>IFERROR(AW10*$F32,0)</f>
        <v>21213.532836914055</v>
      </c>
      <c r="AX32" s="134">
        <f>IFERROR(AX10*$F32,0)</f>
        <v>21213.532836914055</v>
      </c>
      <c r="AY32" s="134">
        <f t="shared" si="9"/>
        <v>84854.131347656221</v>
      </c>
      <c r="AZ32" s="134">
        <f>IFERROR(AZ10*$F32,0)</f>
        <v>24395.562762451162</v>
      </c>
      <c r="BA32" s="134">
        <f>IFERROR(BA10*$F32,0)</f>
        <v>24395.562762451162</v>
      </c>
      <c r="BB32" s="134">
        <f>IFERROR(BB10*$F32,0)</f>
        <v>24395.562762451162</v>
      </c>
      <c r="BC32" s="134">
        <f>IFERROR(BC10*$F32,0)</f>
        <v>24395.562762451162</v>
      </c>
      <c r="BD32" s="134">
        <f t="shared" si="10"/>
        <v>97582.251049804647</v>
      </c>
      <c r="BE32" s="134">
        <f>IFERROR(BE10*$F32,0)</f>
        <v>28054.897176818835</v>
      </c>
      <c r="BF32" s="134">
        <f>IFERROR(BF10*$F32,0)</f>
        <v>28054.897176818835</v>
      </c>
      <c r="BG32" s="134">
        <f>IFERROR(BG10*$F32,0)</f>
        <v>28054.897176818835</v>
      </c>
      <c r="BH32" s="134">
        <f>IFERROR(BH10*$F32,0)</f>
        <v>28054.897176818835</v>
      </c>
      <c r="BI32" s="134">
        <f t="shared" si="11"/>
        <v>112219.58870727534</v>
      </c>
      <c r="BJ32" s="134">
        <f>IFERROR(BJ10*$F32,0)</f>
        <v>32263.131753341659</v>
      </c>
      <c r="BK32" s="134">
        <f>IFERROR(BK10*$F32,0)</f>
        <v>32263.131753341659</v>
      </c>
      <c r="BL32" s="134">
        <f>IFERROR(BL10*$F32,0)</f>
        <v>32263.131753341659</v>
      </c>
      <c r="BM32" s="134">
        <f>IFERROR(BM10*$F32,0)</f>
        <v>32263.131753341659</v>
      </c>
      <c r="BN32" s="134">
        <f t="shared" si="12"/>
        <v>129052.52701336663</v>
      </c>
    </row>
    <row r="33" spans="1:66">
      <c r="A33" s="131">
        <f>A11</f>
        <v>0</v>
      </c>
      <c r="B33" s="131">
        <f>B11</f>
        <v>0</v>
      </c>
      <c r="C33" s="131">
        <f>C11</f>
        <v>0</v>
      </c>
      <c r="D33" s="131">
        <f>D11</f>
        <v>0</v>
      </c>
      <c r="E33" s="131">
        <f>E11</f>
        <v>0</v>
      </c>
      <c r="F33" s="133">
        <f>'Customer''s Questionnaire'!N46</f>
        <v>0</v>
      </c>
      <c r="G33" s="134">
        <f>IFERROR(G11*$F33,0)</f>
        <v>0</v>
      </c>
      <c r="H33" s="134">
        <f>IFERROR(H11*$F33,0)</f>
        <v>0</v>
      </c>
      <c r="I33" s="134">
        <f>IFERROR(I11*$F33,0)</f>
        <v>0</v>
      </c>
      <c r="J33" s="134">
        <f>IFERROR(J11*$F33,0)</f>
        <v>0</v>
      </c>
      <c r="K33" s="134">
        <f t="shared" si="1"/>
        <v>0</v>
      </c>
      <c r="L33" s="134">
        <f>IFERROR(L11*$F33,0)</f>
        <v>0</v>
      </c>
      <c r="M33" s="134">
        <f>IFERROR(M11*$F33,0)</f>
        <v>0</v>
      </c>
      <c r="N33" s="134">
        <f>IFERROR(N11*$F33,0)</f>
        <v>0</v>
      </c>
      <c r="O33" s="134">
        <f>IFERROR(O11*$F33,0)</f>
        <v>0</v>
      </c>
      <c r="P33" s="134">
        <f t="shared" si="2"/>
        <v>0</v>
      </c>
      <c r="Q33" s="134">
        <f>IFERROR(Q11*$F33,0)</f>
        <v>0</v>
      </c>
      <c r="R33" s="134">
        <f>IFERROR(R11*$F33,0)</f>
        <v>0</v>
      </c>
      <c r="S33" s="134">
        <f>IFERROR(S11*$F33,0)</f>
        <v>0</v>
      </c>
      <c r="T33" s="134">
        <f>IFERROR(T11*$F33,0)</f>
        <v>0</v>
      </c>
      <c r="U33" s="134">
        <f t="shared" si="3"/>
        <v>0</v>
      </c>
      <c r="V33" s="134">
        <f>IFERROR(V11*$F33,0)</f>
        <v>0</v>
      </c>
      <c r="W33" s="134">
        <f>IFERROR(W11*$F33,0)</f>
        <v>0</v>
      </c>
      <c r="X33" s="134">
        <f>IFERROR(X11*$F33,0)</f>
        <v>0</v>
      </c>
      <c r="Y33" s="134">
        <f>IFERROR(Y11*$F33,0)</f>
        <v>0</v>
      </c>
      <c r="Z33" s="134">
        <f t="shared" si="4"/>
        <v>0</v>
      </c>
      <c r="AA33" s="134">
        <f>IFERROR(AA11*$F33,0)</f>
        <v>0</v>
      </c>
      <c r="AB33" s="134">
        <f>IFERROR(AB11*$F33,0)</f>
        <v>0</v>
      </c>
      <c r="AC33" s="134">
        <f>IFERROR(AC11*$F33,0)</f>
        <v>0</v>
      </c>
      <c r="AD33" s="134">
        <f>IFERROR(AD11*$F33,0)</f>
        <v>0</v>
      </c>
      <c r="AE33" s="134">
        <f t="shared" si="5"/>
        <v>0</v>
      </c>
      <c r="AF33" s="134">
        <f>IFERROR(AF11*$F33,0)</f>
        <v>0</v>
      </c>
      <c r="AG33" s="134">
        <f>IFERROR(AG11*$F33,0)</f>
        <v>0</v>
      </c>
      <c r="AH33" s="134">
        <f>IFERROR(AH11*$F33,0)</f>
        <v>0</v>
      </c>
      <c r="AI33" s="134">
        <f>IFERROR(AI11*$F33,0)</f>
        <v>0</v>
      </c>
      <c r="AJ33" s="134">
        <f t="shared" si="6"/>
        <v>0</v>
      </c>
      <c r="AK33" s="134">
        <f>IFERROR(AK11*$F33,0)</f>
        <v>0</v>
      </c>
      <c r="AL33" s="134">
        <f>IFERROR(AL11*$F33,0)</f>
        <v>0</v>
      </c>
      <c r="AM33" s="134">
        <f>IFERROR(AM11*$F33,0)</f>
        <v>0</v>
      </c>
      <c r="AN33" s="134">
        <f>IFERROR(AN11*$F33,0)</f>
        <v>0</v>
      </c>
      <c r="AO33" s="134">
        <f t="shared" si="7"/>
        <v>0</v>
      </c>
      <c r="AP33" s="134">
        <f>IFERROR(AP11*$F33,0)</f>
        <v>0</v>
      </c>
      <c r="AQ33" s="134">
        <f>IFERROR(AQ11*$F33,0)</f>
        <v>0</v>
      </c>
      <c r="AR33" s="134">
        <f>IFERROR(AR11*$F33,0)</f>
        <v>0</v>
      </c>
      <c r="AS33" s="134">
        <f>IFERROR(AS11*$F33,0)</f>
        <v>0</v>
      </c>
      <c r="AT33" s="134">
        <f t="shared" si="8"/>
        <v>0</v>
      </c>
      <c r="AU33" s="134">
        <f>IFERROR(AU11*$F33,0)</f>
        <v>0</v>
      </c>
      <c r="AV33" s="134">
        <f>IFERROR(AV11*$F33,0)</f>
        <v>0</v>
      </c>
      <c r="AW33" s="134">
        <f>IFERROR(AW11*$F33,0)</f>
        <v>0</v>
      </c>
      <c r="AX33" s="134">
        <f>IFERROR(AX11*$F33,0)</f>
        <v>0</v>
      </c>
      <c r="AY33" s="134">
        <f t="shared" si="9"/>
        <v>0</v>
      </c>
      <c r="AZ33" s="134">
        <f>IFERROR(AZ11*$F33,0)</f>
        <v>0</v>
      </c>
      <c r="BA33" s="134">
        <f>IFERROR(BA11*$F33,0)</f>
        <v>0</v>
      </c>
      <c r="BB33" s="134">
        <f>IFERROR(BB11*$F33,0)</f>
        <v>0</v>
      </c>
      <c r="BC33" s="134">
        <f>IFERROR(BC11*$F33,0)</f>
        <v>0</v>
      </c>
      <c r="BD33" s="134">
        <f t="shared" si="10"/>
        <v>0</v>
      </c>
      <c r="BE33" s="134">
        <f>IFERROR(BE11*$F33,0)</f>
        <v>0</v>
      </c>
      <c r="BF33" s="134">
        <f>IFERROR(BF11*$F33,0)</f>
        <v>0</v>
      </c>
      <c r="BG33" s="134">
        <f>IFERROR(BG11*$F33,0)</f>
        <v>0</v>
      </c>
      <c r="BH33" s="134">
        <f>IFERROR(BH11*$F33,0)</f>
        <v>0</v>
      </c>
      <c r="BI33" s="134">
        <f t="shared" si="11"/>
        <v>0</v>
      </c>
      <c r="BJ33" s="134">
        <f>IFERROR(BJ11*$F33,0)</f>
        <v>0</v>
      </c>
      <c r="BK33" s="134">
        <f>IFERROR(BK11*$F33,0)</f>
        <v>0</v>
      </c>
      <c r="BL33" s="134">
        <f>IFERROR(BL11*$F33,0)</f>
        <v>0</v>
      </c>
      <c r="BM33" s="134">
        <f>IFERROR(BM11*$F33,0)</f>
        <v>0</v>
      </c>
      <c r="BN33" s="134">
        <f t="shared" si="12"/>
        <v>0</v>
      </c>
    </row>
    <row r="34" spans="1:66">
      <c r="A34" s="131">
        <f>A12</f>
        <v>0</v>
      </c>
      <c r="B34" s="131">
        <f>B12</f>
        <v>0</v>
      </c>
      <c r="C34" s="131">
        <f>C12</f>
        <v>0</v>
      </c>
      <c r="D34" s="131">
        <f>D12</f>
        <v>0</v>
      </c>
      <c r="E34" s="131">
        <f>E12</f>
        <v>0</v>
      </c>
      <c r="F34" s="133">
        <f>'Customer''s Questionnaire'!N47</f>
        <v>0</v>
      </c>
      <c r="G34" s="134">
        <f>IFERROR(G12*$F34,0)</f>
        <v>0</v>
      </c>
      <c r="H34" s="134">
        <f>IFERROR(H12*$F34,0)</f>
        <v>0</v>
      </c>
      <c r="I34" s="134">
        <f>IFERROR(I12*$F34,0)</f>
        <v>0</v>
      </c>
      <c r="J34" s="134">
        <f>IFERROR(J12*$F34,0)</f>
        <v>0</v>
      </c>
      <c r="K34" s="134">
        <f t="shared" si="1"/>
        <v>0</v>
      </c>
      <c r="L34" s="134">
        <f>IFERROR(L12*$F34,0)</f>
        <v>0</v>
      </c>
      <c r="M34" s="134">
        <f>IFERROR(M12*$F34,0)</f>
        <v>0</v>
      </c>
      <c r="N34" s="134">
        <f>IFERROR(N12*$F34,0)</f>
        <v>0</v>
      </c>
      <c r="O34" s="134">
        <f>IFERROR(O12*$F34,0)</f>
        <v>0</v>
      </c>
      <c r="P34" s="134">
        <f t="shared" si="2"/>
        <v>0</v>
      </c>
      <c r="Q34" s="134">
        <f>IFERROR(Q12*$F34,0)</f>
        <v>0</v>
      </c>
      <c r="R34" s="134">
        <f>IFERROR(R12*$F34,0)</f>
        <v>0</v>
      </c>
      <c r="S34" s="134">
        <f>IFERROR(S12*$F34,0)</f>
        <v>0</v>
      </c>
      <c r="T34" s="134">
        <f>IFERROR(T12*$F34,0)</f>
        <v>0</v>
      </c>
      <c r="U34" s="134">
        <f t="shared" si="3"/>
        <v>0</v>
      </c>
      <c r="V34" s="134">
        <f>IFERROR(V12*$F34,0)</f>
        <v>0</v>
      </c>
      <c r="W34" s="134">
        <f>IFERROR(W12*$F34,0)</f>
        <v>0</v>
      </c>
      <c r="X34" s="134">
        <f>IFERROR(X12*$F34,0)</f>
        <v>0</v>
      </c>
      <c r="Y34" s="134">
        <f>IFERROR(Y12*$F34,0)</f>
        <v>0</v>
      </c>
      <c r="Z34" s="134">
        <f t="shared" si="4"/>
        <v>0</v>
      </c>
      <c r="AA34" s="134">
        <f>IFERROR(AA12*$F34,0)</f>
        <v>0</v>
      </c>
      <c r="AB34" s="134">
        <f>IFERROR(AB12*$F34,0)</f>
        <v>0</v>
      </c>
      <c r="AC34" s="134">
        <f>IFERROR(AC12*$F34,0)</f>
        <v>0</v>
      </c>
      <c r="AD34" s="134">
        <f>IFERROR(AD12*$F34,0)</f>
        <v>0</v>
      </c>
      <c r="AE34" s="134">
        <f t="shared" si="5"/>
        <v>0</v>
      </c>
      <c r="AF34" s="134">
        <f>IFERROR(AF12*$F34,0)</f>
        <v>0</v>
      </c>
      <c r="AG34" s="134">
        <f>IFERROR(AG12*$F34,0)</f>
        <v>0</v>
      </c>
      <c r="AH34" s="134">
        <f>IFERROR(AH12*$F34,0)</f>
        <v>0</v>
      </c>
      <c r="AI34" s="134">
        <f>IFERROR(AI12*$F34,0)</f>
        <v>0</v>
      </c>
      <c r="AJ34" s="134">
        <f t="shared" si="6"/>
        <v>0</v>
      </c>
      <c r="AK34" s="134">
        <f>IFERROR(AK12*$F34,0)</f>
        <v>0</v>
      </c>
      <c r="AL34" s="134">
        <f>IFERROR(AL12*$F34,0)</f>
        <v>0</v>
      </c>
      <c r="AM34" s="134">
        <f>IFERROR(AM12*$F34,0)</f>
        <v>0</v>
      </c>
      <c r="AN34" s="134">
        <f>IFERROR(AN12*$F34,0)</f>
        <v>0</v>
      </c>
      <c r="AO34" s="134">
        <f t="shared" si="7"/>
        <v>0</v>
      </c>
      <c r="AP34" s="134">
        <f>IFERROR(AP12*$F34,0)</f>
        <v>0</v>
      </c>
      <c r="AQ34" s="134">
        <f>IFERROR(AQ12*$F34,0)</f>
        <v>0</v>
      </c>
      <c r="AR34" s="134">
        <f>IFERROR(AR12*$F34,0)</f>
        <v>0</v>
      </c>
      <c r="AS34" s="134">
        <f>IFERROR(AS12*$F34,0)</f>
        <v>0</v>
      </c>
      <c r="AT34" s="134">
        <f t="shared" si="8"/>
        <v>0</v>
      </c>
      <c r="AU34" s="134">
        <f>IFERROR(AU12*$F34,0)</f>
        <v>0</v>
      </c>
      <c r="AV34" s="134">
        <f>IFERROR(AV12*$F34,0)</f>
        <v>0</v>
      </c>
      <c r="AW34" s="134">
        <f>IFERROR(AW12*$F34,0)</f>
        <v>0</v>
      </c>
      <c r="AX34" s="134">
        <f>IFERROR(AX12*$F34,0)</f>
        <v>0</v>
      </c>
      <c r="AY34" s="134">
        <f t="shared" si="9"/>
        <v>0</v>
      </c>
      <c r="AZ34" s="134">
        <f>IFERROR(AZ12*$F34,0)</f>
        <v>0</v>
      </c>
      <c r="BA34" s="134">
        <f>IFERROR(BA12*$F34,0)</f>
        <v>0</v>
      </c>
      <c r="BB34" s="134">
        <f>IFERROR(BB12*$F34,0)</f>
        <v>0</v>
      </c>
      <c r="BC34" s="134">
        <f>IFERROR(BC12*$F34,0)</f>
        <v>0</v>
      </c>
      <c r="BD34" s="134">
        <f t="shared" si="10"/>
        <v>0</v>
      </c>
      <c r="BE34" s="134">
        <f>IFERROR(BE12*$F34,0)</f>
        <v>0</v>
      </c>
      <c r="BF34" s="134">
        <f>IFERROR(BF12*$F34,0)</f>
        <v>0</v>
      </c>
      <c r="BG34" s="134">
        <f>IFERROR(BG12*$F34,0)</f>
        <v>0</v>
      </c>
      <c r="BH34" s="134">
        <f>IFERROR(BH12*$F34,0)</f>
        <v>0</v>
      </c>
      <c r="BI34" s="134">
        <f t="shared" si="11"/>
        <v>0</v>
      </c>
      <c r="BJ34" s="134">
        <f>IFERROR(BJ12*$F34,0)</f>
        <v>0</v>
      </c>
      <c r="BK34" s="134">
        <f>IFERROR(BK12*$F34,0)</f>
        <v>0</v>
      </c>
      <c r="BL34" s="134">
        <f>IFERROR(BL12*$F34,0)</f>
        <v>0</v>
      </c>
      <c r="BM34" s="134">
        <f>IFERROR(BM12*$F34,0)</f>
        <v>0</v>
      </c>
      <c r="BN34" s="134">
        <f t="shared" si="12"/>
        <v>0</v>
      </c>
    </row>
    <row r="35" spans="1:66">
      <c r="A35" s="131">
        <f>A13</f>
        <v>0</v>
      </c>
      <c r="B35" s="131">
        <f>B13</f>
        <v>0</v>
      </c>
      <c r="C35" s="131">
        <f>C13</f>
        <v>0</v>
      </c>
      <c r="D35" s="131">
        <f>D13</f>
        <v>0</v>
      </c>
      <c r="E35" s="131">
        <f>E13</f>
        <v>0</v>
      </c>
      <c r="F35" s="133">
        <f>'Customer''s Questionnaire'!N48</f>
        <v>0</v>
      </c>
      <c r="G35" s="134">
        <f>IFERROR(G13*$F35,0)</f>
        <v>0</v>
      </c>
      <c r="H35" s="134">
        <f>IFERROR(H13*$F35,0)</f>
        <v>0</v>
      </c>
      <c r="I35" s="134">
        <f>IFERROR(I13*$F35,0)</f>
        <v>0</v>
      </c>
      <c r="J35" s="134">
        <f>IFERROR(J13*$F35,0)</f>
        <v>0</v>
      </c>
      <c r="K35" s="134">
        <f t="shared" si="1"/>
        <v>0</v>
      </c>
      <c r="L35" s="134">
        <f>IFERROR(L13*$F35,0)</f>
        <v>0</v>
      </c>
      <c r="M35" s="134">
        <f>IFERROR(M13*$F35,0)</f>
        <v>0</v>
      </c>
      <c r="N35" s="134">
        <f>IFERROR(N13*$F35,0)</f>
        <v>0</v>
      </c>
      <c r="O35" s="134">
        <f>IFERROR(O13*$F35,0)</f>
        <v>0</v>
      </c>
      <c r="P35" s="134">
        <f t="shared" si="2"/>
        <v>0</v>
      </c>
      <c r="Q35" s="134">
        <f>IFERROR(Q13*$F35,0)</f>
        <v>0</v>
      </c>
      <c r="R35" s="134">
        <f>IFERROR(R13*$F35,0)</f>
        <v>0</v>
      </c>
      <c r="S35" s="134">
        <f>IFERROR(S13*$F35,0)</f>
        <v>0</v>
      </c>
      <c r="T35" s="134">
        <f>IFERROR(T13*$F35,0)</f>
        <v>0</v>
      </c>
      <c r="U35" s="134">
        <f t="shared" si="3"/>
        <v>0</v>
      </c>
      <c r="V35" s="134">
        <f>IFERROR(V13*$F35,0)</f>
        <v>0</v>
      </c>
      <c r="W35" s="134">
        <f>IFERROR(W13*$F35,0)</f>
        <v>0</v>
      </c>
      <c r="X35" s="134">
        <f>IFERROR(X13*$F35,0)</f>
        <v>0</v>
      </c>
      <c r="Y35" s="134">
        <f>IFERROR(Y13*$F35,0)</f>
        <v>0</v>
      </c>
      <c r="Z35" s="134">
        <f t="shared" si="4"/>
        <v>0</v>
      </c>
      <c r="AA35" s="134">
        <f>IFERROR(AA13*$F35,0)</f>
        <v>0</v>
      </c>
      <c r="AB35" s="134">
        <f>IFERROR(AB13*$F35,0)</f>
        <v>0</v>
      </c>
      <c r="AC35" s="134">
        <f>IFERROR(AC13*$F35,0)</f>
        <v>0</v>
      </c>
      <c r="AD35" s="134">
        <f>IFERROR(AD13*$F35,0)</f>
        <v>0</v>
      </c>
      <c r="AE35" s="134">
        <f t="shared" si="5"/>
        <v>0</v>
      </c>
      <c r="AF35" s="134">
        <f>IFERROR(AF13*$F35,0)</f>
        <v>0</v>
      </c>
      <c r="AG35" s="134">
        <f>IFERROR(AG13*$F35,0)</f>
        <v>0</v>
      </c>
      <c r="AH35" s="134">
        <f>IFERROR(AH13*$F35,0)</f>
        <v>0</v>
      </c>
      <c r="AI35" s="134">
        <f>IFERROR(AI13*$F35,0)</f>
        <v>0</v>
      </c>
      <c r="AJ35" s="134">
        <f t="shared" si="6"/>
        <v>0</v>
      </c>
      <c r="AK35" s="134">
        <f>IFERROR(AK13*$F35,0)</f>
        <v>0</v>
      </c>
      <c r="AL35" s="134">
        <f>IFERROR(AL13*$F35,0)</f>
        <v>0</v>
      </c>
      <c r="AM35" s="134">
        <f>IFERROR(AM13*$F35,0)</f>
        <v>0</v>
      </c>
      <c r="AN35" s="134">
        <f>IFERROR(AN13*$F35,0)</f>
        <v>0</v>
      </c>
      <c r="AO35" s="134">
        <f t="shared" si="7"/>
        <v>0</v>
      </c>
      <c r="AP35" s="134">
        <f>IFERROR(AP13*$F35,0)</f>
        <v>0</v>
      </c>
      <c r="AQ35" s="134">
        <f>IFERROR(AQ13*$F35,0)</f>
        <v>0</v>
      </c>
      <c r="AR35" s="134">
        <f>IFERROR(AR13*$F35,0)</f>
        <v>0</v>
      </c>
      <c r="AS35" s="134">
        <f>IFERROR(AS13*$F35,0)</f>
        <v>0</v>
      </c>
      <c r="AT35" s="134">
        <f t="shared" si="8"/>
        <v>0</v>
      </c>
      <c r="AU35" s="134">
        <f>IFERROR(AU13*$F35,0)</f>
        <v>0</v>
      </c>
      <c r="AV35" s="134">
        <f>IFERROR(AV13*$F35,0)</f>
        <v>0</v>
      </c>
      <c r="AW35" s="134">
        <f>IFERROR(AW13*$F35,0)</f>
        <v>0</v>
      </c>
      <c r="AX35" s="134">
        <f>IFERROR(AX13*$F35,0)</f>
        <v>0</v>
      </c>
      <c r="AY35" s="134">
        <f t="shared" si="9"/>
        <v>0</v>
      </c>
      <c r="AZ35" s="134">
        <f>IFERROR(AZ13*$F35,0)</f>
        <v>0</v>
      </c>
      <c r="BA35" s="134">
        <f>IFERROR(BA13*$F35,0)</f>
        <v>0</v>
      </c>
      <c r="BB35" s="134">
        <f>IFERROR(BB13*$F35,0)</f>
        <v>0</v>
      </c>
      <c r="BC35" s="134">
        <f>IFERROR(BC13*$F35,0)</f>
        <v>0</v>
      </c>
      <c r="BD35" s="134">
        <f t="shared" si="10"/>
        <v>0</v>
      </c>
      <c r="BE35" s="134">
        <f>IFERROR(BE13*$F35,0)</f>
        <v>0</v>
      </c>
      <c r="BF35" s="134">
        <f>IFERROR(BF13*$F35,0)</f>
        <v>0</v>
      </c>
      <c r="BG35" s="134">
        <f>IFERROR(BG13*$F35,0)</f>
        <v>0</v>
      </c>
      <c r="BH35" s="134">
        <f>IFERROR(BH13*$F35,0)</f>
        <v>0</v>
      </c>
      <c r="BI35" s="134">
        <f t="shared" si="11"/>
        <v>0</v>
      </c>
      <c r="BJ35" s="134">
        <f>IFERROR(BJ13*$F35,0)</f>
        <v>0</v>
      </c>
      <c r="BK35" s="134">
        <f>IFERROR(BK13*$F35,0)</f>
        <v>0</v>
      </c>
      <c r="BL35" s="134">
        <f>IFERROR(BL13*$F35,0)</f>
        <v>0</v>
      </c>
      <c r="BM35" s="134">
        <f>IFERROR(BM13*$F35,0)</f>
        <v>0</v>
      </c>
      <c r="BN35" s="134">
        <f t="shared" si="12"/>
        <v>0</v>
      </c>
    </row>
    <row r="36" spans="1:66">
      <c r="A36" s="131">
        <f>A14</f>
        <v>0</v>
      </c>
      <c r="B36" s="131">
        <f>B14</f>
        <v>0</v>
      </c>
      <c r="C36" s="131">
        <f>C14</f>
        <v>0</v>
      </c>
      <c r="D36" s="131">
        <f>D14</f>
        <v>0</v>
      </c>
      <c r="E36" s="131">
        <f>E14</f>
        <v>0</v>
      </c>
      <c r="F36" s="133">
        <f>'Customer''s Questionnaire'!N49</f>
        <v>0</v>
      </c>
      <c r="G36" s="134">
        <f>IFERROR(G14*$F36,0)</f>
        <v>0</v>
      </c>
      <c r="H36" s="134">
        <f>IFERROR(H14*$F36,0)</f>
        <v>0</v>
      </c>
      <c r="I36" s="134">
        <f>IFERROR(I14*$F36,0)</f>
        <v>0</v>
      </c>
      <c r="J36" s="134">
        <f>IFERROR(J14*$F36,0)</f>
        <v>0</v>
      </c>
      <c r="K36" s="134">
        <f t="shared" si="1"/>
        <v>0</v>
      </c>
      <c r="L36" s="134">
        <f>IFERROR(L14*$F36,0)</f>
        <v>0</v>
      </c>
      <c r="M36" s="134">
        <f>IFERROR(M14*$F36,0)</f>
        <v>0</v>
      </c>
      <c r="N36" s="134">
        <f>IFERROR(N14*$F36,0)</f>
        <v>0</v>
      </c>
      <c r="O36" s="134">
        <f>IFERROR(O14*$F36,0)</f>
        <v>0</v>
      </c>
      <c r="P36" s="134">
        <f t="shared" si="2"/>
        <v>0</v>
      </c>
      <c r="Q36" s="134">
        <f>IFERROR(Q14*$F36,0)</f>
        <v>0</v>
      </c>
      <c r="R36" s="134">
        <f>IFERROR(R14*$F36,0)</f>
        <v>0</v>
      </c>
      <c r="S36" s="134">
        <f>IFERROR(S14*$F36,0)</f>
        <v>0</v>
      </c>
      <c r="T36" s="134">
        <f>IFERROR(T14*$F36,0)</f>
        <v>0</v>
      </c>
      <c r="U36" s="134">
        <f t="shared" si="3"/>
        <v>0</v>
      </c>
      <c r="V36" s="134">
        <f>IFERROR(V14*$F36,0)</f>
        <v>0</v>
      </c>
      <c r="W36" s="134">
        <f>IFERROR(W14*$F36,0)</f>
        <v>0</v>
      </c>
      <c r="X36" s="134">
        <f>IFERROR(X14*$F36,0)</f>
        <v>0</v>
      </c>
      <c r="Y36" s="134">
        <f>IFERROR(Y14*$F36,0)</f>
        <v>0</v>
      </c>
      <c r="Z36" s="134">
        <f t="shared" si="4"/>
        <v>0</v>
      </c>
      <c r="AA36" s="134">
        <f>IFERROR(AA14*$F36,0)</f>
        <v>0</v>
      </c>
      <c r="AB36" s="134">
        <f>IFERROR(AB14*$F36,0)</f>
        <v>0</v>
      </c>
      <c r="AC36" s="134">
        <f>IFERROR(AC14*$F36,0)</f>
        <v>0</v>
      </c>
      <c r="AD36" s="134">
        <f>IFERROR(AD14*$F36,0)</f>
        <v>0</v>
      </c>
      <c r="AE36" s="134">
        <f t="shared" si="5"/>
        <v>0</v>
      </c>
      <c r="AF36" s="134">
        <f>IFERROR(AF14*$F36,0)</f>
        <v>0</v>
      </c>
      <c r="AG36" s="134">
        <f>IFERROR(AG14*$F36,0)</f>
        <v>0</v>
      </c>
      <c r="AH36" s="134">
        <f>IFERROR(AH14*$F36,0)</f>
        <v>0</v>
      </c>
      <c r="AI36" s="134">
        <f>IFERROR(AI14*$F36,0)</f>
        <v>0</v>
      </c>
      <c r="AJ36" s="134">
        <f t="shared" si="6"/>
        <v>0</v>
      </c>
      <c r="AK36" s="134">
        <f>IFERROR(AK14*$F36,0)</f>
        <v>0</v>
      </c>
      <c r="AL36" s="134">
        <f>IFERROR(AL14*$F36,0)</f>
        <v>0</v>
      </c>
      <c r="AM36" s="134">
        <f>IFERROR(AM14*$F36,0)</f>
        <v>0</v>
      </c>
      <c r="AN36" s="134">
        <f>IFERROR(AN14*$F36,0)</f>
        <v>0</v>
      </c>
      <c r="AO36" s="134">
        <f t="shared" si="7"/>
        <v>0</v>
      </c>
      <c r="AP36" s="134">
        <f>IFERROR(AP14*$F36,0)</f>
        <v>0</v>
      </c>
      <c r="AQ36" s="134">
        <f>IFERROR(AQ14*$F36,0)</f>
        <v>0</v>
      </c>
      <c r="AR36" s="134">
        <f>IFERROR(AR14*$F36,0)</f>
        <v>0</v>
      </c>
      <c r="AS36" s="134">
        <f>IFERROR(AS14*$F36,0)</f>
        <v>0</v>
      </c>
      <c r="AT36" s="134">
        <f t="shared" si="8"/>
        <v>0</v>
      </c>
      <c r="AU36" s="134">
        <f>IFERROR(AU14*$F36,0)</f>
        <v>0</v>
      </c>
      <c r="AV36" s="134">
        <f>IFERROR(AV14*$F36,0)</f>
        <v>0</v>
      </c>
      <c r="AW36" s="134">
        <f>IFERROR(AW14*$F36,0)</f>
        <v>0</v>
      </c>
      <c r="AX36" s="134">
        <f>IFERROR(AX14*$F36,0)</f>
        <v>0</v>
      </c>
      <c r="AY36" s="134">
        <f t="shared" si="9"/>
        <v>0</v>
      </c>
      <c r="AZ36" s="134">
        <f>IFERROR(AZ14*$F36,0)</f>
        <v>0</v>
      </c>
      <c r="BA36" s="134">
        <f>IFERROR(BA14*$F36,0)</f>
        <v>0</v>
      </c>
      <c r="BB36" s="134">
        <f>IFERROR(BB14*$F36,0)</f>
        <v>0</v>
      </c>
      <c r="BC36" s="134">
        <f>IFERROR(BC14*$F36,0)</f>
        <v>0</v>
      </c>
      <c r="BD36" s="134">
        <f t="shared" si="10"/>
        <v>0</v>
      </c>
      <c r="BE36" s="134">
        <f>IFERROR(BE14*$F36,0)</f>
        <v>0</v>
      </c>
      <c r="BF36" s="134">
        <f>IFERROR(BF14*$F36,0)</f>
        <v>0</v>
      </c>
      <c r="BG36" s="134">
        <f>IFERROR(BG14*$F36,0)</f>
        <v>0</v>
      </c>
      <c r="BH36" s="134">
        <f>IFERROR(BH14*$F36,0)</f>
        <v>0</v>
      </c>
      <c r="BI36" s="134">
        <f t="shared" si="11"/>
        <v>0</v>
      </c>
      <c r="BJ36" s="134">
        <f>IFERROR(BJ14*$F36,0)</f>
        <v>0</v>
      </c>
      <c r="BK36" s="134">
        <f>IFERROR(BK14*$F36,0)</f>
        <v>0</v>
      </c>
      <c r="BL36" s="134">
        <f>IFERROR(BL14*$F36,0)</f>
        <v>0</v>
      </c>
      <c r="BM36" s="134">
        <f>IFERROR(BM14*$F36,0)</f>
        <v>0</v>
      </c>
      <c r="BN36" s="134">
        <f t="shared" si="12"/>
        <v>0</v>
      </c>
    </row>
    <row r="37" spans="1:66">
      <c r="A37" s="131">
        <f t="shared" ref="A37:E37" si="13">A15</f>
        <v>0</v>
      </c>
      <c r="B37" s="131">
        <f t="shared" si="13"/>
        <v>0</v>
      </c>
      <c r="C37" s="131">
        <f t="shared" si="13"/>
        <v>0</v>
      </c>
      <c r="D37" s="131">
        <f t="shared" si="13"/>
        <v>0</v>
      </c>
      <c r="E37" s="131">
        <f t="shared" si="13"/>
        <v>0</v>
      </c>
      <c r="F37" s="133">
        <f>'Customer''s Questionnaire'!N50</f>
        <v>0</v>
      </c>
      <c r="G37" s="134">
        <f t="shared" ref="G37:J37" si="14">IFERROR(G15*$F37,0)</f>
        <v>0</v>
      </c>
      <c r="H37" s="134">
        <f t="shared" si="14"/>
        <v>0</v>
      </c>
      <c r="I37" s="134">
        <f t="shared" si="14"/>
        <v>0</v>
      </c>
      <c r="J37" s="134">
        <f t="shared" si="14"/>
        <v>0</v>
      </c>
      <c r="K37" s="134">
        <f t="shared" ref="K37:K50" si="15">SUM(G37:J37)</f>
        <v>0</v>
      </c>
      <c r="L37" s="134">
        <f t="shared" ref="L37:O37" si="16">IFERROR(L15*$F37,0)</f>
        <v>0</v>
      </c>
      <c r="M37" s="134">
        <f t="shared" si="16"/>
        <v>0</v>
      </c>
      <c r="N37" s="134">
        <f t="shared" si="16"/>
        <v>0</v>
      </c>
      <c r="O37" s="134">
        <f t="shared" si="16"/>
        <v>0</v>
      </c>
      <c r="P37" s="134">
        <f t="shared" ref="P37:P50" si="17">SUM(L37:O37)</f>
        <v>0</v>
      </c>
      <c r="Q37" s="134">
        <f t="shared" ref="Q37:T37" si="18">IFERROR(Q15*$F37,0)</f>
        <v>0</v>
      </c>
      <c r="R37" s="134">
        <f t="shared" si="18"/>
        <v>0</v>
      </c>
      <c r="S37" s="134">
        <f t="shared" si="18"/>
        <v>0</v>
      </c>
      <c r="T37" s="134">
        <f t="shared" si="18"/>
        <v>0</v>
      </c>
      <c r="U37" s="134">
        <f t="shared" ref="U37:U50" si="19">SUM(Q37:T37)</f>
        <v>0</v>
      </c>
      <c r="V37" s="134">
        <f t="shared" ref="V37:Y37" si="20">IFERROR(V15*$F37,0)</f>
        <v>0</v>
      </c>
      <c r="W37" s="134">
        <f t="shared" si="20"/>
        <v>0</v>
      </c>
      <c r="X37" s="134">
        <f t="shared" si="20"/>
        <v>0</v>
      </c>
      <c r="Y37" s="134">
        <f t="shared" si="20"/>
        <v>0</v>
      </c>
      <c r="Z37" s="134">
        <f t="shared" ref="Z37:Z50" si="21">SUM(V37:Y37)</f>
        <v>0</v>
      </c>
      <c r="AA37" s="134">
        <f t="shared" ref="AA37:AD37" si="22">IFERROR(AA15*$F37,0)</f>
        <v>0</v>
      </c>
      <c r="AB37" s="134">
        <f t="shared" si="22"/>
        <v>0</v>
      </c>
      <c r="AC37" s="134">
        <f t="shared" si="22"/>
        <v>0</v>
      </c>
      <c r="AD37" s="134">
        <f t="shared" si="22"/>
        <v>0</v>
      </c>
      <c r="AE37" s="134">
        <f t="shared" ref="AE37:AE50" si="23">SUM(AA37:AD37)</f>
        <v>0</v>
      </c>
      <c r="AF37" s="134">
        <f t="shared" ref="AF37:AI37" si="24">IFERROR(AF15*$F37,0)</f>
        <v>0</v>
      </c>
      <c r="AG37" s="134">
        <f t="shared" si="24"/>
        <v>0</v>
      </c>
      <c r="AH37" s="134">
        <f t="shared" si="24"/>
        <v>0</v>
      </c>
      <c r="AI37" s="134">
        <f t="shared" si="24"/>
        <v>0</v>
      </c>
      <c r="AJ37" s="134">
        <f t="shared" ref="AJ37:AJ50" si="25">SUM(AF37:AI37)</f>
        <v>0</v>
      </c>
      <c r="AK37" s="134">
        <f t="shared" ref="AK37:AN37" si="26">IFERROR(AK15*$F37,0)</f>
        <v>0</v>
      </c>
      <c r="AL37" s="134">
        <f t="shared" si="26"/>
        <v>0</v>
      </c>
      <c r="AM37" s="134">
        <f t="shared" si="26"/>
        <v>0</v>
      </c>
      <c r="AN37" s="134">
        <f t="shared" si="26"/>
        <v>0</v>
      </c>
      <c r="AO37" s="134">
        <f t="shared" ref="AO37:AO50" si="27">SUM(AK37:AN37)</f>
        <v>0</v>
      </c>
      <c r="AP37" s="134">
        <f t="shared" ref="AP37:AS37" si="28">IFERROR(AP15*$F37,0)</f>
        <v>0</v>
      </c>
      <c r="AQ37" s="134">
        <f t="shared" si="28"/>
        <v>0</v>
      </c>
      <c r="AR37" s="134">
        <f t="shared" si="28"/>
        <v>0</v>
      </c>
      <c r="AS37" s="134">
        <f t="shared" si="28"/>
        <v>0</v>
      </c>
      <c r="AT37" s="134">
        <f t="shared" ref="AT37:AT50" si="29">SUM(AP37:AS37)</f>
        <v>0</v>
      </c>
      <c r="AU37" s="134">
        <f t="shared" ref="AU37:AX37" si="30">IFERROR(AU15*$F37,0)</f>
        <v>0</v>
      </c>
      <c r="AV37" s="134">
        <f t="shared" si="30"/>
        <v>0</v>
      </c>
      <c r="AW37" s="134">
        <f t="shared" si="30"/>
        <v>0</v>
      </c>
      <c r="AX37" s="134">
        <f t="shared" si="30"/>
        <v>0</v>
      </c>
      <c r="AY37" s="134">
        <f t="shared" ref="AY37:AY50" si="31">SUM(AU37:AX37)</f>
        <v>0</v>
      </c>
      <c r="AZ37" s="134">
        <f t="shared" ref="AZ37:BC37" si="32">IFERROR(AZ15*$F37,0)</f>
        <v>0</v>
      </c>
      <c r="BA37" s="134">
        <f t="shared" si="32"/>
        <v>0</v>
      </c>
      <c r="BB37" s="134">
        <f t="shared" si="32"/>
        <v>0</v>
      </c>
      <c r="BC37" s="134">
        <f t="shared" si="32"/>
        <v>0</v>
      </c>
      <c r="BD37" s="134">
        <f t="shared" ref="BD37:BD50" si="33">SUM(AZ37:BC37)</f>
        <v>0</v>
      </c>
      <c r="BE37" s="134">
        <f t="shared" ref="BE37:BH37" si="34">IFERROR(BE15*$F37,0)</f>
        <v>0</v>
      </c>
      <c r="BF37" s="134">
        <f t="shared" si="34"/>
        <v>0</v>
      </c>
      <c r="BG37" s="134">
        <f t="shared" si="34"/>
        <v>0</v>
      </c>
      <c r="BH37" s="134">
        <f t="shared" si="34"/>
        <v>0</v>
      </c>
      <c r="BI37" s="134">
        <f t="shared" ref="BI37:BI50" si="35">SUM(BE37:BH37)</f>
        <v>0</v>
      </c>
      <c r="BJ37" s="134">
        <f t="shared" ref="BJ37:BM37" si="36">IFERROR(BJ15*$F37,0)</f>
        <v>0</v>
      </c>
      <c r="BK37" s="134">
        <f t="shared" si="36"/>
        <v>0</v>
      </c>
      <c r="BL37" s="134">
        <f t="shared" si="36"/>
        <v>0</v>
      </c>
      <c r="BM37" s="134">
        <f t="shared" si="36"/>
        <v>0</v>
      </c>
      <c r="BN37" s="134">
        <f t="shared" ref="BN37:BN50" si="37">SUM(BJ37:BM37)</f>
        <v>0</v>
      </c>
    </row>
    <row r="38" spans="1:66">
      <c r="A38" s="131">
        <f t="shared" ref="A38:E38" si="38">A16</f>
        <v>0</v>
      </c>
      <c r="B38" s="131">
        <f t="shared" si="38"/>
        <v>0</v>
      </c>
      <c r="C38" s="131">
        <f t="shared" si="38"/>
        <v>0</v>
      </c>
      <c r="D38" s="131">
        <f t="shared" si="38"/>
        <v>0</v>
      </c>
      <c r="E38" s="131">
        <f t="shared" si="38"/>
        <v>0</v>
      </c>
      <c r="F38" s="133">
        <f>'Customer''s Questionnaire'!N51</f>
        <v>0</v>
      </c>
      <c r="G38" s="134">
        <f t="shared" ref="G38:J38" si="39">IFERROR(G16*$F38,0)</f>
        <v>0</v>
      </c>
      <c r="H38" s="134">
        <f t="shared" si="39"/>
        <v>0</v>
      </c>
      <c r="I38" s="134">
        <f t="shared" si="39"/>
        <v>0</v>
      </c>
      <c r="J38" s="134">
        <f t="shared" si="39"/>
        <v>0</v>
      </c>
      <c r="K38" s="134">
        <f t="shared" si="15"/>
        <v>0</v>
      </c>
      <c r="L38" s="134">
        <f t="shared" ref="L38:O38" si="40">IFERROR(L16*$F38,0)</f>
        <v>0</v>
      </c>
      <c r="M38" s="134">
        <f t="shared" si="40"/>
        <v>0</v>
      </c>
      <c r="N38" s="134">
        <f t="shared" si="40"/>
        <v>0</v>
      </c>
      <c r="O38" s="134">
        <f t="shared" si="40"/>
        <v>0</v>
      </c>
      <c r="P38" s="134">
        <f t="shared" si="17"/>
        <v>0</v>
      </c>
      <c r="Q38" s="134">
        <f t="shared" ref="Q38:T38" si="41">IFERROR(Q16*$F38,0)</f>
        <v>0</v>
      </c>
      <c r="R38" s="134">
        <f t="shared" si="41"/>
        <v>0</v>
      </c>
      <c r="S38" s="134">
        <f t="shared" si="41"/>
        <v>0</v>
      </c>
      <c r="T38" s="134">
        <f t="shared" si="41"/>
        <v>0</v>
      </c>
      <c r="U38" s="134">
        <f t="shared" si="19"/>
        <v>0</v>
      </c>
      <c r="V38" s="134">
        <f t="shared" ref="V38:Y38" si="42">IFERROR(V16*$F38,0)</f>
        <v>0</v>
      </c>
      <c r="W38" s="134">
        <f t="shared" si="42"/>
        <v>0</v>
      </c>
      <c r="X38" s="134">
        <f t="shared" si="42"/>
        <v>0</v>
      </c>
      <c r="Y38" s="134">
        <f t="shared" si="42"/>
        <v>0</v>
      </c>
      <c r="Z38" s="134">
        <f t="shared" si="21"/>
        <v>0</v>
      </c>
      <c r="AA38" s="134">
        <f t="shared" ref="AA38:AD38" si="43">IFERROR(AA16*$F38,0)</f>
        <v>0</v>
      </c>
      <c r="AB38" s="134">
        <f t="shared" si="43"/>
        <v>0</v>
      </c>
      <c r="AC38" s="134">
        <f t="shared" si="43"/>
        <v>0</v>
      </c>
      <c r="AD38" s="134">
        <f t="shared" si="43"/>
        <v>0</v>
      </c>
      <c r="AE38" s="134">
        <f t="shared" si="23"/>
        <v>0</v>
      </c>
      <c r="AF38" s="134">
        <f t="shared" ref="AF38:AI38" si="44">IFERROR(AF16*$F38,0)</f>
        <v>0</v>
      </c>
      <c r="AG38" s="134">
        <f t="shared" si="44"/>
        <v>0</v>
      </c>
      <c r="AH38" s="134">
        <f t="shared" si="44"/>
        <v>0</v>
      </c>
      <c r="AI38" s="134">
        <f t="shared" si="44"/>
        <v>0</v>
      </c>
      <c r="AJ38" s="134">
        <f t="shared" si="25"/>
        <v>0</v>
      </c>
      <c r="AK38" s="134">
        <f t="shared" ref="AK38:AN38" si="45">IFERROR(AK16*$F38,0)</f>
        <v>0</v>
      </c>
      <c r="AL38" s="134">
        <f t="shared" si="45"/>
        <v>0</v>
      </c>
      <c r="AM38" s="134">
        <f t="shared" si="45"/>
        <v>0</v>
      </c>
      <c r="AN38" s="134">
        <f t="shared" si="45"/>
        <v>0</v>
      </c>
      <c r="AO38" s="134">
        <f t="shared" si="27"/>
        <v>0</v>
      </c>
      <c r="AP38" s="134">
        <f t="shared" ref="AP38:AS38" si="46">IFERROR(AP16*$F38,0)</f>
        <v>0</v>
      </c>
      <c r="AQ38" s="134">
        <f t="shared" si="46"/>
        <v>0</v>
      </c>
      <c r="AR38" s="134">
        <f t="shared" si="46"/>
        <v>0</v>
      </c>
      <c r="AS38" s="134">
        <f t="shared" si="46"/>
        <v>0</v>
      </c>
      <c r="AT38" s="134">
        <f t="shared" si="29"/>
        <v>0</v>
      </c>
      <c r="AU38" s="134">
        <f t="shared" ref="AU38:AX38" si="47">IFERROR(AU16*$F38,0)</f>
        <v>0</v>
      </c>
      <c r="AV38" s="134">
        <f t="shared" si="47"/>
        <v>0</v>
      </c>
      <c r="AW38" s="134">
        <f t="shared" si="47"/>
        <v>0</v>
      </c>
      <c r="AX38" s="134">
        <f t="shared" si="47"/>
        <v>0</v>
      </c>
      <c r="AY38" s="134">
        <f t="shared" si="31"/>
        <v>0</v>
      </c>
      <c r="AZ38" s="134">
        <f t="shared" ref="AZ38:BC38" si="48">IFERROR(AZ16*$F38,0)</f>
        <v>0</v>
      </c>
      <c r="BA38" s="134">
        <f t="shared" si="48"/>
        <v>0</v>
      </c>
      <c r="BB38" s="134">
        <f t="shared" si="48"/>
        <v>0</v>
      </c>
      <c r="BC38" s="134">
        <f t="shared" si="48"/>
        <v>0</v>
      </c>
      <c r="BD38" s="134">
        <f t="shared" si="33"/>
        <v>0</v>
      </c>
      <c r="BE38" s="134">
        <f t="shared" ref="BE38:BH38" si="49">IFERROR(BE16*$F38,0)</f>
        <v>0</v>
      </c>
      <c r="BF38" s="134">
        <f t="shared" si="49"/>
        <v>0</v>
      </c>
      <c r="BG38" s="134">
        <f t="shared" si="49"/>
        <v>0</v>
      </c>
      <c r="BH38" s="134">
        <f t="shared" si="49"/>
        <v>0</v>
      </c>
      <c r="BI38" s="134">
        <f t="shared" si="35"/>
        <v>0</v>
      </c>
      <c r="BJ38" s="134">
        <f t="shared" ref="BJ38:BM38" si="50">IFERROR(BJ16*$F38,0)</f>
        <v>0</v>
      </c>
      <c r="BK38" s="134">
        <f t="shared" si="50"/>
        <v>0</v>
      </c>
      <c r="BL38" s="134">
        <f t="shared" si="50"/>
        <v>0</v>
      </c>
      <c r="BM38" s="134">
        <f t="shared" si="50"/>
        <v>0</v>
      </c>
      <c r="BN38" s="134">
        <f t="shared" si="37"/>
        <v>0</v>
      </c>
    </row>
    <row r="39" spans="1:66">
      <c r="A39" s="131">
        <f t="shared" ref="A39:E39" si="51">A17</f>
        <v>0</v>
      </c>
      <c r="B39" s="131">
        <f t="shared" si="51"/>
        <v>0</v>
      </c>
      <c r="C39" s="131">
        <f t="shared" si="51"/>
        <v>0</v>
      </c>
      <c r="D39" s="131">
        <f t="shared" si="51"/>
        <v>0</v>
      </c>
      <c r="E39" s="131">
        <f t="shared" si="51"/>
        <v>0</v>
      </c>
      <c r="F39" s="133">
        <f>'Customer''s Questionnaire'!N52</f>
        <v>0</v>
      </c>
      <c r="G39" s="134">
        <f t="shared" ref="G39:J39" si="52">IFERROR(G17*$F39,0)</f>
        <v>0</v>
      </c>
      <c r="H39" s="134">
        <f t="shared" si="52"/>
        <v>0</v>
      </c>
      <c r="I39" s="134">
        <f t="shared" si="52"/>
        <v>0</v>
      </c>
      <c r="J39" s="134">
        <f t="shared" si="52"/>
        <v>0</v>
      </c>
      <c r="K39" s="134">
        <f t="shared" si="15"/>
        <v>0</v>
      </c>
      <c r="L39" s="134">
        <f t="shared" ref="L39:O39" si="53">IFERROR(L17*$F39,0)</f>
        <v>0</v>
      </c>
      <c r="M39" s="134">
        <f t="shared" si="53"/>
        <v>0</v>
      </c>
      <c r="N39" s="134">
        <f t="shared" si="53"/>
        <v>0</v>
      </c>
      <c r="O39" s="134">
        <f t="shared" si="53"/>
        <v>0</v>
      </c>
      <c r="P39" s="134">
        <f t="shared" si="17"/>
        <v>0</v>
      </c>
      <c r="Q39" s="134">
        <f t="shared" ref="Q39:T39" si="54">IFERROR(Q17*$F39,0)</f>
        <v>0</v>
      </c>
      <c r="R39" s="134">
        <f t="shared" si="54"/>
        <v>0</v>
      </c>
      <c r="S39" s="134">
        <f t="shared" si="54"/>
        <v>0</v>
      </c>
      <c r="T39" s="134">
        <f t="shared" si="54"/>
        <v>0</v>
      </c>
      <c r="U39" s="134">
        <f t="shared" si="19"/>
        <v>0</v>
      </c>
      <c r="V39" s="134">
        <f t="shared" ref="V39:Y39" si="55">IFERROR(V17*$F39,0)</f>
        <v>0</v>
      </c>
      <c r="W39" s="134">
        <f t="shared" si="55"/>
        <v>0</v>
      </c>
      <c r="X39" s="134">
        <f t="shared" si="55"/>
        <v>0</v>
      </c>
      <c r="Y39" s="134">
        <f t="shared" si="55"/>
        <v>0</v>
      </c>
      <c r="Z39" s="134">
        <f t="shared" si="21"/>
        <v>0</v>
      </c>
      <c r="AA39" s="134">
        <f t="shared" ref="AA39:AD39" si="56">IFERROR(AA17*$F39,0)</f>
        <v>0</v>
      </c>
      <c r="AB39" s="134">
        <f t="shared" si="56"/>
        <v>0</v>
      </c>
      <c r="AC39" s="134">
        <f t="shared" si="56"/>
        <v>0</v>
      </c>
      <c r="AD39" s="134">
        <f t="shared" si="56"/>
        <v>0</v>
      </c>
      <c r="AE39" s="134">
        <f t="shared" si="23"/>
        <v>0</v>
      </c>
      <c r="AF39" s="134">
        <f t="shared" ref="AF39:AI39" si="57">IFERROR(AF17*$F39,0)</f>
        <v>0</v>
      </c>
      <c r="AG39" s="134">
        <f t="shared" si="57"/>
        <v>0</v>
      </c>
      <c r="AH39" s="134">
        <f t="shared" si="57"/>
        <v>0</v>
      </c>
      <c r="AI39" s="134">
        <f t="shared" si="57"/>
        <v>0</v>
      </c>
      <c r="AJ39" s="134">
        <f t="shared" si="25"/>
        <v>0</v>
      </c>
      <c r="AK39" s="134">
        <f t="shared" ref="AK39:AN39" si="58">IFERROR(AK17*$F39,0)</f>
        <v>0</v>
      </c>
      <c r="AL39" s="134">
        <f t="shared" si="58"/>
        <v>0</v>
      </c>
      <c r="AM39" s="134">
        <f t="shared" si="58"/>
        <v>0</v>
      </c>
      <c r="AN39" s="134">
        <f t="shared" si="58"/>
        <v>0</v>
      </c>
      <c r="AO39" s="134">
        <f t="shared" si="27"/>
        <v>0</v>
      </c>
      <c r="AP39" s="134">
        <f t="shared" ref="AP39:AS39" si="59">IFERROR(AP17*$F39,0)</f>
        <v>0</v>
      </c>
      <c r="AQ39" s="134">
        <f t="shared" si="59"/>
        <v>0</v>
      </c>
      <c r="AR39" s="134">
        <f t="shared" si="59"/>
        <v>0</v>
      </c>
      <c r="AS39" s="134">
        <f t="shared" si="59"/>
        <v>0</v>
      </c>
      <c r="AT39" s="134">
        <f t="shared" si="29"/>
        <v>0</v>
      </c>
      <c r="AU39" s="134">
        <f t="shared" ref="AU39:AX39" si="60">IFERROR(AU17*$F39,0)</f>
        <v>0</v>
      </c>
      <c r="AV39" s="134">
        <f t="shared" si="60"/>
        <v>0</v>
      </c>
      <c r="AW39" s="134">
        <f t="shared" si="60"/>
        <v>0</v>
      </c>
      <c r="AX39" s="134">
        <f t="shared" si="60"/>
        <v>0</v>
      </c>
      <c r="AY39" s="134">
        <f t="shared" si="31"/>
        <v>0</v>
      </c>
      <c r="AZ39" s="134">
        <f t="shared" ref="AZ39:BC39" si="61">IFERROR(AZ17*$F39,0)</f>
        <v>0</v>
      </c>
      <c r="BA39" s="134">
        <f t="shared" si="61"/>
        <v>0</v>
      </c>
      <c r="BB39" s="134">
        <f t="shared" si="61"/>
        <v>0</v>
      </c>
      <c r="BC39" s="134">
        <f t="shared" si="61"/>
        <v>0</v>
      </c>
      <c r="BD39" s="134">
        <f t="shared" si="33"/>
        <v>0</v>
      </c>
      <c r="BE39" s="134">
        <f t="shared" ref="BE39:BH39" si="62">IFERROR(BE17*$F39,0)</f>
        <v>0</v>
      </c>
      <c r="BF39" s="134">
        <f t="shared" si="62"/>
        <v>0</v>
      </c>
      <c r="BG39" s="134">
        <f t="shared" si="62"/>
        <v>0</v>
      </c>
      <c r="BH39" s="134">
        <f t="shared" si="62"/>
        <v>0</v>
      </c>
      <c r="BI39" s="134">
        <f t="shared" si="35"/>
        <v>0</v>
      </c>
      <c r="BJ39" s="134">
        <f t="shared" ref="BJ39:BM39" si="63">IFERROR(BJ17*$F39,0)</f>
        <v>0</v>
      </c>
      <c r="BK39" s="134">
        <f t="shared" si="63"/>
        <v>0</v>
      </c>
      <c r="BL39" s="134">
        <f t="shared" si="63"/>
        <v>0</v>
      </c>
      <c r="BM39" s="134">
        <f t="shared" si="63"/>
        <v>0</v>
      </c>
      <c r="BN39" s="134">
        <f t="shared" si="37"/>
        <v>0</v>
      </c>
    </row>
    <row r="40" spans="1:66">
      <c r="A40" s="131">
        <f t="shared" ref="A40:E40" si="64">A18</f>
        <v>0</v>
      </c>
      <c r="B40" s="131">
        <f t="shared" si="64"/>
        <v>0</v>
      </c>
      <c r="C40" s="131">
        <f t="shared" si="64"/>
        <v>0</v>
      </c>
      <c r="D40" s="131">
        <f t="shared" si="64"/>
        <v>0</v>
      </c>
      <c r="E40" s="131">
        <f t="shared" si="64"/>
        <v>0</v>
      </c>
      <c r="F40" s="133">
        <f>'Customer''s Questionnaire'!N53</f>
        <v>0</v>
      </c>
      <c r="G40" s="134">
        <f t="shared" ref="G40:J40" si="65">IFERROR(G18*$F40,0)</f>
        <v>0</v>
      </c>
      <c r="H40" s="134">
        <f t="shared" si="65"/>
        <v>0</v>
      </c>
      <c r="I40" s="134">
        <f t="shared" si="65"/>
        <v>0</v>
      </c>
      <c r="J40" s="134">
        <f t="shared" si="65"/>
        <v>0</v>
      </c>
      <c r="K40" s="134">
        <f t="shared" si="15"/>
        <v>0</v>
      </c>
      <c r="L40" s="134">
        <f t="shared" ref="L40:O40" si="66">IFERROR(L18*$F40,0)</f>
        <v>0</v>
      </c>
      <c r="M40" s="134">
        <f t="shared" si="66"/>
        <v>0</v>
      </c>
      <c r="N40" s="134">
        <f t="shared" si="66"/>
        <v>0</v>
      </c>
      <c r="O40" s="134">
        <f t="shared" si="66"/>
        <v>0</v>
      </c>
      <c r="P40" s="134">
        <f t="shared" si="17"/>
        <v>0</v>
      </c>
      <c r="Q40" s="134">
        <f t="shared" ref="Q40:T40" si="67">IFERROR(Q18*$F40,0)</f>
        <v>0</v>
      </c>
      <c r="R40" s="134">
        <f t="shared" si="67"/>
        <v>0</v>
      </c>
      <c r="S40" s="134">
        <f t="shared" si="67"/>
        <v>0</v>
      </c>
      <c r="T40" s="134">
        <f t="shared" si="67"/>
        <v>0</v>
      </c>
      <c r="U40" s="134">
        <f t="shared" si="19"/>
        <v>0</v>
      </c>
      <c r="V40" s="134">
        <f t="shared" ref="V40:Y40" si="68">IFERROR(V18*$F40,0)</f>
        <v>0</v>
      </c>
      <c r="W40" s="134">
        <f t="shared" si="68"/>
        <v>0</v>
      </c>
      <c r="X40" s="134">
        <f t="shared" si="68"/>
        <v>0</v>
      </c>
      <c r="Y40" s="134">
        <f t="shared" si="68"/>
        <v>0</v>
      </c>
      <c r="Z40" s="134">
        <f t="shared" si="21"/>
        <v>0</v>
      </c>
      <c r="AA40" s="134">
        <f t="shared" ref="AA40:AD40" si="69">IFERROR(AA18*$F40,0)</f>
        <v>0</v>
      </c>
      <c r="AB40" s="134">
        <f t="shared" si="69"/>
        <v>0</v>
      </c>
      <c r="AC40" s="134">
        <f t="shared" si="69"/>
        <v>0</v>
      </c>
      <c r="AD40" s="134">
        <f t="shared" si="69"/>
        <v>0</v>
      </c>
      <c r="AE40" s="134">
        <f t="shared" si="23"/>
        <v>0</v>
      </c>
      <c r="AF40" s="134">
        <f t="shared" ref="AF40:AI40" si="70">IFERROR(AF18*$F40,0)</f>
        <v>0</v>
      </c>
      <c r="AG40" s="134">
        <f t="shared" si="70"/>
        <v>0</v>
      </c>
      <c r="AH40" s="134">
        <f t="shared" si="70"/>
        <v>0</v>
      </c>
      <c r="AI40" s="134">
        <f t="shared" si="70"/>
        <v>0</v>
      </c>
      <c r="AJ40" s="134">
        <f t="shared" si="25"/>
        <v>0</v>
      </c>
      <c r="AK40" s="134">
        <f t="shared" ref="AK40:AN40" si="71">IFERROR(AK18*$F40,0)</f>
        <v>0</v>
      </c>
      <c r="AL40" s="134">
        <f t="shared" si="71"/>
        <v>0</v>
      </c>
      <c r="AM40" s="134">
        <f t="shared" si="71"/>
        <v>0</v>
      </c>
      <c r="AN40" s="134">
        <f t="shared" si="71"/>
        <v>0</v>
      </c>
      <c r="AO40" s="134">
        <f t="shared" si="27"/>
        <v>0</v>
      </c>
      <c r="AP40" s="134">
        <f t="shared" ref="AP40:AS40" si="72">IFERROR(AP18*$F40,0)</f>
        <v>0</v>
      </c>
      <c r="AQ40" s="134">
        <f t="shared" si="72"/>
        <v>0</v>
      </c>
      <c r="AR40" s="134">
        <f t="shared" si="72"/>
        <v>0</v>
      </c>
      <c r="AS40" s="134">
        <f t="shared" si="72"/>
        <v>0</v>
      </c>
      <c r="AT40" s="134">
        <f t="shared" si="29"/>
        <v>0</v>
      </c>
      <c r="AU40" s="134">
        <f t="shared" ref="AU40:AX40" si="73">IFERROR(AU18*$F40,0)</f>
        <v>0</v>
      </c>
      <c r="AV40" s="134">
        <f t="shared" si="73"/>
        <v>0</v>
      </c>
      <c r="AW40" s="134">
        <f t="shared" si="73"/>
        <v>0</v>
      </c>
      <c r="AX40" s="134">
        <f t="shared" si="73"/>
        <v>0</v>
      </c>
      <c r="AY40" s="134">
        <f t="shared" si="31"/>
        <v>0</v>
      </c>
      <c r="AZ40" s="134">
        <f t="shared" ref="AZ40:BC40" si="74">IFERROR(AZ18*$F40,0)</f>
        <v>0</v>
      </c>
      <c r="BA40" s="134">
        <f t="shared" si="74"/>
        <v>0</v>
      </c>
      <c r="BB40" s="134">
        <f t="shared" si="74"/>
        <v>0</v>
      </c>
      <c r="BC40" s="134">
        <f t="shared" si="74"/>
        <v>0</v>
      </c>
      <c r="BD40" s="134">
        <f t="shared" si="33"/>
        <v>0</v>
      </c>
      <c r="BE40" s="134">
        <f t="shared" ref="BE40:BH40" si="75">IFERROR(BE18*$F40,0)</f>
        <v>0</v>
      </c>
      <c r="BF40" s="134">
        <f t="shared" si="75"/>
        <v>0</v>
      </c>
      <c r="BG40" s="134">
        <f t="shared" si="75"/>
        <v>0</v>
      </c>
      <c r="BH40" s="134">
        <f t="shared" si="75"/>
        <v>0</v>
      </c>
      <c r="BI40" s="134">
        <f t="shared" si="35"/>
        <v>0</v>
      </c>
      <c r="BJ40" s="134">
        <f t="shared" ref="BJ40:BM40" si="76">IFERROR(BJ18*$F40,0)</f>
        <v>0</v>
      </c>
      <c r="BK40" s="134">
        <f t="shared" si="76"/>
        <v>0</v>
      </c>
      <c r="BL40" s="134">
        <f t="shared" si="76"/>
        <v>0</v>
      </c>
      <c r="BM40" s="134">
        <f t="shared" si="76"/>
        <v>0</v>
      </c>
      <c r="BN40" s="134">
        <f t="shared" si="37"/>
        <v>0</v>
      </c>
    </row>
    <row r="41" spans="1:66">
      <c r="A41" s="131">
        <f t="shared" ref="A41:E41" si="77">A19</f>
        <v>0</v>
      </c>
      <c r="B41" s="131">
        <f t="shared" si="77"/>
        <v>0</v>
      </c>
      <c r="C41" s="131">
        <f t="shared" si="77"/>
        <v>0</v>
      </c>
      <c r="D41" s="131">
        <f t="shared" si="77"/>
        <v>0</v>
      </c>
      <c r="E41" s="131">
        <f t="shared" si="77"/>
        <v>0</v>
      </c>
      <c r="F41" s="133">
        <f>'Customer''s Questionnaire'!N54</f>
        <v>0</v>
      </c>
      <c r="G41" s="134">
        <f t="shared" ref="G41:J41" si="78">IFERROR(G19*$F41,0)</f>
        <v>0</v>
      </c>
      <c r="H41" s="134">
        <f t="shared" si="78"/>
        <v>0</v>
      </c>
      <c r="I41" s="134">
        <f t="shared" si="78"/>
        <v>0</v>
      </c>
      <c r="J41" s="134">
        <f t="shared" si="78"/>
        <v>0</v>
      </c>
      <c r="K41" s="134">
        <f t="shared" si="15"/>
        <v>0</v>
      </c>
      <c r="L41" s="134">
        <f t="shared" ref="L41:O41" si="79">IFERROR(L19*$F41,0)</f>
        <v>0</v>
      </c>
      <c r="M41" s="134">
        <f t="shared" si="79"/>
        <v>0</v>
      </c>
      <c r="N41" s="134">
        <f t="shared" si="79"/>
        <v>0</v>
      </c>
      <c r="O41" s="134">
        <f t="shared" si="79"/>
        <v>0</v>
      </c>
      <c r="P41" s="134">
        <f t="shared" si="17"/>
        <v>0</v>
      </c>
      <c r="Q41" s="134">
        <f t="shared" ref="Q41:T41" si="80">IFERROR(Q19*$F41,0)</f>
        <v>0</v>
      </c>
      <c r="R41" s="134">
        <f t="shared" si="80"/>
        <v>0</v>
      </c>
      <c r="S41" s="134">
        <f t="shared" si="80"/>
        <v>0</v>
      </c>
      <c r="T41" s="134">
        <f t="shared" si="80"/>
        <v>0</v>
      </c>
      <c r="U41" s="134">
        <f t="shared" si="19"/>
        <v>0</v>
      </c>
      <c r="V41" s="134">
        <f t="shared" ref="V41:Y41" si="81">IFERROR(V19*$F41,0)</f>
        <v>0</v>
      </c>
      <c r="W41" s="134">
        <f t="shared" si="81"/>
        <v>0</v>
      </c>
      <c r="X41" s="134">
        <f t="shared" si="81"/>
        <v>0</v>
      </c>
      <c r="Y41" s="134">
        <f t="shared" si="81"/>
        <v>0</v>
      </c>
      <c r="Z41" s="134">
        <f t="shared" si="21"/>
        <v>0</v>
      </c>
      <c r="AA41" s="134">
        <f t="shared" ref="AA41:AD41" si="82">IFERROR(AA19*$F41,0)</f>
        <v>0</v>
      </c>
      <c r="AB41" s="134">
        <f t="shared" si="82"/>
        <v>0</v>
      </c>
      <c r="AC41" s="134">
        <f t="shared" si="82"/>
        <v>0</v>
      </c>
      <c r="AD41" s="134">
        <f t="shared" si="82"/>
        <v>0</v>
      </c>
      <c r="AE41" s="134">
        <f t="shared" si="23"/>
        <v>0</v>
      </c>
      <c r="AF41" s="134">
        <f t="shared" ref="AF41:AI41" si="83">IFERROR(AF19*$F41,0)</f>
        <v>0</v>
      </c>
      <c r="AG41" s="134">
        <f t="shared" si="83"/>
        <v>0</v>
      </c>
      <c r="AH41" s="134">
        <f t="shared" si="83"/>
        <v>0</v>
      </c>
      <c r="AI41" s="134">
        <f t="shared" si="83"/>
        <v>0</v>
      </c>
      <c r="AJ41" s="134">
        <f t="shared" si="25"/>
        <v>0</v>
      </c>
      <c r="AK41" s="134">
        <f t="shared" ref="AK41:AN41" si="84">IFERROR(AK19*$F41,0)</f>
        <v>0</v>
      </c>
      <c r="AL41" s="134">
        <f t="shared" si="84"/>
        <v>0</v>
      </c>
      <c r="AM41" s="134">
        <f t="shared" si="84"/>
        <v>0</v>
      </c>
      <c r="AN41" s="134">
        <f t="shared" si="84"/>
        <v>0</v>
      </c>
      <c r="AO41" s="134">
        <f t="shared" si="27"/>
        <v>0</v>
      </c>
      <c r="AP41" s="134">
        <f t="shared" ref="AP41:AS41" si="85">IFERROR(AP19*$F41,0)</f>
        <v>0</v>
      </c>
      <c r="AQ41" s="134">
        <f t="shared" si="85"/>
        <v>0</v>
      </c>
      <c r="AR41" s="134">
        <f t="shared" si="85"/>
        <v>0</v>
      </c>
      <c r="AS41" s="134">
        <f t="shared" si="85"/>
        <v>0</v>
      </c>
      <c r="AT41" s="134">
        <f t="shared" si="29"/>
        <v>0</v>
      </c>
      <c r="AU41" s="134">
        <f t="shared" ref="AU41:AX41" si="86">IFERROR(AU19*$F41,0)</f>
        <v>0</v>
      </c>
      <c r="AV41" s="134">
        <f t="shared" si="86"/>
        <v>0</v>
      </c>
      <c r="AW41" s="134">
        <f t="shared" si="86"/>
        <v>0</v>
      </c>
      <c r="AX41" s="134">
        <f t="shared" si="86"/>
        <v>0</v>
      </c>
      <c r="AY41" s="134">
        <f t="shared" si="31"/>
        <v>0</v>
      </c>
      <c r="AZ41" s="134">
        <f t="shared" ref="AZ41:BC41" si="87">IFERROR(AZ19*$F41,0)</f>
        <v>0</v>
      </c>
      <c r="BA41" s="134">
        <f t="shared" si="87"/>
        <v>0</v>
      </c>
      <c r="BB41" s="134">
        <f t="shared" si="87"/>
        <v>0</v>
      </c>
      <c r="BC41" s="134">
        <f t="shared" si="87"/>
        <v>0</v>
      </c>
      <c r="BD41" s="134">
        <f t="shared" si="33"/>
        <v>0</v>
      </c>
      <c r="BE41" s="134">
        <f t="shared" ref="BE41:BH41" si="88">IFERROR(BE19*$F41,0)</f>
        <v>0</v>
      </c>
      <c r="BF41" s="134">
        <f t="shared" si="88"/>
        <v>0</v>
      </c>
      <c r="BG41" s="134">
        <f t="shared" si="88"/>
        <v>0</v>
      </c>
      <c r="BH41" s="134">
        <f t="shared" si="88"/>
        <v>0</v>
      </c>
      <c r="BI41" s="134">
        <f t="shared" si="35"/>
        <v>0</v>
      </c>
      <c r="BJ41" s="134">
        <f t="shared" ref="BJ41:BM41" si="89">IFERROR(BJ19*$F41,0)</f>
        <v>0</v>
      </c>
      <c r="BK41" s="134">
        <f t="shared" si="89"/>
        <v>0</v>
      </c>
      <c r="BL41" s="134">
        <f t="shared" si="89"/>
        <v>0</v>
      </c>
      <c r="BM41" s="134">
        <f t="shared" si="89"/>
        <v>0</v>
      </c>
      <c r="BN41" s="134">
        <f t="shared" si="37"/>
        <v>0</v>
      </c>
    </row>
    <row r="42" spans="1:66">
      <c r="A42" s="131">
        <f t="shared" ref="A42:E42" si="90">A20</f>
        <v>0</v>
      </c>
      <c r="B42" s="131">
        <f t="shared" si="90"/>
        <v>0</v>
      </c>
      <c r="C42" s="131">
        <f t="shared" si="90"/>
        <v>0</v>
      </c>
      <c r="D42" s="131">
        <f t="shared" si="90"/>
        <v>0</v>
      </c>
      <c r="E42" s="131">
        <f t="shared" si="90"/>
        <v>0</v>
      </c>
      <c r="F42" s="133">
        <f>'Customer''s Questionnaire'!N55</f>
        <v>0</v>
      </c>
      <c r="G42" s="134">
        <f t="shared" ref="G42:J42" si="91">IFERROR(G20*$F42,0)</f>
        <v>0</v>
      </c>
      <c r="H42" s="134">
        <f t="shared" si="91"/>
        <v>0</v>
      </c>
      <c r="I42" s="134">
        <f t="shared" si="91"/>
        <v>0</v>
      </c>
      <c r="J42" s="134">
        <f t="shared" si="91"/>
        <v>0</v>
      </c>
      <c r="K42" s="134">
        <f t="shared" si="15"/>
        <v>0</v>
      </c>
      <c r="L42" s="134">
        <f t="shared" ref="L42:O42" si="92">IFERROR(L20*$F42,0)</f>
        <v>0</v>
      </c>
      <c r="M42" s="134">
        <f t="shared" si="92"/>
        <v>0</v>
      </c>
      <c r="N42" s="134">
        <f t="shared" si="92"/>
        <v>0</v>
      </c>
      <c r="O42" s="134">
        <f t="shared" si="92"/>
        <v>0</v>
      </c>
      <c r="P42" s="134">
        <f t="shared" si="17"/>
        <v>0</v>
      </c>
      <c r="Q42" s="134">
        <f t="shared" ref="Q42:T42" si="93">IFERROR(Q20*$F42,0)</f>
        <v>0</v>
      </c>
      <c r="R42" s="134">
        <f t="shared" si="93"/>
        <v>0</v>
      </c>
      <c r="S42" s="134">
        <f t="shared" si="93"/>
        <v>0</v>
      </c>
      <c r="T42" s="134">
        <f t="shared" si="93"/>
        <v>0</v>
      </c>
      <c r="U42" s="134">
        <f t="shared" si="19"/>
        <v>0</v>
      </c>
      <c r="V42" s="134">
        <f t="shared" ref="V42:Y42" si="94">IFERROR(V20*$F42,0)</f>
        <v>0</v>
      </c>
      <c r="W42" s="134">
        <f t="shared" si="94"/>
        <v>0</v>
      </c>
      <c r="X42" s="134">
        <f t="shared" si="94"/>
        <v>0</v>
      </c>
      <c r="Y42" s="134">
        <f t="shared" si="94"/>
        <v>0</v>
      </c>
      <c r="Z42" s="134">
        <f t="shared" si="21"/>
        <v>0</v>
      </c>
      <c r="AA42" s="134">
        <f t="shared" ref="AA42:AD42" si="95">IFERROR(AA20*$F42,0)</f>
        <v>0</v>
      </c>
      <c r="AB42" s="134">
        <f t="shared" si="95"/>
        <v>0</v>
      </c>
      <c r="AC42" s="134">
        <f t="shared" si="95"/>
        <v>0</v>
      </c>
      <c r="AD42" s="134">
        <f t="shared" si="95"/>
        <v>0</v>
      </c>
      <c r="AE42" s="134">
        <f t="shared" si="23"/>
        <v>0</v>
      </c>
      <c r="AF42" s="134">
        <f t="shared" ref="AF42:AI42" si="96">IFERROR(AF20*$F42,0)</f>
        <v>0</v>
      </c>
      <c r="AG42" s="134">
        <f t="shared" si="96"/>
        <v>0</v>
      </c>
      <c r="AH42" s="134">
        <f t="shared" si="96"/>
        <v>0</v>
      </c>
      <c r="AI42" s="134">
        <f t="shared" si="96"/>
        <v>0</v>
      </c>
      <c r="AJ42" s="134">
        <f t="shared" si="25"/>
        <v>0</v>
      </c>
      <c r="AK42" s="134">
        <f t="shared" ref="AK42:AN42" si="97">IFERROR(AK20*$F42,0)</f>
        <v>0</v>
      </c>
      <c r="AL42" s="134">
        <f t="shared" si="97"/>
        <v>0</v>
      </c>
      <c r="AM42" s="134">
        <f t="shared" si="97"/>
        <v>0</v>
      </c>
      <c r="AN42" s="134">
        <f t="shared" si="97"/>
        <v>0</v>
      </c>
      <c r="AO42" s="134">
        <f t="shared" si="27"/>
        <v>0</v>
      </c>
      <c r="AP42" s="134">
        <f t="shared" ref="AP42:AS42" si="98">IFERROR(AP20*$F42,0)</f>
        <v>0</v>
      </c>
      <c r="AQ42" s="134">
        <f t="shared" si="98"/>
        <v>0</v>
      </c>
      <c r="AR42" s="134">
        <f t="shared" si="98"/>
        <v>0</v>
      </c>
      <c r="AS42" s="134">
        <f t="shared" si="98"/>
        <v>0</v>
      </c>
      <c r="AT42" s="134">
        <f t="shared" si="29"/>
        <v>0</v>
      </c>
      <c r="AU42" s="134">
        <f t="shared" ref="AU42:AX42" si="99">IFERROR(AU20*$F42,0)</f>
        <v>0</v>
      </c>
      <c r="AV42" s="134">
        <f t="shared" si="99"/>
        <v>0</v>
      </c>
      <c r="AW42" s="134">
        <f t="shared" si="99"/>
        <v>0</v>
      </c>
      <c r="AX42" s="134">
        <f t="shared" si="99"/>
        <v>0</v>
      </c>
      <c r="AY42" s="134">
        <f t="shared" si="31"/>
        <v>0</v>
      </c>
      <c r="AZ42" s="134">
        <f t="shared" ref="AZ42:BC42" si="100">IFERROR(AZ20*$F42,0)</f>
        <v>0</v>
      </c>
      <c r="BA42" s="134">
        <f t="shared" si="100"/>
        <v>0</v>
      </c>
      <c r="BB42" s="134">
        <f t="shared" si="100"/>
        <v>0</v>
      </c>
      <c r="BC42" s="134">
        <f t="shared" si="100"/>
        <v>0</v>
      </c>
      <c r="BD42" s="134">
        <f t="shared" si="33"/>
        <v>0</v>
      </c>
      <c r="BE42" s="134">
        <f t="shared" ref="BE42:BH42" si="101">IFERROR(BE20*$F42,0)</f>
        <v>0</v>
      </c>
      <c r="BF42" s="134">
        <f t="shared" si="101"/>
        <v>0</v>
      </c>
      <c r="BG42" s="134">
        <f t="shared" si="101"/>
        <v>0</v>
      </c>
      <c r="BH42" s="134">
        <f t="shared" si="101"/>
        <v>0</v>
      </c>
      <c r="BI42" s="134">
        <f t="shared" si="35"/>
        <v>0</v>
      </c>
      <c r="BJ42" s="134">
        <f t="shared" ref="BJ42:BM42" si="102">IFERROR(BJ20*$F42,0)</f>
        <v>0</v>
      </c>
      <c r="BK42" s="134">
        <f t="shared" si="102"/>
        <v>0</v>
      </c>
      <c r="BL42" s="134">
        <f t="shared" si="102"/>
        <v>0</v>
      </c>
      <c r="BM42" s="134">
        <f t="shared" si="102"/>
        <v>0</v>
      </c>
      <c r="BN42" s="134">
        <f t="shared" si="37"/>
        <v>0</v>
      </c>
    </row>
    <row r="43" spans="1:66">
      <c r="A43" s="131">
        <f t="shared" ref="A43:E43" si="103">A21</f>
        <v>0</v>
      </c>
      <c r="B43" s="131">
        <f t="shared" si="103"/>
        <v>0</v>
      </c>
      <c r="C43" s="131">
        <f t="shared" si="103"/>
        <v>0</v>
      </c>
      <c r="D43" s="131">
        <f t="shared" si="103"/>
        <v>0</v>
      </c>
      <c r="E43" s="131">
        <f t="shared" si="103"/>
        <v>0</v>
      </c>
      <c r="F43" s="133">
        <f>'Customer''s Questionnaire'!N56</f>
        <v>0</v>
      </c>
      <c r="G43" s="134">
        <f t="shared" ref="G43:J43" si="104">IFERROR(G21*$F43,0)</f>
        <v>0</v>
      </c>
      <c r="H43" s="134">
        <f t="shared" si="104"/>
        <v>0</v>
      </c>
      <c r="I43" s="134">
        <f t="shared" si="104"/>
        <v>0</v>
      </c>
      <c r="J43" s="134">
        <f t="shared" si="104"/>
        <v>0</v>
      </c>
      <c r="K43" s="134">
        <f t="shared" si="15"/>
        <v>0</v>
      </c>
      <c r="L43" s="134">
        <f t="shared" ref="L43:O43" si="105">IFERROR(L21*$F43,0)</f>
        <v>0</v>
      </c>
      <c r="M43" s="134">
        <f t="shared" si="105"/>
        <v>0</v>
      </c>
      <c r="N43" s="134">
        <f t="shared" si="105"/>
        <v>0</v>
      </c>
      <c r="O43" s="134">
        <f t="shared" si="105"/>
        <v>0</v>
      </c>
      <c r="P43" s="134">
        <f t="shared" si="17"/>
        <v>0</v>
      </c>
      <c r="Q43" s="134">
        <f t="shared" ref="Q43:T43" si="106">IFERROR(Q21*$F43,0)</f>
        <v>0</v>
      </c>
      <c r="R43" s="134">
        <f t="shared" si="106"/>
        <v>0</v>
      </c>
      <c r="S43" s="134">
        <f t="shared" si="106"/>
        <v>0</v>
      </c>
      <c r="T43" s="134">
        <f t="shared" si="106"/>
        <v>0</v>
      </c>
      <c r="U43" s="134">
        <f t="shared" si="19"/>
        <v>0</v>
      </c>
      <c r="V43" s="134">
        <f t="shared" ref="V43:Y43" si="107">IFERROR(V21*$F43,0)</f>
        <v>0</v>
      </c>
      <c r="W43" s="134">
        <f t="shared" si="107"/>
        <v>0</v>
      </c>
      <c r="X43" s="134">
        <f t="shared" si="107"/>
        <v>0</v>
      </c>
      <c r="Y43" s="134">
        <f t="shared" si="107"/>
        <v>0</v>
      </c>
      <c r="Z43" s="134">
        <f t="shared" si="21"/>
        <v>0</v>
      </c>
      <c r="AA43" s="134">
        <f t="shared" ref="AA43:AD43" si="108">IFERROR(AA21*$F43,0)</f>
        <v>0</v>
      </c>
      <c r="AB43" s="134">
        <f t="shared" si="108"/>
        <v>0</v>
      </c>
      <c r="AC43" s="134">
        <f t="shared" si="108"/>
        <v>0</v>
      </c>
      <c r="AD43" s="134">
        <f t="shared" si="108"/>
        <v>0</v>
      </c>
      <c r="AE43" s="134">
        <f t="shared" si="23"/>
        <v>0</v>
      </c>
      <c r="AF43" s="134">
        <f t="shared" ref="AF43:AI43" si="109">IFERROR(AF21*$F43,0)</f>
        <v>0</v>
      </c>
      <c r="AG43" s="134">
        <f t="shared" si="109"/>
        <v>0</v>
      </c>
      <c r="AH43" s="134">
        <f t="shared" si="109"/>
        <v>0</v>
      </c>
      <c r="AI43" s="134">
        <f t="shared" si="109"/>
        <v>0</v>
      </c>
      <c r="AJ43" s="134">
        <f t="shared" si="25"/>
        <v>0</v>
      </c>
      <c r="AK43" s="134">
        <f t="shared" ref="AK43:AN43" si="110">IFERROR(AK21*$F43,0)</f>
        <v>0</v>
      </c>
      <c r="AL43" s="134">
        <f t="shared" si="110"/>
        <v>0</v>
      </c>
      <c r="AM43" s="134">
        <f t="shared" si="110"/>
        <v>0</v>
      </c>
      <c r="AN43" s="134">
        <f t="shared" si="110"/>
        <v>0</v>
      </c>
      <c r="AO43" s="134">
        <f t="shared" si="27"/>
        <v>0</v>
      </c>
      <c r="AP43" s="134">
        <f t="shared" ref="AP43:AS43" si="111">IFERROR(AP21*$F43,0)</f>
        <v>0</v>
      </c>
      <c r="AQ43" s="134">
        <f t="shared" si="111"/>
        <v>0</v>
      </c>
      <c r="AR43" s="134">
        <f t="shared" si="111"/>
        <v>0</v>
      </c>
      <c r="AS43" s="134">
        <f t="shared" si="111"/>
        <v>0</v>
      </c>
      <c r="AT43" s="134">
        <f t="shared" si="29"/>
        <v>0</v>
      </c>
      <c r="AU43" s="134">
        <f t="shared" ref="AU43:AX43" si="112">IFERROR(AU21*$F43,0)</f>
        <v>0</v>
      </c>
      <c r="AV43" s="134">
        <f t="shared" si="112"/>
        <v>0</v>
      </c>
      <c r="AW43" s="134">
        <f t="shared" si="112"/>
        <v>0</v>
      </c>
      <c r="AX43" s="134">
        <f t="shared" si="112"/>
        <v>0</v>
      </c>
      <c r="AY43" s="134">
        <f t="shared" si="31"/>
        <v>0</v>
      </c>
      <c r="AZ43" s="134">
        <f t="shared" ref="AZ43:BC43" si="113">IFERROR(AZ21*$F43,0)</f>
        <v>0</v>
      </c>
      <c r="BA43" s="134">
        <f t="shared" si="113"/>
        <v>0</v>
      </c>
      <c r="BB43" s="134">
        <f t="shared" si="113"/>
        <v>0</v>
      </c>
      <c r="BC43" s="134">
        <f t="shared" si="113"/>
        <v>0</v>
      </c>
      <c r="BD43" s="134">
        <f t="shared" si="33"/>
        <v>0</v>
      </c>
      <c r="BE43" s="134">
        <f t="shared" ref="BE43:BH43" si="114">IFERROR(BE21*$F43,0)</f>
        <v>0</v>
      </c>
      <c r="BF43" s="134">
        <f t="shared" si="114"/>
        <v>0</v>
      </c>
      <c r="BG43" s="134">
        <f t="shared" si="114"/>
        <v>0</v>
      </c>
      <c r="BH43" s="134">
        <f t="shared" si="114"/>
        <v>0</v>
      </c>
      <c r="BI43" s="134">
        <f t="shared" si="35"/>
        <v>0</v>
      </c>
      <c r="BJ43" s="134">
        <f t="shared" ref="BJ43:BM43" si="115">IFERROR(BJ21*$F43,0)</f>
        <v>0</v>
      </c>
      <c r="BK43" s="134">
        <f t="shared" si="115"/>
        <v>0</v>
      </c>
      <c r="BL43" s="134">
        <f t="shared" si="115"/>
        <v>0</v>
      </c>
      <c r="BM43" s="134">
        <f t="shared" si="115"/>
        <v>0</v>
      </c>
      <c r="BN43" s="134">
        <f t="shared" si="37"/>
        <v>0</v>
      </c>
    </row>
    <row r="44" spans="1:66">
      <c r="A44" s="131">
        <f t="shared" ref="A44:E44" si="116">A22</f>
        <v>0</v>
      </c>
      <c r="B44" s="131">
        <f t="shared" si="116"/>
        <v>0</v>
      </c>
      <c r="C44" s="131">
        <f t="shared" si="116"/>
        <v>0</v>
      </c>
      <c r="D44" s="131">
        <f t="shared" si="116"/>
        <v>0</v>
      </c>
      <c r="E44" s="131">
        <f t="shared" si="116"/>
        <v>0</v>
      </c>
      <c r="F44" s="133">
        <f>'Customer''s Questionnaire'!N57</f>
        <v>0</v>
      </c>
      <c r="G44" s="134">
        <f t="shared" ref="G44:J44" si="117">IFERROR(G22*$F44,0)</f>
        <v>0</v>
      </c>
      <c r="H44" s="134">
        <f t="shared" si="117"/>
        <v>0</v>
      </c>
      <c r="I44" s="134">
        <f t="shared" si="117"/>
        <v>0</v>
      </c>
      <c r="J44" s="134">
        <f t="shared" si="117"/>
        <v>0</v>
      </c>
      <c r="K44" s="134">
        <f t="shared" si="15"/>
        <v>0</v>
      </c>
      <c r="L44" s="134">
        <f t="shared" ref="L44:O44" si="118">IFERROR(L22*$F44,0)</f>
        <v>0</v>
      </c>
      <c r="M44" s="134">
        <f t="shared" si="118"/>
        <v>0</v>
      </c>
      <c r="N44" s="134">
        <f t="shared" si="118"/>
        <v>0</v>
      </c>
      <c r="O44" s="134">
        <f t="shared" si="118"/>
        <v>0</v>
      </c>
      <c r="P44" s="134">
        <f t="shared" si="17"/>
        <v>0</v>
      </c>
      <c r="Q44" s="134">
        <f t="shared" ref="Q44:T44" si="119">IFERROR(Q22*$F44,0)</f>
        <v>0</v>
      </c>
      <c r="R44" s="134">
        <f t="shared" si="119"/>
        <v>0</v>
      </c>
      <c r="S44" s="134">
        <f t="shared" si="119"/>
        <v>0</v>
      </c>
      <c r="T44" s="134">
        <f t="shared" si="119"/>
        <v>0</v>
      </c>
      <c r="U44" s="134">
        <f t="shared" si="19"/>
        <v>0</v>
      </c>
      <c r="V44" s="134">
        <f t="shared" ref="V44:Y44" si="120">IFERROR(V22*$F44,0)</f>
        <v>0</v>
      </c>
      <c r="W44" s="134">
        <f t="shared" si="120"/>
        <v>0</v>
      </c>
      <c r="X44" s="134">
        <f t="shared" si="120"/>
        <v>0</v>
      </c>
      <c r="Y44" s="134">
        <f t="shared" si="120"/>
        <v>0</v>
      </c>
      <c r="Z44" s="134">
        <f t="shared" si="21"/>
        <v>0</v>
      </c>
      <c r="AA44" s="134">
        <f t="shared" ref="AA44:AD44" si="121">IFERROR(AA22*$F44,0)</f>
        <v>0</v>
      </c>
      <c r="AB44" s="134">
        <f t="shared" si="121"/>
        <v>0</v>
      </c>
      <c r="AC44" s="134">
        <f t="shared" si="121"/>
        <v>0</v>
      </c>
      <c r="AD44" s="134">
        <f t="shared" si="121"/>
        <v>0</v>
      </c>
      <c r="AE44" s="134">
        <f t="shared" si="23"/>
        <v>0</v>
      </c>
      <c r="AF44" s="134">
        <f t="shared" ref="AF44:AI44" si="122">IFERROR(AF22*$F44,0)</f>
        <v>0</v>
      </c>
      <c r="AG44" s="134">
        <f t="shared" si="122"/>
        <v>0</v>
      </c>
      <c r="AH44" s="134">
        <f t="shared" si="122"/>
        <v>0</v>
      </c>
      <c r="AI44" s="134">
        <f t="shared" si="122"/>
        <v>0</v>
      </c>
      <c r="AJ44" s="134">
        <f t="shared" si="25"/>
        <v>0</v>
      </c>
      <c r="AK44" s="134">
        <f t="shared" ref="AK44:AN44" si="123">IFERROR(AK22*$F44,0)</f>
        <v>0</v>
      </c>
      <c r="AL44" s="134">
        <f t="shared" si="123"/>
        <v>0</v>
      </c>
      <c r="AM44" s="134">
        <f t="shared" si="123"/>
        <v>0</v>
      </c>
      <c r="AN44" s="134">
        <f t="shared" si="123"/>
        <v>0</v>
      </c>
      <c r="AO44" s="134">
        <f t="shared" si="27"/>
        <v>0</v>
      </c>
      <c r="AP44" s="134">
        <f t="shared" ref="AP44:AS44" si="124">IFERROR(AP22*$F44,0)</f>
        <v>0</v>
      </c>
      <c r="AQ44" s="134">
        <f t="shared" si="124"/>
        <v>0</v>
      </c>
      <c r="AR44" s="134">
        <f t="shared" si="124"/>
        <v>0</v>
      </c>
      <c r="AS44" s="134">
        <f t="shared" si="124"/>
        <v>0</v>
      </c>
      <c r="AT44" s="134">
        <f t="shared" si="29"/>
        <v>0</v>
      </c>
      <c r="AU44" s="134">
        <f t="shared" ref="AU44:AX44" si="125">IFERROR(AU22*$F44,0)</f>
        <v>0</v>
      </c>
      <c r="AV44" s="134">
        <f t="shared" si="125"/>
        <v>0</v>
      </c>
      <c r="AW44" s="134">
        <f t="shared" si="125"/>
        <v>0</v>
      </c>
      <c r="AX44" s="134">
        <f t="shared" si="125"/>
        <v>0</v>
      </c>
      <c r="AY44" s="134">
        <f t="shared" si="31"/>
        <v>0</v>
      </c>
      <c r="AZ44" s="134">
        <f t="shared" ref="AZ44:BC44" si="126">IFERROR(AZ22*$F44,0)</f>
        <v>0</v>
      </c>
      <c r="BA44" s="134">
        <f t="shared" si="126"/>
        <v>0</v>
      </c>
      <c r="BB44" s="134">
        <f t="shared" si="126"/>
        <v>0</v>
      </c>
      <c r="BC44" s="134">
        <f t="shared" si="126"/>
        <v>0</v>
      </c>
      <c r="BD44" s="134">
        <f t="shared" si="33"/>
        <v>0</v>
      </c>
      <c r="BE44" s="134">
        <f t="shared" ref="BE44:BH44" si="127">IFERROR(BE22*$F44,0)</f>
        <v>0</v>
      </c>
      <c r="BF44" s="134">
        <f t="shared" si="127"/>
        <v>0</v>
      </c>
      <c r="BG44" s="134">
        <f t="shared" si="127"/>
        <v>0</v>
      </c>
      <c r="BH44" s="134">
        <f t="shared" si="127"/>
        <v>0</v>
      </c>
      <c r="BI44" s="134">
        <f t="shared" si="35"/>
        <v>0</v>
      </c>
      <c r="BJ44" s="134">
        <f t="shared" ref="BJ44:BM44" si="128">IFERROR(BJ22*$F44,0)</f>
        <v>0</v>
      </c>
      <c r="BK44" s="134">
        <f t="shared" si="128"/>
        <v>0</v>
      </c>
      <c r="BL44" s="134">
        <f t="shared" si="128"/>
        <v>0</v>
      </c>
      <c r="BM44" s="134">
        <f t="shared" si="128"/>
        <v>0</v>
      </c>
      <c r="BN44" s="134">
        <f t="shared" si="37"/>
        <v>0</v>
      </c>
    </row>
    <row r="45" spans="1:66">
      <c r="A45" s="131">
        <f t="shared" ref="A45:E45" si="129">A23</f>
        <v>0</v>
      </c>
      <c r="B45" s="131">
        <f t="shared" si="129"/>
        <v>0</v>
      </c>
      <c r="C45" s="131">
        <f t="shared" si="129"/>
        <v>0</v>
      </c>
      <c r="D45" s="131">
        <f t="shared" si="129"/>
        <v>0</v>
      </c>
      <c r="E45" s="131">
        <f t="shared" si="129"/>
        <v>0</v>
      </c>
      <c r="F45" s="133">
        <f>'Customer''s Questionnaire'!N58</f>
        <v>0</v>
      </c>
      <c r="G45" s="134">
        <f t="shared" ref="G45:J45" si="130">IFERROR(G23*$F45,0)</f>
        <v>0</v>
      </c>
      <c r="H45" s="134">
        <f t="shared" si="130"/>
        <v>0</v>
      </c>
      <c r="I45" s="134">
        <f t="shared" si="130"/>
        <v>0</v>
      </c>
      <c r="J45" s="134">
        <f t="shared" si="130"/>
        <v>0</v>
      </c>
      <c r="K45" s="134">
        <f t="shared" si="15"/>
        <v>0</v>
      </c>
      <c r="L45" s="134">
        <f t="shared" ref="L45:O45" si="131">IFERROR(L23*$F45,0)</f>
        <v>0</v>
      </c>
      <c r="M45" s="134">
        <f t="shared" si="131"/>
        <v>0</v>
      </c>
      <c r="N45" s="134">
        <f t="shared" si="131"/>
        <v>0</v>
      </c>
      <c r="O45" s="134">
        <f t="shared" si="131"/>
        <v>0</v>
      </c>
      <c r="P45" s="134">
        <f t="shared" si="17"/>
        <v>0</v>
      </c>
      <c r="Q45" s="134">
        <f t="shared" ref="Q45:T45" si="132">IFERROR(Q23*$F45,0)</f>
        <v>0</v>
      </c>
      <c r="R45" s="134">
        <f t="shared" si="132"/>
        <v>0</v>
      </c>
      <c r="S45" s="134">
        <f t="shared" si="132"/>
        <v>0</v>
      </c>
      <c r="T45" s="134">
        <f t="shared" si="132"/>
        <v>0</v>
      </c>
      <c r="U45" s="134">
        <f t="shared" si="19"/>
        <v>0</v>
      </c>
      <c r="V45" s="134">
        <f t="shared" ref="V45:Y45" si="133">IFERROR(V23*$F45,0)</f>
        <v>0</v>
      </c>
      <c r="W45" s="134">
        <f t="shared" si="133"/>
        <v>0</v>
      </c>
      <c r="X45" s="134">
        <f t="shared" si="133"/>
        <v>0</v>
      </c>
      <c r="Y45" s="134">
        <f t="shared" si="133"/>
        <v>0</v>
      </c>
      <c r="Z45" s="134">
        <f t="shared" si="21"/>
        <v>0</v>
      </c>
      <c r="AA45" s="134">
        <f t="shared" ref="AA45:AD45" si="134">IFERROR(AA23*$F45,0)</f>
        <v>0</v>
      </c>
      <c r="AB45" s="134">
        <f t="shared" si="134"/>
        <v>0</v>
      </c>
      <c r="AC45" s="134">
        <f t="shared" si="134"/>
        <v>0</v>
      </c>
      <c r="AD45" s="134">
        <f t="shared" si="134"/>
        <v>0</v>
      </c>
      <c r="AE45" s="134">
        <f t="shared" si="23"/>
        <v>0</v>
      </c>
      <c r="AF45" s="134">
        <f t="shared" ref="AF45:AI45" si="135">IFERROR(AF23*$F45,0)</f>
        <v>0</v>
      </c>
      <c r="AG45" s="134">
        <f t="shared" si="135"/>
        <v>0</v>
      </c>
      <c r="AH45" s="134">
        <f t="shared" si="135"/>
        <v>0</v>
      </c>
      <c r="AI45" s="134">
        <f t="shared" si="135"/>
        <v>0</v>
      </c>
      <c r="AJ45" s="134">
        <f t="shared" si="25"/>
        <v>0</v>
      </c>
      <c r="AK45" s="134">
        <f t="shared" ref="AK45:AN45" si="136">IFERROR(AK23*$F45,0)</f>
        <v>0</v>
      </c>
      <c r="AL45" s="134">
        <f t="shared" si="136"/>
        <v>0</v>
      </c>
      <c r="AM45" s="134">
        <f t="shared" si="136"/>
        <v>0</v>
      </c>
      <c r="AN45" s="134">
        <f t="shared" si="136"/>
        <v>0</v>
      </c>
      <c r="AO45" s="134">
        <f t="shared" si="27"/>
        <v>0</v>
      </c>
      <c r="AP45" s="134">
        <f t="shared" ref="AP45:AS45" si="137">IFERROR(AP23*$F45,0)</f>
        <v>0</v>
      </c>
      <c r="AQ45" s="134">
        <f t="shared" si="137"/>
        <v>0</v>
      </c>
      <c r="AR45" s="134">
        <f t="shared" si="137"/>
        <v>0</v>
      </c>
      <c r="AS45" s="134">
        <f t="shared" si="137"/>
        <v>0</v>
      </c>
      <c r="AT45" s="134">
        <f t="shared" si="29"/>
        <v>0</v>
      </c>
      <c r="AU45" s="134">
        <f t="shared" ref="AU45:AX45" si="138">IFERROR(AU23*$F45,0)</f>
        <v>0</v>
      </c>
      <c r="AV45" s="134">
        <f t="shared" si="138"/>
        <v>0</v>
      </c>
      <c r="AW45" s="134">
        <f t="shared" si="138"/>
        <v>0</v>
      </c>
      <c r="AX45" s="134">
        <f t="shared" si="138"/>
        <v>0</v>
      </c>
      <c r="AY45" s="134">
        <f t="shared" si="31"/>
        <v>0</v>
      </c>
      <c r="AZ45" s="134">
        <f t="shared" ref="AZ45:BC45" si="139">IFERROR(AZ23*$F45,0)</f>
        <v>0</v>
      </c>
      <c r="BA45" s="134">
        <f t="shared" si="139"/>
        <v>0</v>
      </c>
      <c r="BB45" s="134">
        <f t="shared" si="139"/>
        <v>0</v>
      </c>
      <c r="BC45" s="134">
        <f t="shared" si="139"/>
        <v>0</v>
      </c>
      <c r="BD45" s="134">
        <f t="shared" si="33"/>
        <v>0</v>
      </c>
      <c r="BE45" s="134">
        <f t="shared" ref="BE45:BH45" si="140">IFERROR(BE23*$F45,0)</f>
        <v>0</v>
      </c>
      <c r="BF45" s="134">
        <f t="shared" si="140"/>
        <v>0</v>
      </c>
      <c r="BG45" s="134">
        <f t="shared" si="140"/>
        <v>0</v>
      </c>
      <c r="BH45" s="134">
        <f t="shared" si="140"/>
        <v>0</v>
      </c>
      <c r="BI45" s="134">
        <f t="shared" si="35"/>
        <v>0</v>
      </c>
      <c r="BJ45" s="134">
        <f t="shared" ref="BJ45:BM45" si="141">IFERROR(BJ23*$F45,0)</f>
        <v>0</v>
      </c>
      <c r="BK45" s="134">
        <f t="shared" si="141"/>
        <v>0</v>
      </c>
      <c r="BL45" s="134">
        <f t="shared" si="141"/>
        <v>0</v>
      </c>
      <c r="BM45" s="134">
        <f t="shared" si="141"/>
        <v>0</v>
      </c>
      <c r="BN45" s="134">
        <f t="shared" si="37"/>
        <v>0</v>
      </c>
    </row>
    <row r="46" spans="1:66">
      <c r="A46" s="131">
        <f t="shared" ref="A46:E46" si="142">A24</f>
        <v>0</v>
      </c>
      <c r="B46" s="131">
        <f t="shared" si="142"/>
        <v>0</v>
      </c>
      <c r="C46" s="131">
        <f t="shared" si="142"/>
        <v>0</v>
      </c>
      <c r="D46" s="131">
        <f t="shared" si="142"/>
        <v>0</v>
      </c>
      <c r="E46" s="131">
        <f t="shared" si="142"/>
        <v>0</v>
      </c>
      <c r="F46" s="133">
        <f>'Customer''s Questionnaire'!N59</f>
        <v>0</v>
      </c>
      <c r="G46" s="134">
        <f t="shared" ref="G46:J46" si="143">IFERROR(G24*$F46,0)</f>
        <v>0</v>
      </c>
      <c r="H46" s="134">
        <f t="shared" si="143"/>
        <v>0</v>
      </c>
      <c r="I46" s="134">
        <f t="shared" si="143"/>
        <v>0</v>
      </c>
      <c r="J46" s="134">
        <f t="shared" si="143"/>
        <v>0</v>
      </c>
      <c r="K46" s="134">
        <f t="shared" si="15"/>
        <v>0</v>
      </c>
      <c r="L46" s="134">
        <f t="shared" ref="L46:O46" si="144">IFERROR(L24*$F46,0)</f>
        <v>0</v>
      </c>
      <c r="M46" s="134">
        <f t="shared" si="144"/>
        <v>0</v>
      </c>
      <c r="N46" s="134">
        <f t="shared" si="144"/>
        <v>0</v>
      </c>
      <c r="O46" s="134">
        <f t="shared" si="144"/>
        <v>0</v>
      </c>
      <c r="P46" s="134">
        <f t="shared" si="17"/>
        <v>0</v>
      </c>
      <c r="Q46" s="134">
        <f t="shared" ref="Q46:T46" si="145">IFERROR(Q24*$F46,0)</f>
        <v>0</v>
      </c>
      <c r="R46" s="134">
        <f t="shared" si="145"/>
        <v>0</v>
      </c>
      <c r="S46" s="134">
        <f t="shared" si="145"/>
        <v>0</v>
      </c>
      <c r="T46" s="134">
        <f t="shared" si="145"/>
        <v>0</v>
      </c>
      <c r="U46" s="134">
        <f t="shared" si="19"/>
        <v>0</v>
      </c>
      <c r="V46" s="134">
        <f t="shared" ref="V46:Y46" si="146">IFERROR(V24*$F46,0)</f>
        <v>0</v>
      </c>
      <c r="W46" s="134">
        <f t="shared" si="146"/>
        <v>0</v>
      </c>
      <c r="X46" s="134">
        <f t="shared" si="146"/>
        <v>0</v>
      </c>
      <c r="Y46" s="134">
        <f t="shared" si="146"/>
        <v>0</v>
      </c>
      <c r="Z46" s="134">
        <f t="shared" si="21"/>
        <v>0</v>
      </c>
      <c r="AA46" s="134">
        <f t="shared" ref="AA46:AD46" si="147">IFERROR(AA24*$F46,0)</f>
        <v>0</v>
      </c>
      <c r="AB46" s="134">
        <f t="shared" si="147"/>
        <v>0</v>
      </c>
      <c r="AC46" s="134">
        <f t="shared" si="147"/>
        <v>0</v>
      </c>
      <c r="AD46" s="134">
        <f t="shared" si="147"/>
        <v>0</v>
      </c>
      <c r="AE46" s="134">
        <f t="shared" si="23"/>
        <v>0</v>
      </c>
      <c r="AF46" s="134">
        <f t="shared" ref="AF46:AI46" si="148">IFERROR(AF24*$F46,0)</f>
        <v>0</v>
      </c>
      <c r="AG46" s="134">
        <f t="shared" si="148"/>
        <v>0</v>
      </c>
      <c r="AH46" s="134">
        <f t="shared" si="148"/>
        <v>0</v>
      </c>
      <c r="AI46" s="134">
        <f t="shared" si="148"/>
        <v>0</v>
      </c>
      <c r="AJ46" s="134">
        <f t="shared" si="25"/>
        <v>0</v>
      </c>
      <c r="AK46" s="134">
        <f t="shared" ref="AK46:AN46" si="149">IFERROR(AK24*$F46,0)</f>
        <v>0</v>
      </c>
      <c r="AL46" s="134">
        <f t="shared" si="149"/>
        <v>0</v>
      </c>
      <c r="AM46" s="134">
        <f t="shared" si="149"/>
        <v>0</v>
      </c>
      <c r="AN46" s="134">
        <f t="shared" si="149"/>
        <v>0</v>
      </c>
      <c r="AO46" s="134">
        <f t="shared" si="27"/>
        <v>0</v>
      </c>
      <c r="AP46" s="134">
        <f t="shared" ref="AP46:AS46" si="150">IFERROR(AP24*$F46,0)</f>
        <v>0</v>
      </c>
      <c r="AQ46" s="134">
        <f t="shared" si="150"/>
        <v>0</v>
      </c>
      <c r="AR46" s="134">
        <f t="shared" si="150"/>
        <v>0</v>
      </c>
      <c r="AS46" s="134">
        <f t="shared" si="150"/>
        <v>0</v>
      </c>
      <c r="AT46" s="134">
        <f t="shared" si="29"/>
        <v>0</v>
      </c>
      <c r="AU46" s="134">
        <f t="shared" ref="AU46:AX46" si="151">IFERROR(AU24*$F46,0)</f>
        <v>0</v>
      </c>
      <c r="AV46" s="134">
        <f t="shared" si="151"/>
        <v>0</v>
      </c>
      <c r="AW46" s="134">
        <f t="shared" si="151"/>
        <v>0</v>
      </c>
      <c r="AX46" s="134">
        <f t="shared" si="151"/>
        <v>0</v>
      </c>
      <c r="AY46" s="134">
        <f t="shared" si="31"/>
        <v>0</v>
      </c>
      <c r="AZ46" s="134">
        <f t="shared" ref="AZ46:BC46" si="152">IFERROR(AZ24*$F46,0)</f>
        <v>0</v>
      </c>
      <c r="BA46" s="134">
        <f t="shared" si="152"/>
        <v>0</v>
      </c>
      <c r="BB46" s="134">
        <f t="shared" si="152"/>
        <v>0</v>
      </c>
      <c r="BC46" s="134">
        <f t="shared" si="152"/>
        <v>0</v>
      </c>
      <c r="BD46" s="134">
        <f t="shared" si="33"/>
        <v>0</v>
      </c>
      <c r="BE46" s="134">
        <f t="shared" ref="BE46:BH46" si="153">IFERROR(BE24*$F46,0)</f>
        <v>0</v>
      </c>
      <c r="BF46" s="134">
        <f t="shared" si="153"/>
        <v>0</v>
      </c>
      <c r="BG46" s="134">
        <f t="shared" si="153"/>
        <v>0</v>
      </c>
      <c r="BH46" s="134">
        <f t="shared" si="153"/>
        <v>0</v>
      </c>
      <c r="BI46" s="134">
        <f t="shared" si="35"/>
        <v>0</v>
      </c>
      <c r="BJ46" s="134">
        <f t="shared" ref="BJ46:BM46" si="154">IFERROR(BJ24*$F46,0)</f>
        <v>0</v>
      </c>
      <c r="BK46" s="134">
        <f t="shared" si="154"/>
        <v>0</v>
      </c>
      <c r="BL46" s="134">
        <f t="shared" si="154"/>
        <v>0</v>
      </c>
      <c r="BM46" s="134">
        <f t="shared" si="154"/>
        <v>0</v>
      </c>
      <c r="BN46" s="134">
        <f t="shared" si="37"/>
        <v>0</v>
      </c>
    </row>
    <row r="47" spans="1:66">
      <c r="A47" s="131">
        <f t="shared" ref="A47:E47" si="155">A25</f>
        <v>0</v>
      </c>
      <c r="B47" s="131">
        <f t="shared" si="155"/>
        <v>0</v>
      </c>
      <c r="C47" s="131">
        <f t="shared" si="155"/>
        <v>0</v>
      </c>
      <c r="D47" s="131">
        <f t="shared" si="155"/>
        <v>0</v>
      </c>
      <c r="E47" s="131">
        <f t="shared" si="155"/>
        <v>0</v>
      </c>
      <c r="F47" s="133">
        <f>'Customer''s Questionnaire'!N60</f>
        <v>0</v>
      </c>
      <c r="G47" s="134">
        <f t="shared" ref="G47:J47" si="156">IFERROR(G25*$F47,0)</f>
        <v>0</v>
      </c>
      <c r="H47" s="134">
        <f t="shared" si="156"/>
        <v>0</v>
      </c>
      <c r="I47" s="134">
        <f t="shared" si="156"/>
        <v>0</v>
      </c>
      <c r="J47" s="134">
        <f t="shared" si="156"/>
        <v>0</v>
      </c>
      <c r="K47" s="134">
        <f t="shared" si="15"/>
        <v>0</v>
      </c>
      <c r="L47" s="134">
        <f t="shared" ref="L47:O47" si="157">IFERROR(L25*$F47,0)</f>
        <v>0</v>
      </c>
      <c r="M47" s="134">
        <f t="shared" si="157"/>
        <v>0</v>
      </c>
      <c r="N47" s="134">
        <f t="shared" si="157"/>
        <v>0</v>
      </c>
      <c r="O47" s="134">
        <f t="shared" si="157"/>
        <v>0</v>
      </c>
      <c r="P47" s="134">
        <f t="shared" si="17"/>
        <v>0</v>
      </c>
      <c r="Q47" s="134">
        <f t="shared" ref="Q47:T47" si="158">IFERROR(Q25*$F47,0)</f>
        <v>0</v>
      </c>
      <c r="R47" s="134">
        <f t="shared" si="158"/>
        <v>0</v>
      </c>
      <c r="S47" s="134">
        <f t="shared" si="158"/>
        <v>0</v>
      </c>
      <c r="T47" s="134">
        <f t="shared" si="158"/>
        <v>0</v>
      </c>
      <c r="U47" s="134">
        <f t="shared" si="19"/>
        <v>0</v>
      </c>
      <c r="V47" s="134">
        <f t="shared" ref="V47:Y47" si="159">IFERROR(V25*$F47,0)</f>
        <v>0</v>
      </c>
      <c r="W47" s="134">
        <f t="shared" si="159"/>
        <v>0</v>
      </c>
      <c r="X47" s="134">
        <f t="shared" si="159"/>
        <v>0</v>
      </c>
      <c r="Y47" s="134">
        <f t="shared" si="159"/>
        <v>0</v>
      </c>
      <c r="Z47" s="134">
        <f t="shared" si="21"/>
        <v>0</v>
      </c>
      <c r="AA47" s="134">
        <f t="shared" ref="AA47:AD47" si="160">IFERROR(AA25*$F47,0)</f>
        <v>0</v>
      </c>
      <c r="AB47" s="134">
        <f t="shared" si="160"/>
        <v>0</v>
      </c>
      <c r="AC47" s="134">
        <f t="shared" si="160"/>
        <v>0</v>
      </c>
      <c r="AD47" s="134">
        <f t="shared" si="160"/>
        <v>0</v>
      </c>
      <c r="AE47" s="134">
        <f t="shared" si="23"/>
        <v>0</v>
      </c>
      <c r="AF47" s="134">
        <f t="shared" ref="AF47:AI47" si="161">IFERROR(AF25*$F47,0)</f>
        <v>0</v>
      </c>
      <c r="AG47" s="134">
        <f t="shared" si="161"/>
        <v>0</v>
      </c>
      <c r="AH47" s="134">
        <f t="shared" si="161"/>
        <v>0</v>
      </c>
      <c r="AI47" s="134">
        <f t="shared" si="161"/>
        <v>0</v>
      </c>
      <c r="AJ47" s="134">
        <f t="shared" si="25"/>
        <v>0</v>
      </c>
      <c r="AK47" s="134">
        <f t="shared" ref="AK47:AN47" si="162">IFERROR(AK25*$F47,0)</f>
        <v>0</v>
      </c>
      <c r="AL47" s="134">
        <f t="shared" si="162"/>
        <v>0</v>
      </c>
      <c r="AM47" s="134">
        <f t="shared" si="162"/>
        <v>0</v>
      </c>
      <c r="AN47" s="134">
        <f t="shared" si="162"/>
        <v>0</v>
      </c>
      <c r="AO47" s="134">
        <f t="shared" si="27"/>
        <v>0</v>
      </c>
      <c r="AP47" s="134">
        <f t="shared" ref="AP47:AS47" si="163">IFERROR(AP25*$F47,0)</f>
        <v>0</v>
      </c>
      <c r="AQ47" s="134">
        <f t="shared" si="163"/>
        <v>0</v>
      </c>
      <c r="AR47" s="134">
        <f t="shared" si="163"/>
        <v>0</v>
      </c>
      <c r="AS47" s="134">
        <f t="shared" si="163"/>
        <v>0</v>
      </c>
      <c r="AT47" s="134">
        <f t="shared" si="29"/>
        <v>0</v>
      </c>
      <c r="AU47" s="134">
        <f t="shared" ref="AU47:AX47" si="164">IFERROR(AU25*$F47,0)</f>
        <v>0</v>
      </c>
      <c r="AV47" s="134">
        <f t="shared" si="164"/>
        <v>0</v>
      </c>
      <c r="AW47" s="134">
        <f t="shared" si="164"/>
        <v>0</v>
      </c>
      <c r="AX47" s="134">
        <f t="shared" si="164"/>
        <v>0</v>
      </c>
      <c r="AY47" s="134">
        <f t="shared" si="31"/>
        <v>0</v>
      </c>
      <c r="AZ47" s="134">
        <f t="shared" ref="AZ47:BC47" si="165">IFERROR(AZ25*$F47,0)</f>
        <v>0</v>
      </c>
      <c r="BA47" s="134">
        <f t="shared" si="165"/>
        <v>0</v>
      </c>
      <c r="BB47" s="134">
        <f t="shared" si="165"/>
        <v>0</v>
      </c>
      <c r="BC47" s="134">
        <f t="shared" si="165"/>
        <v>0</v>
      </c>
      <c r="BD47" s="134">
        <f t="shared" si="33"/>
        <v>0</v>
      </c>
      <c r="BE47" s="134">
        <f t="shared" ref="BE47:BH47" si="166">IFERROR(BE25*$F47,0)</f>
        <v>0</v>
      </c>
      <c r="BF47" s="134">
        <f t="shared" si="166"/>
        <v>0</v>
      </c>
      <c r="BG47" s="134">
        <f t="shared" si="166"/>
        <v>0</v>
      </c>
      <c r="BH47" s="134">
        <f t="shared" si="166"/>
        <v>0</v>
      </c>
      <c r="BI47" s="134">
        <f t="shared" si="35"/>
        <v>0</v>
      </c>
      <c r="BJ47" s="134">
        <f t="shared" ref="BJ47:BM47" si="167">IFERROR(BJ25*$F47,0)</f>
        <v>0</v>
      </c>
      <c r="BK47" s="134">
        <f t="shared" si="167"/>
        <v>0</v>
      </c>
      <c r="BL47" s="134">
        <f t="shared" si="167"/>
        <v>0</v>
      </c>
      <c r="BM47" s="134">
        <f t="shared" si="167"/>
        <v>0</v>
      </c>
      <c r="BN47" s="134">
        <f t="shared" si="37"/>
        <v>0</v>
      </c>
    </row>
    <row r="48" spans="1:66">
      <c r="A48" s="131">
        <f t="shared" ref="A48:E48" si="168">A26</f>
        <v>0</v>
      </c>
      <c r="B48" s="131">
        <f t="shared" si="168"/>
        <v>0</v>
      </c>
      <c r="C48" s="131">
        <f t="shared" si="168"/>
        <v>0</v>
      </c>
      <c r="D48" s="131">
        <f t="shared" si="168"/>
        <v>0</v>
      </c>
      <c r="E48" s="131">
        <f t="shared" si="168"/>
        <v>0</v>
      </c>
      <c r="F48" s="133">
        <f>'Customer''s Questionnaire'!N61</f>
        <v>0</v>
      </c>
      <c r="G48" s="134">
        <f t="shared" ref="G48:J48" si="169">IFERROR(G26*$F48,0)</f>
        <v>0</v>
      </c>
      <c r="H48" s="134">
        <f t="shared" si="169"/>
        <v>0</v>
      </c>
      <c r="I48" s="134">
        <f t="shared" si="169"/>
        <v>0</v>
      </c>
      <c r="J48" s="134">
        <f t="shared" si="169"/>
        <v>0</v>
      </c>
      <c r="K48" s="134">
        <f t="shared" si="15"/>
        <v>0</v>
      </c>
      <c r="L48" s="134">
        <f t="shared" ref="L48:O48" si="170">IFERROR(L26*$F48,0)</f>
        <v>0</v>
      </c>
      <c r="M48" s="134">
        <f t="shared" si="170"/>
        <v>0</v>
      </c>
      <c r="N48" s="134">
        <f t="shared" si="170"/>
        <v>0</v>
      </c>
      <c r="O48" s="134">
        <f t="shared" si="170"/>
        <v>0</v>
      </c>
      <c r="P48" s="134">
        <f t="shared" si="17"/>
        <v>0</v>
      </c>
      <c r="Q48" s="134">
        <f t="shared" ref="Q48:T48" si="171">IFERROR(Q26*$F48,0)</f>
        <v>0</v>
      </c>
      <c r="R48" s="134">
        <f t="shared" si="171"/>
        <v>0</v>
      </c>
      <c r="S48" s="134">
        <f t="shared" si="171"/>
        <v>0</v>
      </c>
      <c r="T48" s="134">
        <f t="shared" si="171"/>
        <v>0</v>
      </c>
      <c r="U48" s="134">
        <f t="shared" si="19"/>
        <v>0</v>
      </c>
      <c r="V48" s="134">
        <f t="shared" ref="V48:Y48" si="172">IFERROR(V26*$F48,0)</f>
        <v>0</v>
      </c>
      <c r="W48" s="134">
        <f t="shared" si="172"/>
        <v>0</v>
      </c>
      <c r="X48" s="134">
        <f t="shared" si="172"/>
        <v>0</v>
      </c>
      <c r="Y48" s="134">
        <f t="shared" si="172"/>
        <v>0</v>
      </c>
      <c r="Z48" s="134">
        <f t="shared" si="21"/>
        <v>0</v>
      </c>
      <c r="AA48" s="134">
        <f t="shared" ref="AA48:AD48" si="173">IFERROR(AA26*$F48,0)</f>
        <v>0</v>
      </c>
      <c r="AB48" s="134">
        <f t="shared" si="173"/>
        <v>0</v>
      </c>
      <c r="AC48" s="134">
        <f t="shared" si="173"/>
        <v>0</v>
      </c>
      <c r="AD48" s="134">
        <f t="shared" si="173"/>
        <v>0</v>
      </c>
      <c r="AE48" s="134">
        <f t="shared" si="23"/>
        <v>0</v>
      </c>
      <c r="AF48" s="134">
        <f t="shared" ref="AF48:AI48" si="174">IFERROR(AF26*$F48,0)</f>
        <v>0</v>
      </c>
      <c r="AG48" s="134">
        <f t="shared" si="174"/>
        <v>0</v>
      </c>
      <c r="AH48" s="134">
        <f t="shared" si="174"/>
        <v>0</v>
      </c>
      <c r="AI48" s="134">
        <f t="shared" si="174"/>
        <v>0</v>
      </c>
      <c r="AJ48" s="134">
        <f t="shared" si="25"/>
        <v>0</v>
      </c>
      <c r="AK48" s="134">
        <f t="shared" ref="AK48:AN48" si="175">IFERROR(AK26*$F48,0)</f>
        <v>0</v>
      </c>
      <c r="AL48" s="134">
        <f t="shared" si="175"/>
        <v>0</v>
      </c>
      <c r="AM48" s="134">
        <f t="shared" si="175"/>
        <v>0</v>
      </c>
      <c r="AN48" s="134">
        <f t="shared" si="175"/>
        <v>0</v>
      </c>
      <c r="AO48" s="134">
        <f t="shared" si="27"/>
        <v>0</v>
      </c>
      <c r="AP48" s="134">
        <f t="shared" ref="AP48:AS48" si="176">IFERROR(AP26*$F48,0)</f>
        <v>0</v>
      </c>
      <c r="AQ48" s="134">
        <f t="shared" si="176"/>
        <v>0</v>
      </c>
      <c r="AR48" s="134">
        <f t="shared" si="176"/>
        <v>0</v>
      </c>
      <c r="AS48" s="134">
        <f t="shared" si="176"/>
        <v>0</v>
      </c>
      <c r="AT48" s="134">
        <f t="shared" si="29"/>
        <v>0</v>
      </c>
      <c r="AU48" s="134">
        <f t="shared" ref="AU48:AX48" si="177">IFERROR(AU26*$F48,0)</f>
        <v>0</v>
      </c>
      <c r="AV48" s="134">
        <f t="shared" si="177"/>
        <v>0</v>
      </c>
      <c r="AW48" s="134">
        <f t="shared" si="177"/>
        <v>0</v>
      </c>
      <c r="AX48" s="134">
        <f t="shared" si="177"/>
        <v>0</v>
      </c>
      <c r="AY48" s="134">
        <f t="shared" si="31"/>
        <v>0</v>
      </c>
      <c r="AZ48" s="134">
        <f t="shared" ref="AZ48:BC48" si="178">IFERROR(AZ26*$F48,0)</f>
        <v>0</v>
      </c>
      <c r="BA48" s="134">
        <f t="shared" si="178"/>
        <v>0</v>
      </c>
      <c r="BB48" s="134">
        <f t="shared" si="178"/>
        <v>0</v>
      </c>
      <c r="BC48" s="134">
        <f t="shared" si="178"/>
        <v>0</v>
      </c>
      <c r="BD48" s="134">
        <f t="shared" si="33"/>
        <v>0</v>
      </c>
      <c r="BE48" s="134">
        <f t="shared" ref="BE48:BH48" si="179">IFERROR(BE26*$F48,0)</f>
        <v>0</v>
      </c>
      <c r="BF48" s="134">
        <f t="shared" si="179"/>
        <v>0</v>
      </c>
      <c r="BG48" s="134">
        <f t="shared" si="179"/>
        <v>0</v>
      </c>
      <c r="BH48" s="134">
        <f t="shared" si="179"/>
        <v>0</v>
      </c>
      <c r="BI48" s="134">
        <f t="shared" si="35"/>
        <v>0</v>
      </c>
      <c r="BJ48" s="134">
        <f t="shared" ref="BJ48:BM48" si="180">IFERROR(BJ26*$F48,0)</f>
        <v>0</v>
      </c>
      <c r="BK48" s="134">
        <f t="shared" si="180"/>
        <v>0</v>
      </c>
      <c r="BL48" s="134">
        <f t="shared" si="180"/>
        <v>0</v>
      </c>
      <c r="BM48" s="134">
        <f t="shared" si="180"/>
        <v>0</v>
      </c>
      <c r="BN48" s="134">
        <f t="shared" si="37"/>
        <v>0</v>
      </c>
    </row>
    <row r="49" spans="1:66">
      <c r="A49" s="131">
        <f t="shared" ref="A49:E49" si="181">A27</f>
        <v>0</v>
      </c>
      <c r="B49" s="131">
        <f t="shared" si="181"/>
        <v>0</v>
      </c>
      <c r="C49" s="131">
        <f t="shared" si="181"/>
        <v>0</v>
      </c>
      <c r="D49" s="131">
        <f t="shared" si="181"/>
        <v>0</v>
      </c>
      <c r="E49" s="131">
        <f t="shared" si="181"/>
        <v>0</v>
      </c>
      <c r="F49" s="133">
        <f>'Customer''s Questionnaire'!N62</f>
        <v>0</v>
      </c>
      <c r="G49" s="134">
        <f t="shared" ref="G49:J49" si="182">IFERROR(G27*$F49,0)</f>
        <v>0</v>
      </c>
      <c r="H49" s="134">
        <f t="shared" si="182"/>
        <v>0</v>
      </c>
      <c r="I49" s="134">
        <f t="shared" si="182"/>
        <v>0</v>
      </c>
      <c r="J49" s="134">
        <f t="shared" si="182"/>
        <v>0</v>
      </c>
      <c r="K49" s="134">
        <f t="shared" si="15"/>
        <v>0</v>
      </c>
      <c r="L49" s="134">
        <f t="shared" ref="L49:O49" si="183">IFERROR(L27*$F49,0)</f>
        <v>0</v>
      </c>
      <c r="M49" s="134">
        <f t="shared" si="183"/>
        <v>0</v>
      </c>
      <c r="N49" s="134">
        <f t="shared" si="183"/>
        <v>0</v>
      </c>
      <c r="O49" s="134">
        <f t="shared" si="183"/>
        <v>0</v>
      </c>
      <c r="P49" s="134">
        <f t="shared" si="17"/>
        <v>0</v>
      </c>
      <c r="Q49" s="134">
        <f t="shared" ref="Q49:T49" si="184">IFERROR(Q27*$F49,0)</f>
        <v>0</v>
      </c>
      <c r="R49" s="134">
        <f t="shared" si="184"/>
        <v>0</v>
      </c>
      <c r="S49" s="134">
        <f t="shared" si="184"/>
        <v>0</v>
      </c>
      <c r="T49" s="134">
        <f t="shared" si="184"/>
        <v>0</v>
      </c>
      <c r="U49" s="134">
        <f t="shared" si="19"/>
        <v>0</v>
      </c>
      <c r="V49" s="134">
        <f t="shared" ref="V49:Y49" si="185">IFERROR(V27*$F49,0)</f>
        <v>0</v>
      </c>
      <c r="W49" s="134">
        <f t="shared" si="185"/>
        <v>0</v>
      </c>
      <c r="X49" s="134">
        <f t="shared" si="185"/>
        <v>0</v>
      </c>
      <c r="Y49" s="134">
        <f t="shared" si="185"/>
        <v>0</v>
      </c>
      <c r="Z49" s="134">
        <f t="shared" si="21"/>
        <v>0</v>
      </c>
      <c r="AA49" s="134">
        <f t="shared" ref="AA49:AD49" si="186">IFERROR(AA27*$F49,0)</f>
        <v>0</v>
      </c>
      <c r="AB49" s="134">
        <f t="shared" si="186"/>
        <v>0</v>
      </c>
      <c r="AC49" s="134">
        <f t="shared" si="186"/>
        <v>0</v>
      </c>
      <c r="AD49" s="134">
        <f t="shared" si="186"/>
        <v>0</v>
      </c>
      <c r="AE49" s="134">
        <f t="shared" si="23"/>
        <v>0</v>
      </c>
      <c r="AF49" s="134">
        <f t="shared" ref="AF49:AI49" si="187">IFERROR(AF27*$F49,0)</f>
        <v>0</v>
      </c>
      <c r="AG49" s="134">
        <f t="shared" si="187"/>
        <v>0</v>
      </c>
      <c r="AH49" s="134">
        <f t="shared" si="187"/>
        <v>0</v>
      </c>
      <c r="AI49" s="134">
        <f t="shared" si="187"/>
        <v>0</v>
      </c>
      <c r="AJ49" s="134">
        <f t="shared" si="25"/>
        <v>0</v>
      </c>
      <c r="AK49" s="134">
        <f t="shared" ref="AK49:AN49" si="188">IFERROR(AK27*$F49,0)</f>
        <v>0</v>
      </c>
      <c r="AL49" s="134">
        <f t="shared" si="188"/>
        <v>0</v>
      </c>
      <c r="AM49" s="134">
        <f t="shared" si="188"/>
        <v>0</v>
      </c>
      <c r="AN49" s="134">
        <f t="shared" si="188"/>
        <v>0</v>
      </c>
      <c r="AO49" s="134">
        <f t="shared" si="27"/>
        <v>0</v>
      </c>
      <c r="AP49" s="134">
        <f t="shared" ref="AP49:AS49" si="189">IFERROR(AP27*$F49,0)</f>
        <v>0</v>
      </c>
      <c r="AQ49" s="134">
        <f t="shared" si="189"/>
        <v>0</v>
      </c>
      <c r="AR49" s="134">
        <f t="shared" si="189"/>
        <v>0</v>
      </c>
      <c r="AS49" s="134">
        <f t="shared" si="189"/>
        <v>0</v>
      </c>
      <c r="AT49" s="134">
        <f t="shared" si="29"/>
        <v>0</v>
      </c>
      <c r="AU49" s="134">
        <f t="shared" ref="AU49:AX49" si="190">IFERROR(AU27*$F49,0)</f>
        <v>0</v>
      </c>
      <c r="AV49" s="134">
        <f t="shared" si="190"/>
        <v>0</v>
      </c>
      <c r="AW49" s="134">
        <f t="shared" si="190"/>
        <v>0</v>
      </c>
      <c r="AX49" s="134">
        <f t="shared" si="190"/>
        <v>0</v>
      </c>
      <c r="AY49" s="134">
        <f t="shared" si="31"/>
        <v>0</v>
      </c>
      <c r="AZ49" s="134">
        <f t="shared" ref="AZ49:BC49" si="191">IFERROR(AZ27*$F49,0)</f>
        <v>0</v>
      </c>
      <c r="BA49" s="134">
        <f t="shared" si="191"/>
        <v>0</v>
      </c>
      <c r="BB49" s="134">
        <f t="shared" si="191"/>
        <v>0</v>
      </c>
      <c r="BC49" s="134">
        <f t="shared" si="191"/>
        <v>0</v>
      </c>
      <c r="BD49" s="134">
        <f t="shared" si="33"/>
        <v>0</v>
      </c>
      <c r="BE49" s="134">
        <f t="shared" ref="BE49:BH49" si="192">IFERROR(BE27*$F49,0)</f>
        <v>0</v>
      </c>
      <c r="BF49" s="134">
        <f t="shared" si="192"/>
        <v>0</v>
      </c>
      <c r="BG49" s="134">
        <f t="shared" si="192"/>
        <v>0</v>
      </c>
      <c r="BH49" s="134">
        <f t="shared" si="192"/>
        <v>0</v>
      </c>
      <c r="BI49" s="134">
        <f t="shared" si="35"/>
        <v>0</v>
      </c>
      <c r="BJ49" s="134">
        <f t="shared" ref="BJ49:BM49" si="193">IFERROR(BJ27*$F49,0)</f>
        <v>0</v>
      </c>
      <c r="BK49" s="134">
        <f t="shared" si="193"/>
        <v>0</v>
      </c>
      <c r="BL49" s="134">
        <f t="shared" si="193"/>
        <v>0</v>
      </c>
      <c r="BM49" s="134">
        <f t="shared" si="193"/>
        <v>0</v>
      </c>
      <c r="BN49" s="134">
        <f t="shared" si="37"/>
        <v>0</v>
      </c>
    </row>
    <row r="50" spans="1:66">
      <c r="A50" s="131">
        <f t="shared" ref="A50:E50" si="194">A28</f>
        <v>0</v>
      </c>
      <c r="B50" s="131">
        <f t="shared" si="194"/>
        <v>0</v>
      </c>
      <c r="C50" s="131">
        <f t="shared" si="194"/>
        <v>0</v>
      </c>
      <c r="D50" s="131">
        <f t="shared" si="194"/>
        <v>0</v>
      </c>
      <c r="E50" s="131">
        <f t="shared" si="194"/>
        <v>0</v>
      </c>
      <c r="F50" s="133">
        <f>'Customer''s Questionnaire'!N63</f>
        <v>0</v>
      </c>
      <c r="G50" s="134">
        <f t="shared" ref="G50:J50" si="195">IFERROR(G28*$F50,0)</f>
        <v>0</v>
      </c>
      <c r="H50" s="134">
        <f t="shared" si="195"/>
        <v>0</v>
      </c>
      <c r="I50" s="134">
        <f t="shared" si="195"/>
        <v>0</v>
      </c>
      <c r="J50" s="134">
        <f t="shared" si="195"/>
        <v>0</v>
      </c>
      <c r="K50" s="134">
        <f t="shared" si="15"/>
        <v>0</v>
      </c>
      <c r="L50" s="134">
        <f t="shared" ref="L50:O50" si="196">IFERROR(L28*$F50,0)</f>
        <v>0</v>
      </c>
      <c r="M50" s="134">
        <f t="shared" si="196"/>
        <v>0</v>
      </c>
      <c r="N50" s="134">
        <f t="shared" si="196"/>
        <v>0</v>
      </c>
      <c r="O50" s="134">
        <f t="shared" si="196"/>
        <v>0</v>
      </c>
      <c r="P50" s="134">
        <f t="shared" si="17"/>
        <v>0</v>
      </c>
      <c r="Q50" s="134">
        <f t="shared" ref="Q50:T50" si="197">IFERROR(Q28*$F50,0)</f>
        <v>0</v>
      </c>
      <c r="R50" s="134">
        <f t="shared" si="197"/>
        <v>0</v>
      </c>
      <c r="S50" s="134">
        <f t="shared" si="197"/>
        <v>0</v>
      </c>
      <c r="T50" s="134">
        <f t="shared" si="197"/>
        <v>0</v>
      </c>
      <c r="U50" s="134">
        <f t="shared" si="19"/>
        <v>0</v>
      </c>
      <c r="V50" s="134">
        <f t="shared" ref="V50:Y50" si="198">IFERROR(V28*$F50,0)</f>
        <v>0</v>
      </c>
      <c r="W50" s="134">
        <f t="shared" si="198"/>
        <v>0</v>
      </c>
      <c r="X50" s="134">
        <f t="shared" si="198"/>
        <v>0</v>
      </c>
      <c r="Y50" s="134">
        <f t="shared" si="198"/>
        <v>0</v>
      </c>
      <c r="Z50" s="134">
        <f t="shared" si="21"/>
        <v>0</v>
      </c>
      <c r="AA50" s="134">
        <f t="shared" ref="AA50:AD50" si="199">IFERROR(AA28*$F50,0)</f>
        <v>0</v>
      </c>
      <c r="AB50" s="134">
        <f t="shared" si="199"/>
        <v>0</v>
      </c>
      <c r="AC50" s="134">
        <f t="shared" si="199"/>
        <v>0</v>
      </c>
      <c r="AD50" s="134">
        <f t="shared" si="199"/>
        <v>0</v>
      </c>
      <c r="AE50" s="134">
        <f t="shared" si="23"/>
        <v>0</v>
      </c>
      <c r="AF50" s="134">
        <f t="shared" ref="AF50:AI50" si="200">IFERROR(AF28*$F50,0)</f>
        <v>0</v>
      </c>
      <c r="AG50" s="134">
        <f t="shared" si="200"/>
        <v>0</v>
      </c>
      <c r="AH50" s="134">
        <f t="shared" si="200"/>
        <v>0</v>
      </c>
      <c r="AI50" s="134">
        <f t="shared" si="200"/>
        <v>0</v>
      </c>
      <c r="AJ50" s="134">
        <f t="shared" si="25"/>
        <v>0</v>
      </c>
      <c r="AK50" s="134">
        <f t="shared" ref="AK50:AN50" si="201">IFERROR(AK28*$F50,0)</f>
        <v>0</v>
      </c>
      <c r="AL50" s="134">
        <f t="shared" si="201"/>
        <v>0</v>
      </c>
      <c r="AM50" s="134">
        <f t="shared" si="201"/>
        <v>0</v>
      </c>
      <c r="AN50" s="134">
        <f t="shared" si="201"/>
        <v>0</v>
      </c>
      <c r="AO50" s="134">
        <f t="shared" si="27"/>
        <v>0</v>
      </c>
      <c r="AP50" s="134">
        <f t="shared" ref="AP50:AS50" si="202">IFERROR(AP28*$F50,0)</f>
        <v>0</v>
      </c>
      <c r="AQ50" s="134">
        <f t="shared" si="202"/>
        <v>0</v>
      </c>
      <c r="AR50" s="134">
        <f t="shared" si="202"/>
        <v>0</v>
      </c>
      <c r="AS50" s="134">
        <f t="shared" si="202"/>
        <v>0</v>
      </c>
      <c r="AT50" s="134">
        <f t="shared" si="29"/>
        <v>0</v>
      </c>
      <c r="AU50" s="134">
        <f t="shared" ref="AU50:AX50" si="203">IFERROR(AU28*$F50,0)</f>
        <v>0</v>
      </c>
      <c r="AV50" s="134">
        <f t="shared" si="203"/>
        <v>0</v>
      </c>
      <c r="AW50" s="134">
        <f t="shared" si="203"/>
        <v>0</v>
      </c>
      <c r="AX50" s="134">
        <f t="shared" si="203"/>
        <v>0</v>
      </c>
      <c r="AY50" s="134">
        <f t="shared" si="31"/>
        <v>0</v>
      </c>
      <c r="AZ50" s="134">
        <f t="shared" ref="AZ50:BC50" si="204">IFERROR(AZ28*$F50,0)</f>
        <v>0</v>
      </c>
      <c r="BA50" s="134">
        <f t="shared" si="204"/>
        <v>0</v>
      </c>
      <c r="BB50" s="134">
        <f t="shared" si="204"/>
        <v>0</v>
      </c>
      <c r="BC50" s="134">
        <f t="shared" si="204"/>
        <v>0</v>
      </c>
      <c r="BD50" s="134">
        <f t="shared" si="33"/>
        <v>0</v>
      </c>
      <c r="BE50" s="134">
        <f t="shared" ref="BE50:BH50" si="205">IFERROR(BE28*$F50,0)</f>
        <v>0</v>
      </c>
      <c r="BF50" s="134">
        <f t="shared" si="205"/>
        <v>0</v>
      </c>
      <c r="BG50" s="134">
        <f t="shared" si="205"/>
        <v>0</v>
      </c>
      <c r="BH50" s="134">
        <f t="shared" si="205"/>
        <v>0</v>
      </c>
      <c r="BI50" s="134">
        <f t="shared" si="35"/>
        <v>0</v>
      </c>
      <c r="BJ50" s="134">
        <f t="shared" ref="BJ50:BM50" si="206">IFERROR(BJ28*$F50,0)</f>
        <v>0</v>
      </c>
      <c r="BK50" s="134">
        <f t="shared" si="206"/>
        <v>0</v>
      </c>
      <c r="BL50" s="134">
        <f t="shared" si="206"/>
        <v>0</v>
      </c>
      <c r="BM50" s="134">
        <f t="shared" si="206"/>
        <v>0</v>
      </c>
      <c r="BN50" s="134">
        <f t="shared" si="37"/>
        <v>0</v>
      </c>
    </row>
    <row r="51" spans="1:66">
      <c r="A51" s="144" t="s">
        <v>935</v>
      </c>
      <c r="B51" s="144"/>
      <c r="C51" s="144"/>
      <c r="D51" s="144"/>
      <c r="E51" s="144"/>
      <c r="F51" s="144"/>
      <c r="G51" s="147">
        <f>SUM(G31:G50)</f>
        <v>10000</v>
      </c>
      <c r="H51" s="147">
        <f t="shared" ref="H51:BN51" si="207">SUM(H31:H50)</f>
        <v>10000</v>
      </c>
      <c r="I51" s="147">
        <f t="shared" si="207"/>
        <v>10000</v>
      </c>
      <c r="J51" s="147">
        <f t="shared" si="207"/>
        <v>10000</v>
      </c>
      <c r="K51" s="147">
        <f t="shared" si="207"/>
        <v>40000</v>
      </c>
      <c r="L51" s="147">
        <f t="shared" si="207"/>
        <v>12500</v>
      </c>
      <c r="M51" s="147">
        <f t="shared" si="207"/>
        <v>12500</v>
      </c>
      <c r="N51" s="147">
        <f t="shared" si="207"/>
        <v>12500</v>
      </c>
      <c r="O51" s="147">
        <f t="shared" si="207"/>
        <v>12500</v>
      </c>
      <c r="P51" s="147">
        <f t="shared" si="207"/>
        <v>50000</v>
      </c>
      <c r="Q51" s="147">
        <f t="shared" si="207"/>
        <v>16875</v>
      </c>
      <c r="R51" s="147">
        <f t="shared" si="207"/>
        <v>16875</v>
      </c>
      <c r="S51" s="147">
        <f t="shared" si="207"/>
        <v>16875</v>
      </c>
      <c r="T51" s="147">
        <f t="shared" si="207"/>
        <v>16875</v>
      </c>
      <c r="U51" s="147">
        <f t="shared" si="207"/>
        <v>67500</v>
      </c>
      <c r="V51" s="147">
        <f t="shared" si="207"/>
        <v>21093.75</v>
      </c>
      <c r="W51" s="147">
        <f t="shared" si="207"/>
        <v>21093.75</v>
      </c>
      <c r="X51" s="147">
        <f t="shared" si="207"/>
        <v>21093.75</v>
      </c>
      <c r="Y51" s="147">
        <f t="shared" si="207"/>
        <v>21093.75</v>
      </c>
      <c r="Z51" s="147">
        <f t="shared" si="207"/>
        <v>84375</v>
      </c>
      <c r="AA51" s="147">
        <f t="shared" si="207"/>
        <v>24257.8125</v>
      </c>
      <c r="AB51" s="147">
        <f t="shared" si="207"/>
        <v>24257.8125</v>
      </c>
      <c r="AC51" s="147">
        <f t="shared" si="207"/>
        <v>24257.8125</v>
      </c>
      <c r="AD51" s="147">
        <f t="shared" si="207"/>
        <v>24257.8125</v>
      </c>
      <c r="AE51" s="147">
        <f t="shared" si="207"/>
        <v>97031.25</v>
      </c>
      <c r="AF51" s="147">
        <f t="shared" si="207"/>
        <v>27896.484374999996</v>
      </c>
      <c r="AG51" s="147">
        <f t="shared" si="207"/>
        <v>27896.484374999996</v>
      </c>
      <c r="AH51" s="147">
        <f t="shared" si="207"/>
        <v>27896.484374999996</v>
      </c>
      <c r="AI51" s="147">
        <f t="shared" si="207"/>
        <v>27896.484374999996</v>
      </c>
      <c r="AJ51" s="147">
        <f t="shared" si="207"/>
        <v>111585.93749999999</v>
      </c>
      <c r="AK51" s="147">
        <f t="shared" si="207"/>
        <v>32080.957031249993</v>
      </c>
      <c r="AL51" s="147">
        <f t="shared" si="207"/>
        <v>32080.957031249993</v>
      </c>
      <c r="AM51" s="147">
        <f t="shared" si="207"/>
        <v>32080.957031249993</v>
      </c>
      <c r="AN51" s="147">
        <f t="shared" si="207"/>
        <v>32080.957031249993</v>
      </c>
      <c r="AO51" s="147">
        <f t="shared" si="207"/>
        <v>128323.82812499997</v>
      </c>
      <c r="AP51" s="147">
        <f t="shared" si="207"/>
        <v>36893.100585937485</v>
      </c>
      <c r="AQ51" s="147">
        <f t="shared" si="207"/>
        <v>36893.100585937485</v>
      </c>
      <c r="AR51" s="147">
        <f t="shared" si="207"/>
        <v>36893.100585937485</v>
      </c>
      <c r="AS51" s="147">
        <f t="shared" si="207"/>
        <v>36893.100585937485</v>
      </c>
      <c r="AT51" s="147">
        <f t="shared" si="207"/>
        <v>147572.40234374994</v>
      </c>
      <c r="AU51" s="147">
        <f t="shared" si="207"/>
        <v>42427.06567382811</v>
      </c>
      <c r="AV51" s="147">
        <f t="shared" si="207"/>
        <v>42427.06567382811</v>
      </c>
      <c r="AW51" s="147">
        <f t="shared" si="207"/>
        <v>42427.06567382811</v>
      </c>
      <c r="AX51" s="147">
        <f t="shared" si="207"/>
        <v>42427.06567382811</v>
      </c>
      <c r="AY51" s="147">
        <f t="shared" si="207"/>
        <v>169708.26269531244</v>
      </c>
      <c r="AZ51" s="147">
        <f t="shared" si="207"/>
        <v>48791.125524902323</v>
      </c>
      <c r="BA51" s="147">
        <f t="shared" si="207"/>
        <v>48791.125524902323</v>
      </c>
      <c r="BB51" s="147">
        <f t="shared" si="207"/>
        <v>48791.125524902323</v>
      </c>
      <c r="BC51" s="147">
        <f t="shared" si="207"/>
        <v>48791.125524902323</v>
      </c>
      <c r="BD51" s="147">
        <f t="shared" si="207"/>
        <v>195164.50209960929</v>
      </c>
      <c r="BE51" s="147">
        <f t="shared" si="207"/>
        <v>56109.794353637662</v>
      </c>
      <c r="BF51" s="147">
        <f t="shared" si="207"/>
        <v>56109.794353637662</v>
      </c>
      <c r="BG51" s="147">
        <f t="shared" si="207"/>
        <v>56109.794353637662</v>
      </c>
      <c r="BH51" s="147">
        <f t="shared" si="207"/>
        <v>56109.794353637662</v>
      </c>
      <c r="BI51" s="147">
        <f t="shared" si="207"/>
        <v>224439.17741455065</v>
      </c>
      <c r="BJ51" s="147">
        <f t="shared" si="207"/>
        <v>64526.263506683303</v>
      </c>
      <c r="BK51" s="147">
        <f t="shared" si="207"/>
        <v>64526.263506683303</v>
      </c>
      <c r="BL51" s="147">
        <f t="shared" si="207"/>
        <v>64526.263506683303</v>
      </c>
      <c r="BM51" s="147">
        <f t="shared" si="207"/>
        <v>64526.263506683303</v>
      </c>
      <c r="BN51" s="147">
        <f t="shared" si="207"/>
        <v>258105.05402673321</v>
      </c>
    </row>
    <row r="52" spans="1:66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</row>
    <row r="53" spans="1:66" s="241" customFormat="1">
      <c r="A53" s="239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40"/>
      <c r="BG53" s="240"/>
      <c r="BH53" s="240"/>
      <c r="BI53" s="240"/>
      <c r="BJ53" s="240"/>
      <c r="BK53" s="240"/>
      <c r="BL53" s="240"/>
      <c r="BM53" s="240"/>
      <c r="BN53" s="240"/>
    </row>
    <row r="54" spans="1:66" s="241" customFormat="1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  <c r="BE54" s="242"/>
      <c r="BF54" s="242"/>
      <c r="BG54" s="242"/>
      <c r="BH54" s="242"/>
      <c r="BI54" s="242"/>
      <c r="BJ54" s="242"/>
      <c r="BK54" s="242"/>
      <c r="BL54" s="242"/>
      <c r="BM54" s="242"/>
      <c r="BN54" s="242"/>
    </row>
    <row r="55" spans="1:66" s="241" customFormat="1">
      <c r="A55" s="240"/>
      <c r="B55" s="240"/>
      <c r="C55" s="240"/>
      <c r="D55" s="240"/>
      <c r="E55" s="240"/>
      <c r="F55" s="240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243"/>
      <c r="AP55" s="243"/>
      <c r="AQ55" s="243"/>
      <c r="AR55" s="243"/>
      <c r="AS55" s="243"/>
      <c r="AT55" s="243"/>
      <c r="AU55" s="243"/>
      <c r="AV55" s="243"/>
      <c r="AW55" s="243"/>
      <c r="AX55" s="243"/>
      <c r="AY55" s="243"/>
      <c r="AZ55" s="243"/>
      <c r="BA55" s="243"/>
      <c r="BB55" s="243"/>
      <c r="BC55" s="243"/>
      <c r="BD55" s="243"/>
      <c r="BE55" s="243"/>
      <c r="BF55" s="243"/>
      <c r="BG55" s="243"/>
      <c r="BH55" s="243"/>
      <c r="BI55" s="243"/>
      <c r="BJ55" s="243"/>
      <c r="BK55" s="243"/>
      <c r="BL55" s="243"/>
      <c r="BM55" s="243"/>
      <c r="BN55" s="243"/>
    </row>
    <row r="56" spans="1:66" s="241" customFormat="1">
      <c r="A56" s="240"/>
      <c r="B56" s="240"/>
      <c r="C56" s="240"/>
      <c r="D56" s="240"/>
      <c r="E56" s="240"/>
      <c r="F56" s="240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243"/>
      <c r="BE56" s="243"/>
      <c r="BF56" s="243"/>
      <c r="BG56" s="243"/>
      <c r="BH56" s="243"/>
      <c r="BI56" s="243"/>
      <c r="BJ56" s="243"/>
      <c r="BK56" s="243"/>
      <c r="BL56" s="243"/>
      <c r="BM56" s="243"/>
      <c r="BN56" s="243"/>
    </row>
    <row r="57" spans="1:66" s="241" customFormat="1">
      <c r="A57" s="240"/>
      <c r="B57" s="240"/>
      <c r="C57" s="240"/>
      <c r="D57" s="240"/>
      <c r="E57" s="240"/>
      <c r="F57" s="240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243"/>
      <c r="AP57" s="243"/>
      <c r="AQ57" s="243"/>
      <c r="AR57" s="243"/>
      <c r="AS57" s="243"/>
      <c r="AT57" s="243"/>
      <c r="AU57" s="243"/>
      <c r="AV57" s="243"/>
      <c r="AW57" s="243"/>
      <c r="AX57" s="243"/>
      <c r="AY57" s="243"/>
      <c r="AZ57" s="243"/>
      <c r="BA57" s="243"/>
      <c r="BB57" s="243"/>
      <c r="BC57" s="243"/>
      <c r="BD57" s="243"/>
      <c r="BE57" s="243"/>
      <c r="BF57" s="243"/>
      <c r="BG57" s="243"/>
      <c r="BH57" s="243"/>
      <c r="BI57" s="243"/>
      <c r="BJ57" s="243"/>
      <c r="BK57" s="243"/>
      <c r="BL57" s="243"/>
      <c r="BM57" s="243"/>
      <c r="BN57" s="243"/>
    </row>
    <row r="58" spans="1:66" s="241" customFormat="1">
      <c r="A58" s="240"/>
      <c r="B58" s="240"/>
      <c r="C58" s="240"/>
      <c r="D58" s="240"/>
      <c r="E58" s="240"/>
      <c r="F58" s="240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  <c r="BA58" s="243"/>
      <c r="BB58" s="243"/>
      <c r="BC58" s="243"/>
      <c r="BD58" s="243"/>
      <c r="BE58" s="243"/>
      <c r="BF58" s="243"/>
      <c r="BG58" s="243"/>
      <c r="BH58" s="243"/>
      <c r="BI58" s="243"/>
      <c r="BJ58" s="243"/>
      <c r="BK58" s="243"/>
      <c r="BL58" s="243"/>
      <c r="BM58" s="243"/>
      <c r="BN58" s="243"/>
    </row>
    <row r="59" spans="1:66" s="241" customFormat="1">
      <c r="A59" s="240"/>
      <c r="B59" s="240"/>
      <c r="C59" s="240"/>
      <c r="D59" s="240"/>
      <c r="E59" s="240"/>
      <c r="F59" s="240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243"/>
      <c r="AP59" s="243"/>
      <c r="AQ59" s="243"/>
      <c r="AR59" s="243"/>
      <c r="AS59" s="243"/>
      <c r="AT59" s="243"/>
      <c r="AU59" s="243"/>
      <c r="AV59" s="243"/>
      <c r="AW59" s="243"/>
      <c r="AX59" s="243"/>
      <c r="AY59" s="243"/>
      <c r="AZ59" s="243"/>
      <c r="BA59" s="243"/>
      <c r="BB59" s="243"/>
      <c r="BC59" s="243"/>
      <c r="BD59" s="243"/>
      <c r="BE59" s="243"/>
      <c r="BF59" s="243"/>
      <c r="BG59" s="243"/>
      <c r="BH59" s="243"/>
      <c r="BI59" s="243"/>
      <c r="BJ59" s="243"/>
      <c r="BK59" s="243"/>
      <c r="BL59" s="243"/>
      <c r="BM59" s="243"/>
      <c r="BN59" s="243"/>
    </row>
    <row r="60" spans="1:66" s="241" customFormat="1">
      <c r="A60" s="240"/>
      <c r="B60" s="240"/>
      <c r="C60" s="240"/>
      <c r="D60" s="240"/>
      <c r="E60" s="240"/>
      <c r="F60" s="240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243"/>
      <c r="AR60" s="243"/>
      <c r="AS60" s="243"/>
      <c r="AT60" s="243"/>
      <c r="AU60" s="243"/>
      <c r="AV60" s="243"/>
      <c r="AW60" s="243"/>
      <c r="AX60" s="243"/>
      <c r="AY60" s="243"/>
      <c r="AZ60" s="243"/>
      <c r="BA60" s="243"/>
      <c r="BB60" s="243"/>
      <c r="BC60" s="243"/>
      <c r="BD60" s="243"/>
      <c r="BE60" s="243"/>
      <c r="BF60" s="243"/>
      <c r="BG60" s="243"/>
      <c r="BH60" s="243"/>
      <c r="BI60" s="243"/>
      <c r="BJ60" s="243"/>
      <c r="BK60" s="243"/>
      <c r="BL60" s="243"/>
      <c r="BM60" s="243"/>
      <c r="BN60" s="243"/>
    </row>
    <row r="61" spans="1:66" s="241" customFormat="1">
      <c r="A61" s="242"/>
      <c r="B61" s="240"/>
      <c r="C61" s="240"/>
      <c r="D61" s="240"/>
      <c r="E61" s="240"/>
      <c r="F61" s="240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</row>
    <row r="62" spans="1:66" s="241" customFormat="1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2"/>
      <c r="BL62" s="242"/>
      <c r="BM62" s="242"/>
      <c r="BN62" s="242"/>
    </row>
    <row r="63" spans="1:66" s="241" customFormat="1">
      <c r="A63" s="240"/>
      <c r="B63" s="240"/>
      <c r="C63" s="240"/>
      <c r="D63" s="240"/>
      <c r="E63" s="240"/>
      <c r="F63" s="245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  <c r="AF63" s="246"/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/>
      <c r="AR63" s="246"/>
      <c r="AS63" s="246"/>
      <c r="AT63" s="246"/>
      <c r="AU63" s="246"/>
      <c r="AV63" s="246"/>
      <c r="AW63" s="246"/>
      <c r="AX63" s="246"/>
      <c r="AY63" s="246"/>
      <c r="AZ63" s="246"/>
      <c r="BA63" s="246"/>
      <c r="BB63" s="246"/>
      <c r="BC63" s="246"/>
      <c r="BD63" s="246"/>
      <c r="BE63" s="246"/>
      <c r="BF63" s="246"/>
      <c r="BG63" s="246"/>
      <c r="BH63" s="246"/>
      <c r="BI63" s="246"/>
      <c r="BJ63" s="246"/>
      <c r="BK63" s="246"/>
      <c r="BL63" s="246"/>
      <c r="BM63" s="246"/>
      <c r="BN63" s="246"/>
    </row>
    <row r="64" spans="1:66" s="241" customFormat="1">
      <c r="A64" s="240"/>
      <c r="B64" s="240"/>
      <c r="C64" s="240"/>
      <c r="D64" s="240"/>
      <c r="E64" s="240"/>
      <c r="F64" s="245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6"/>
      <c r="AT64" s="246"/>
      <c r="AU64" s="246"/>
      <c r="AV64" s="246"/>
      <c r="AW64" s="246"/>
      <c r="AX64" s="246"/>
      <c r="AY64" s="246"/>
      <c r="AZ64" s="246"/>
      <c r="BA64" s="246"/>
      <c r="BB64" s="246"/>
      <c r="BC64" s="246"/>
      <c r="BD64" s="246"/>
      <c r="BE64" s="246"/>
      <c r="BF64" s="246"/>
      <c r="BG64" s="246"/>
      <c r="BH64" s="246"/>
      <c r="BI64" s="246"/>
      <c r="BJ64" s="246"/>
      <c r="BK64" s="246"/>
      <c r="BL64" s="246"/>
      <c r="BM64" s="246"/>
      <c r="BN64" s="246"/>
    </row>
    <row r="65" spans="1:66" s="241" customFormat="1">
      <c r="A65" s="240"/>
      <c r="B65" s="240"/>
      <c r="C65" s="240"/>
      <c r="D65" s="240"/>
      <c r="E65" s="240"/>
      <c r="F65" s="245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  <c r="AF65" s="246"/>
      <c r="AG65" s="246"/>
      <c r="AH65" s="246"/>
      <c r="AI65" s="246"/>
      <c r="AJ65" s="246"/>
      <c r="AK65" s="246"/>
      <c r="AL65" s="246"/>
      <c r="AM65" s="246"/>
      <c r="AN65" s="246"/>
      <c r="AO65" s="246"/>
      <c r="AP65" s="246"/>
      <c r="AQ65" s="246"/>
      <c r="AR65" s="246"/>
      <c r="AS65" s="246"/>
      <c r="AT65" s="246"/>
      <c r="AU65" s="246"/>
      <c r="AV65" s="246"/>
      <c r="AW65" s="246"/>
      <c r="AX65" s="246"/>
      <c r="AY65" s="246"/>
      <c r="AZ65" s="246"/>
      <c r="BA65" s="246"/>
      <c r="BB65" s="246"/>
      <c r="BC65" s="246"/>
      <c r="BD65" s="246"/>
      <c r="BE65" s="246"/>
      <c r="BF65" s="246"/>
      <c r="BG65" s="246"/>
      <c r="BH65" s="246"/>
      <c r="BI65" s="246"/>
      <c r="BJ65" s="246"/>
      <c r="BK65" s="246"/>
      <c r="BL65" s="246"/>
      <c r="BM65" s="246"/>
      <c r="BN65" s="246"/>
    </row>
    <row r="66" spans="1:66" s="241" customFormat="1">
      <c r="A66" s="240"/>
      <c r="B66" s="240"/>
      <c r="C66" s="240"/>
      <c r="D66" s="240"/>
      <c r="E66" s="240"/>
      <c r="F66" s="245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  <c r="AF66" s="246"/>
      <c r="AG66" s="246"/>
      <c r="AH66" s="246"/>
      <c r="AI66" s="246"/>
      <c r="AJ66" s="246"/>
      <c r="AK66" s="246"/>
      <c r="AL66" s="246"/>
      <c r="AM66" s="246"/>
      <c r="AN66" s="246"/>
      <c r="AO66" s="246"/>
      <c r="AP66" s="246"/>
      <c r="AQ66" s="246"/>
      <c r="AR66" s="246"/>
      <c r="AS66" s="246"/>
      <c r="AT66" s="246"/>
      <c r="AU66" s="246"/>
      <c r="AV66" s="246"/>
      <c r="AW66" s="246"/>
      <c r="AX66" s="246"/>
      <c r="AY66" s="246"/>
      <c r="AZ66" s="246"/>
      <c r="BA66" s="246"/>
      <c r="BB66" s="246"/>
      <c r="BC66" s="246"/>
      <c r="BD66" s="246"/>
      <c r="BE66" s="246"/>
      <c r="BF66" s="246"/>
      <c r="BG66" s="246"/>
      <c r="BH66" s="246"/>
      <c r="BI66" s="246"/>
      <c r="BJ66" s="246"/>
      <c r="BK66" s="246"/>
      <c r="BL66" s="246"/>
      <c r="BM66" s="246"/>
      <c r="BN66" s="246"/>
    </row>
    <row r="67" spans="1:66" s="241" customFormat="1">
      <c r="A67" s="240"/>
      <c r="B67" s="240"/>
      <c r="C67" s="240"/>
      <c r="D67" s="240"/>
      <c r="E67" s="240"/>
      <c r="F67" s="245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  <c r="AQ67" s="246"/>
      <c r="AR67" s="246"/>
      <c r="AS67" s="246"/>
      <c r="AT67" s="246"/>
      <c r="AU67" s="246"/>
      <c r="AV67" s="246"/>
      <c r="AW67" s="246"/>
      <c r="AX67" s="246"/>
      <c r="AY67" s="246"/>
      <c r="AZ67" s="246"/>
      <c r="BA67" s="246"/>
      <c r="BB67" s="246"/>
      <c r="BC67" s="246"/>
      <c r="BD67" s="246"/>
      <c r="BE67" s="246"/>
      <c r="BF67" s="246"/>
      <c r="BG67" s="246"/>
      <c r="BH67" s="246"/>
      <c r="BI67" s="246"/>
      <c r="BJ67" s="246"/>
      <c r="BK67" s="246"/>
      <c r="BL67" s="246"/>
      <c r="BM67" s="246"/>
      <c r="BN67" s="246"/>
    </row>
    <row r="68" spans="1:66" s="241" customFormat="1">
      <c r="A68" s="240"/>
      <c r="B68" s="240"/>
      <c r="C68" s="240"/>
      <c r="D68" s="240"/>
      <c r="E68" s="240"/>
      <c r="F68" s="245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46"/>
      <c r="AR68" s="246"/>
      <c r="AS68" s="246"/>
      <c r="AT68" s="246"/>
      <c r="AU68" s="246"/>
      <c r="AV68" s="246"/>
      <c r="AW68" s="246"/>
      <c r="AX68" s="246"/>
      <c r="AY68" s="246"/>
      <c r="AZ68" s="246"/>
      <c r="BA68" s="246"/>
      <c r="BB68" s="246"/>
      <c r="BC68" s="246"/>
      <c r="BD68" s="246"/>
      <c r="BE68" s="246"/>
      <c r="BF68" s="246"/>
      <c r="BG68" s="246"/>
      <c r="BH68" s="246"/>
      <c r="BI68" s="246"/>
      <c r="BJ68" s="246"/>
      <c r="BK68" s="246"/>
      <c r="BL68" s="246"/>
      <c r="BM68" s="246"/>
      <c r="BN68" s="246"/>
    </row>
    <row r="69" spans="1:66" s="241" customFormat="1">
      <c r="A69" s="242"/>
      <c r="B69" s="242"/>
      <c r="C69" s="242"/>
      <c r="D69" s="242"/>
      <c r="E69" s="242"/>
      <c r="F69" s="242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  <c r="AP69" s="247"/>
      <c r="AQ69" s="247"/>
      <c r="AR69" s="247"/>
      <c r="AS69" s="247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47"/>
      <c r="BE69" s="247"/>
      <c r="BF69" s="247"/>
      <c r="BG69" s="247"/>
      <c r="BH69" s="247"/>
      <c r="BI69" s="247"/>
      <c r="BJ69" s="247"/>
      <c r="BK69" s="247"/>
      <c r="BL69" s="247"/>
      <c r="BM69" s="247"/>
      <c r="BN69" s="247"/>
    </row>
    <row r="70" spans="1:66" s="241" customFormat="1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  <c r="AI70" s="240"/>
      <c r="AJ70" s="240"/>
      <c r="AK70" s="240"/>
      <c r="AL70" s="240"/>
      <c r="AM70" s="240"/>
      <c r="AN70" s="240"/>
      <c r="AO70" s="240"/>
      <c r="AP70" s="240"/>
      <c r="AQ70" s="240"/>
      <c r="AR70" s="240"/>
      <c r="AS70" s="240"/>
      <c r="AT70" s="240"/>
      <c r="AU70" s="240"/>
      <c r="AV70" s="240"/>
      <c r="AW70" s="240"/>
      <c r="AX70" s="240"/>
      <c r="AY70" s="240"/>
      <c r="AZ70" s="240"/>
      <c r="BA70" s="240"/>
      <c r="BB70" s="240"/>
      <c r="BC70" s="240"/>
      <c r="BD70" s="240"/>
      <c r="BE70" s="240"/>
      <c r="BF70" s="240"/>
      <c r="BG70" s="240"/>
      <c r="BH70" s="240"/>
      <c r="BI70" s="240"/>
      <c r="BJ70" s="240"/>
      <c r="BK70" s="240"/>
      <c r="BL70" s="240"/>
      <c r="BM70" s="240"/>
      <c r="BN70" s="240"/>
    </row>
    <row r="71" spans="1:66" s="241" customFormat="1">
      <c r="A71" s="239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40"/>
      <c r="BD71" s="240"/>
      <c r="BE71" s="240"/>
      <c r="BF71" s="240"/>
      <c r="BG71" s="240"/>
      <c r="BH71" s="240"/>
      <c r="BI71" s="240"/>
      <c r="BJ71" s="240"/>
      <c r="BK71" s="240"/>
      <c r="BL71" s="240"/>
      <c r="BM71" s="240"/>
      <c r="BN71" s="240"/>
    </row>
    <row r="72" spans="1:66" s="241" customFormat="1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  <c r="AP72" s="242"/>
      <c r="AQ72" s="242"/>
      <c r="AR72" s="242"/>
      <c r="AS72" s="242"/>
      <c r="AT72" s="242"/>
      <c r="AU72" s="242"/>
      <c r="AV72" s="242"/>
      <c r="AW72" s="242"/>
      <c r="AX72" s="242"/>
      <c r="AY72" s="242"/>
      <c r="AZ72" s="242"/>
      <c r="BA72" s="242"/>
      <c r="BB72" s="242"/>
      <c r="BC72" s="242"/>
      <c r="BD72" s="242"/>
      <c r="BE72" s="242"/>
      <c r="BF72" s="242"/>
      <c r="BG72" s="242"/>
      <c r="BH72" s="242"/>
      <c r="BI72" s="242"/>
      <c r="BJ72" s="242"/>
      <c r="BK72" s="242"/>
      <c r="BL72" s="242"/>
      <c r="BM72" s="242"/>
      <c r="BN72" s="242"/>
    </row>
    <row r="73" spans="1:66" s="241" customFormat="1">
      <c r="A73" s="240"/>
      <c r="B73" s="240"/>
      <c r="C73" s="240"/>
      <c r="D73" s="240"/>
      <c r="E73" s="240"/>
      <c r="F73" s="240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/>
      <c r="AX73" s="243"/>
      <c r="AY73" s="243"/>
      <c r="AZ73" s="243"/>
      <c r="BA73" s="243"/>
      <c r="BB73" s="243"/>
      <c r="BC73" s="243"/>
      <c r="BD73" s="243"/>
      <c r="BE73" s="243"/>
      <c r="BF73" s="243"/>
      <c r="BG73" s="243"/>
      <c r="BH73" s="243"/>
      <c r="BI73" s="243"/>
      <c r="BJ73" s="243"/>
      <c r="BK73" s="243"/>
      <c r="BL73" s="243"/>
      <c r="BM73" s="243"/>
      <c r="BN73" s="243"/>
    </row>
    <row r="74" spans="1:66" s="241" customFormat="1">
      <c r="A74" s="240"/>
      <c r="B74" s="240"/>
      <c r="C74" s="240"/>
      <c r="D74" s="240"/>
      <c r="E74" s="240"/>
      <c r="F74" s="240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43"/>
      <c r="AZ74" s="243"/>
      <c r="BA74" s="243"/>
      <c r="BB74" s="243"/>
      <c r="BC74" s="243"/>
      <c r="BD74" s="243"/>
      <c r="BE74" s="243"/>
      <c r="BF74" s="243"/>
      <c r="BG74" s="243"/>
      <c r="BH74" s="243"/>
      <c r="BI74" s="243"/>
      <c r="BJ74" s="243"/>
      <c r="BK74" s="243"/>
      <c r="BL74" s="243"/>
      <c r="BM74" s="243"/>
      <c r="BN74" s="243"/>
    </row>
    <row r="75" spans="1:66" s="241" customFormat="1">
      <c r="A75" s="240"/>
      <c r="B75" s="240"/>
      <c r="C75" s="240"/>
      <c r="D75" s="240"/>
      <c r="E75" s="240"/>
      <c r="F75" s="240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</row>
    <row r="76" spans="1:66" s="241" customFormat="1">
      <c r="A76" s="240"/>
      <c r="B76" s="240"/>
      <c r="C76" s="240"/>
      <c r="D76" s="240"/>
      <c r="E76" s="240"/>
      <c r="F76" s="240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</row>
    <row r="77" spans="1:66" s="241" customFormat="1">
      <c r="A77" s="240"/>
      <c r="B77" s="240"/>
      <c r="C77" s="240"/>
      <c r="D77" s="240"/>
      <c r="E77" s="240"/>
      <c r="F77" s="240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</row>
    <row r="78" spans="1:66" s="241" customFormat="1">
      <c r="A78" s="242"/>
      <c r="B78" s="240"/>
      <c r="C78" s="240"/>
      <c r="D78" s="240"/>
      <c r="E78" s="240"/>
      <c r="F78" s="240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  <c r="AU78" s="244"/>
      <c r="AV78" s="244"/>
      <c r="AW78" s="244"/>
      <c r="AX78" s="244"/>
      <c r="AY78" s="244"/>
      <c r="AZ78" s="244"/>
      <c r="BA78" s="244"/>
      <c r="BB78" s="244"/>
      <c r="BC78" s="244"/>
      <c r="BD78" s="244"/>
      <c r="BE78" s="244"/>
      <c r="BF78" s="244"/>
      <c r="BG78" s="244"/>
      <c r="BH78" s="244"/>
      <c r="BI78" s="244"/>
      <c r="BJ78" s="244"/>
      <c r="BK78" s="244"/>
      <c r="BL78" s="244"/>
      <c r="BM78" s="244"/>
      <c r="BN78" s="244"/>
    </row>
    <row r="79" spans="1:66" s="241" customFormat="1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242"/>
      <c r="AR79" s="242"/>
      <c r="AS79" s="242"/>
      <c r="AT79" s="242"/>
      <c r="AU79" s="242"/>
      <c r="AV79" s="242"/>
      <c r="AW79" s="242"/>
      <c r="AX79" s="242"/>
      <c r="AY79" s="242"/>
      <c r="AZ79" s="242"/>
      <c r="BA79" s="242"/>
      <c r="BB79" s="242"/>
      <c r="BC79" s="242"/>
      <c r="BD79" s="242"/>
      <c r="BE79" s="242"/>
      <c r="BF79" s="242"/>
      <c r="BG79" s="242"/>
      <c r="BH79" s="242"/>
      <c r="BI79" s="242"/>
      <c r="BJ79" s="242"/>
      <c r="BK79" s="242"/>
      <c r="BL79" s="242"/>
      <c r="BM79" s="242"/>
      <c r="BN79" s="242"/>
    </row>
    <row r="80" spans="1:66" s="241" customFormat="1">
      <c r="A80" s="240"/>
      <c r="B80" s="240"/>
      <c r="C80" s="240"/>
      <c r="D80" s="240"/>
      <c r="E80" s="240"/>
      <c r="F80" s="245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  <c r="AF80" s="246"/>
      <c r="AG80" s="246"/>
      <c r="AH80" s="246"/>
      <c r="AI80" s="246"/>
      <c r="AJ80" s="246"/>
      <c r="AK80" s="246"/>
      <c r="AL80" s="246"/>
      <c r="AM80" s="246"/>
      <c r="AN80" s="246"/>
      <c r="AO80" s="246"/>
      <c r="AP80" s="246"/>
      <c r="AQ80" s="246"/>
      <c r="AR80" s="246"/>
      <c r="AS80" s="246"/>
      <c r="AT80" s="246"/>
      <c r="AU80" s="246"/>
      <c r="AV80" s="246"/>
      <c r="AW80" s="246"/>
      <c r="AX80" s="246"/>
      <c r="AY80" s="246"/>
      <c r="AZ80" s="246"/>
      <c r="BA80" s="246"/>
      <c r="BB80" s="246"/>
      <c r="BC80" s="246"/>
      <c r="BD80" s="246"/>
      <c r="BE80" s="246"/>
      <c r="BF80" s="246"/>
      <c r="BG80" s="246"/>
      <c r="BH80" s="246"/>
      <c r="BI80" s="246"/>
      <c r="BJ80" s="246"/>
      <c r="BK80" s="246"/>
      <c r="BL80" s="246"/>
      <c r="BM80" s="246"/>
      <c r="BN80" s="246"/>
    </row>
    <row r="81" spans="1:66" s="241" customFormat="1">
      <c r="A81" s="240"/>
      <c r="B81" s="240"/>
      <c r="C81" s="240"/>
      <c r="D81" s="240"/>
      <c r="E81" s="240"/>
      <c r="F81" s="245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/>
      <c r="AR81" s="246"/>
      <c r="AS81" s="246"/>
      <c r="AT81" s="246"/>
      <c r="AU81" s="246"/>
      <c r="AV81" s="246"/>
      <c r="AW81" s="246"/>
      <c r="AX81" s="246"/>
      <c r="AY81" s="246"/>
      <c r="AZ81" s="246"/>
      <c r="BA81" s="246"/>
      <c r="BB81" s="246"/>
      <c r="BC81" s="246"/>
      <c r="BD81" s="246"/>
      <c r="BE81" s="246"/>
      <c r="BF81" s="246"/>
      <c r="BG81" s="246"/>
      <c r="BH81" s="246"/>
      <c r="BI81" s="246"/>
      <c r="BJ81" s="246"/>
      <c r="BK81" s="246"/>
      <c r="BL81" s="246"/>
      <c r="BM81" s="246"/>
      <c r="BN81" s="246"/>
    </row>
    <row r="82" spans="1:66" s="241" customFormat="1">
      <c r="A82" s="240"/>
      <c r="B82" s="240"/>
      <c r="C82" s="240"/>
      <c r="D82" s="240"/>
      <c r="E82" s="240"/>
      <c r="F82" s="245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  <c r="AF82" s="246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46"/>
      <c r="AR82" s="246"/>
      <c r="AS82" s="246"/>
      <c r="AT82" s="246"/>
      <c r="AU82" s="246"/>
      <c r="AV82" s="246"/>
      <c r="AW82" s="246"/>
      <c r="AX82" s="246"/>
      <c r="AY82" s="246"/>
      <c r="AZ82" s="246"/>
      <c r="BA82" s="246"/>
      <c r="BB82" s="246"/>
      <c r="BC82" s="246"/>
      <c r="BD82" s="246"/>
      <c r="BE82" s="246"/>
      <c r="BF82" s="246"/>
      <c r="BG82" s="246"/>
      <c r="BH82" s="246"/>
      <c r="BI82" s="246"/>
      <c r="BJ82" s="246"/>
      <c r="BK82" s="246"/>
      <c r="BL82" s="246"/>
      <c r="BM82" s="246"/>
      <c r="BN82" s="246"/>
    </row>
    <row r="83" spans="1:66" s="241" customFormat="1">
      <c r="A83" s="240"/>
      <c r="B83" s="240"/>
      <c r="C83" s="240"/>
      <c r="D83" s="240"/>
      <c r="E83" s="240"/>
      <c r="F83" s="245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  <c r="AH83" s="246"/>
      <c r="AI83" s="246"/>
      <c r="AJ83" s="246"/>
      <c r="AK83" s="246"/>
      <c r="AL83" s="246"/>
      <c r="AM83" s="246"/>
      <c r="AN83" s="246"/>
      <c r="AO83" s="246"/>
      <c r="AP83" s="246"/>
      <c r="AQ83" s="246"/>
      <c r="AR83" s="246"/>
      <c r="AS83" s="246"/>
      <c r="AT83" s="246"/>
      <c r="AU83" s="246"/>
      <c r="AV83" s="246"/>
      <c r="AW83" s="246"/>
      <c r="AX83" s="246"/>
      <c r="AY83" s="246"/>
      <c r="AZ83" s="246"/>
      <c r="BA83" s="246"/>
      <c r="BB83" s="246"/>
      <c r="BC83" s="246"/>
      <c r="BD83" s="246"/>
      <c r="BE83" s="246"/>
      <c r="BF83" s="246"/>
      <c r="BG83" s="246"/>
      <c r="BH83" s="246"/>
      <c r="BI83" s="246"/>
      <c r="BJ83" s="246"/>
      <c r="BK83" s="246"/>
      <c r="BL83" s="246"/>
      <c r="BM83" s="246"/>
      <c r="BN83" s="246"/>
    </row>
    <row r="84" spans="1:66" s="241" customFormat="1">
      <c r="A84" s="240"/>
      <c r="B84" s="240"/>
      <c r="C84" s="240"/>
      <c r="D84" s="240"/>
      <c r="E84" s="240"/>
      <c r="F84" s="245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  <c r="AF84" s="246"/>
      <c r="AG84" s="246"/>
      <c r="AH84" s="246"/>
      <c r="AI84" s="246"/>
      <c r="AJ84" s="246"/>
      <c r="AK84" s="246"/>
      <c r="AL84" s="246"/>
      <c r="AM84" s="246"/>
      <c r="AN84" s="246"/>
      <c r="AO84" s="246"/>
      <c r="AP84" s="246"/>
      <c r="AQ84" s="246"/>
      <c r="AR84" s="246"/>
      <c r="AS84" s="246"/>
      <c r="AT84" s="246"/>
      <c r="AU84" s="246"/>
      <c r="AV84" s="246"/>
      <c r="AW84" s="246"/>
      <c r="AX84" s="246"/>
      <c r="AY84" s="246"/>
      <c r="AZ84" s="246"/>
      <c r="BA84" s="246"/>
      <c r="BB84" s="246"/>
      <c r="BC84" s="246"/>
      <c r="BD84" s="246"/>
      <c r="BE84" s="246"/>
      <c r="BF84" s="246"/>
      <c r="BG84" s="246"/>
      <c r="BH84" s="246"/>
      <c r="BI84" s="246"/>
      <c r="BJ84" s="246"/>
      <c r="BK84" s="246"/>
      <c r="BL84" s="246"/>
      <c r="BM84" s="246"/>
      <c r="BN84" s="246"/>
    </row>
    <row r="85" spans="1:66" s="241" customFormat="1">
      <c r="A85" s="242"/>
      <c r="B85" s="242"/>
      <c r="C85" s="242"/>
      <c r="D85" s="242"/>
      <c r="E85" s="242"/>
      <c r="F85" s="242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247"/>
      <c r="AA85" s="247"/>
      <c r="AB85" s="247"/>
      <c r="AC85" s="247"/>
      <c r="AD85" s="247"/>
      <c r="AE85" s="247"/>
      <c r="AF85" s="247"/>
      <c r="AG85" s="247"/>
      <c r="AH85" s="247"/>
      <c r="AI85" s="247"/>
      <c r="AJ85" s="247"/>
      <c r="AK85" s="247"/>
      <c r="AL85" s="247"/>
      <c r="AM85" s="247"/>
      <c r="AN85" s="247"/>
      <c r="AO85" s="247"/>
      <c r="AP85" s="247"/>
      <c r="AQ85" s="247"/>
      <c r="AR85" s="247"/>
      <c r="AS85" s="247"/>
      <c r="AT85" s="247"/>
      <c r="AU85" s="247"/>
      <c r="AV85" s="247"/>
      <c r="AW85" s="247"/>
      <c r="AX85" s="247"/>
      <c r="AY85" s="247"/>
      <c r="AZ85" s="247"/>
      <c r="BA85" s="247"/>
      <c r="BB85" s="247"/>
      <c r="BC85" s="247"/>
      <c r="BD85" s="247"/>
      <c r="BE85" s="247"/>
      <c r="BF85" s="247"/>
      <c r="BG85" s="247"/>
      <c r="BH85" s="247"/>
      <c r="BI85" s="247"/>
      <c r="BJ85" s="247"/>
      <c r="BK85" s="247"/>
      <c r="BL85" s="247"/>
      <c r="BM85" s="247"/>
      <c r="BN85" s="247"/>
    </row>
    <row r="86" spans="1:66" s="241" customFormat="1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  <c r="AA86" s="240"/>
      <c r="AB86" s="240"/>
      <c r="AC86" s="240"/>
      <c r="AD86" s="240"/>
      <c r="AE86" s="240"/>
      <c r="AF86" s="240"/>
      <c r="AG86" s="240"/>
      <c r="AH86" s="240"/>
      <c r="AI86" s="240"/>
      <c r="AJ86" s="240"/>
      <c r="AK86" s="240"/>
      <c r="AL86" s="240"/>
      <c r="AM86" s="240"/>
      <c r="AN86" s="240"/>
      <c r="AO86" s="240"/>
      <c r="AP86" s="240"/>
      <c r="AQ86" s="240"/>
      <c r="AR86" s="240"/>
      <c r="AS86" s="240"/>
      <c r="AT86" s="240"/>
      <c r="AU86" s="240"/>
      <c r="AV86" s="240"/>
      <c r="AW86" s="240"/>
      <c r="AX86" s="240"/>
      <c r="AY86" s="240"/>
      <c r="AZ86" s="240"/>
      <c r="BA86" s="240"/>
      <c r="BB86" s="240"/>
      <c r="BC86" s="240"/>
      <c r="BD86" s="240"/>
      <c r="BE86" s="240"/>
      <c r="BF86" s="240"/>
      <c r="BG86" s="240"/>
      <c r="BH86" s="240"/>
      <c r="BI86" s="240"/>
      <c r="BJ86" s="240"/>
      <c r="BK86" s="240"/>
      <c r="BL86" s="240"/>
      <c r="BM86" s="240"/>
      <c r="BN86" s="240"/>
    </row>
    <row r="87" spans="1:66" s="241" customFormat="1">
      <c r="A87" s="242"/>
      <c r="B87" s="242"/>
      <c r="C87" s="242"/>
      <c r="D87" s="242"/>
      <c r="E87" s="242"/>
      <c r="F87" s="242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47"/>
      <c r="BE87" s="247"/>
      <c r="BF87" s="247"/>
      <c r="BG87" s="247"/>
      <c r="BH87" s="247"/>
      <c r="BI87" s="247"/>
      <c r="BJ87" s="247"/>
      <c r="BK87" s="247"/>
      <c r="BL87" s="247"/>
      <c r="BM87" s="247"/>
      <c r="BN87" s="247"/>
    </row>
    <row r="88" spans="1:66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</row>
    <row r="89" spans="1:66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</row>
    <row r="90" spans="1:66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31"/>
      <c r="BL90" s="131"/>
      <c r="BM90" s="131"/>
      <c r="BN90" s="131"/>
    </row>
    <row r="91" spans="1:66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1"/>
      <c r="BN91" s="131"/>
    </row>
    <row r="92" spans="1:66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31"/>
      <c r="BL92" s="131"/>
      <c r="BM92" s="131"/>
      <c r="BN92" s="131"/>
    </row>
    <row r="93" spans="1:66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1"/>
      <c r="BN93" s="131"/>
    </row>
    <row r="94" spans="1:66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131"/>
      <c r="BN94" s="131"/>
    </row>
    <row r="95" spans="1:66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131"/>
      <c r="BN95" s="131"/>
    </row>
    <row r="96" spans="1:66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1"/>
      <c r="BN96" s="131"/>
    </row>
    <row r="97" spans="1:66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131"/>
      <c r="BN97" s="131"/>
    </row>
    <row r="98" spans="1:66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1"/>
      <c r="BN98" s="131"/>
    </row>
    <row r="99" spans="1:66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</row>
    <row r="100" spans="1:66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</row>
    <row r="101" spans="1:66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</row>
    <row r="102" spans="1:66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</row>
    <row r="103" spans="1:66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</row>
    <row r="104" spans="1:66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</row>
    <row r="105" spans="1:66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</row>
    <row r="106" spans="1:66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</row>
    <row r="107" spans="1:66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</row>
    <row r="108" spans="1:66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</row>
    <row r="109" spans="1:66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</row>
    <row r="110" spans="1:66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</row>
    <row r="111" spans="1:66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1"/>
      <c r="BN111" s="131"/>
    </row>
    <row r="112" spans="1:66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</row>
    <row r="113" spans="1:66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</row>
    <row r="114" spans="1:66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</row>
    <row r="115" spans="1:66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</row>
    <row r="116" spans="1:66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</row>
    <row r="117" spans="1:66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</row>
    <row r="118" spans="1:66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</row>
    <row r="119" spans="1:66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</row>
    <row r="120" spans="1:66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</row>
    <row r="121" spans="1:66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</row>
    <row r="122" spans="1:66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</row>
    <row r="123" spans="1:66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</row>
    <row r="124" spans="1:66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</row>
    <row r="125" spans="1:66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</row>
    <row r="126" spans="1:66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</row>
    <row r="127" spans="1:66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</row>
    <row r="128" spans="1:66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</row>
    <row r="129" spans="1:66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</row>
    <row r="130" spans="1:66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</row>
    <row r="131" spans="1:66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</row>
    <row r="132" spans="1:66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</row>
    <row r="133" spans="1:66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</row>
    <row r="134" spans="1:66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</row>
    <row r="135" spans="1:66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</row>
    <row r="136" spans="1:66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</row>
    <row r="137" spans="1:66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</row>
    <row r="138" spans="1:66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</row>
    <row r="139" spans="1:66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</row>
    <row r="140" spans="1:66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</row>
    <row r="141" spans="1:66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</row>
    <row r="142" spans="1:66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</row>
    <row r="143" spans="1:66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</row>
    <row r="144" spans="1:66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</row>
    <row r="145" spans="1:66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</row>
    <row r="146" spans="1:66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</row>
    <row r="147" spans="1:66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</row>
    <row r="148" spans="1:66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</row>
    <row r="149" spans="1:66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</row>
    <row r="150" spans="1:66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</row>
    <row r="151" spans="1:66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</row>
    <row r="152" spans="1:66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  <c r="BI152" s="131"/>
      <c r="BJ152" s="131"/>
      <c r="BK152" s="131"/>
      <c r="BL152" s="131"/>
      <c r="BM152" s="131"/>
      <c r="BN152" s="131"/>
    </row>
    <row r="153" spans="1:66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  <c r="BI153" s="131"/>
      <c r="BJ153" s="131"/>
      <c r="BK153" s="131"/>
      <c r="BL153" s="131"/>
      <c r="BM153" s="131"/>
      <c r="BN153" s="131"/>
    </row>
    <row r="154" spans="1:66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  <c r="BI154" s="131"/>
      <c r="BJ154" s="131"/>
      <c r="BK154" s="131"/>
      <c r="BL154" s="131"/>
      <c r="BM154" s="131"/>
      <c r="BN154" s="131"/>
    </row>
    <row r="155" spans="1:66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1"/>
      <c r="BN155" s="131"/>
    </row>
    <row r="156" spans="1:66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</row>
    <row r="157" spans="1:66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1"/>
      <c r="BN157" s="131"/>
    </row>
    <row r="158" spans="1:66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1"/>
      <c r="BN158" s="131"/>
    </row>
    <row r="159" spans="1:66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</row>
    <row r="160" spans="1:66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</row>
    <row r="161" spans="1:66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</row>
    <row r="162" spans="1:66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</row>
    <row r="163" spans="1:66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</row>
    <row r="164" spans="1:66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</row>
    <row r="165" spans="1:66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</row>
    <row r="166" spans="1:66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</row>
    <row r="167" spans="1:66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</row>
    <row r="168" spans="1:66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</row>
    <row r="169" spans="1:66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</row>
    <row r="170" spans="1:66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</row>
    <row r="171" spans="1:66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</row>
    <row r="172" spans="1:66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</row>
    <row r="173" spans="1:66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</row>
    <row r="174" spans="1:66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</row>
    <row r="175" spans="1:66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</row>
    <row r="176" spans="1:66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</row>
    <row r="177" spans="1:66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</row>
    <row r="178" spans="1:66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</row>
    <row r="179" spans="1:66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</row>
    <row r="180" spans="1:66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</row>
    <row r="181" spans="1:66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</row>
    <row r="182" spans="1:66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</row>
    <row r="183" spans="1:66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</row>
    <row r="184" spans="1:66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</row>
    <row r="185" spans="1:66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</row>
    <row r="186" spans="1:66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</row>
    <row r="187" spans="1:66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</row>
    <row r="188" spans="1:66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</row>
    <row r="189" spans="1:66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</row>
    <row r="190" spans="1:66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</row>
    <row r="191" spans="1:66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</row>
    <row r="192" spans="1:66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</row>
    <row r="193" spans="1:66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</row>
    <row r="194" spans="1:66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1"/>
      <c r="BN194" s="131"/>
    </row>
    <row r="195" spans="1:66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1"/>
      <c r="BN195" s="131"/>
    </row>
    <row r="196" spans="1:66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1"/>
      <c r="BN196" s="131"/>
    </row>
    <row r="197" spans="1:66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1"/>
      <c r="BN197" s="131"/>
    </row>
    <row r="198" spans="1:66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</row>
    <row r="199" spans="1:66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</row>
    <row r="200" spans="1:66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</row>
    <row r="201" spans="1:66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1"/>
      <c r="BN201" s="131"/>
    </row>
    <row r="202" spans="1:66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</row>
    <row r="203" spans="1:66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  <c r="BI203" s="131"/>
      <c r="BJ203" s="131"/>
      <c r="BK203" s="131"/>
      <c r="BL203" s="131"/>
      <c r="BM203" s="131"/>
      <c r="BN203" s="131"/>
    </row>
    <row r="204" spans="1:66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  <c r="BI204" s="131"/>
      <c r="BJ204" s="131"/>
      <c r="BK204" s="131"/>
      <c r="BL204" s="131"/>
      <c r="BM204" s="131"/>
      <c r="BN204" s="131"/>
    </row>
    <row r="205" spans="1:66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  <c r="BI205" s="131"/>
      <c r="BJ205" s="131"/>
      <c r="BK205" s="131"/>
      <c r="BL205" s="131"/>
      <c r="BM205" s="131"/>
      <c r="BN205" s="131"/>
    </row>
    <row r="206" spans="1:66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</row>
    <row r="207" spans="1:66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</row>
    <row r="208" spans="1:66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  <c r="BI208" s="131"/>
      <c r="BJ208" s="131"/>
      <c r="BK208" s="131"/>
      <c r="BL208" s="131"/>
      <c r="BM208" s="131"/>
      <c r="BN208" s="131"/>
    </row>
    <row r="209" spans="1:66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  <c r="BI209" s="131"/>
      <c r="BJ209" s="131"/>
      <c r="BK209" s="131"/>
      <c r="BL209" s="131"/>
      <c r="BM209" s="131"/>
      <c r="BN209" s="131"/>
    </row>
    <row r="210" spans="1:66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  <c r="BI210" s="131"/>
      <c r="BJ210" s="131"/>
      <c r="BK210" s="131"/>
      <c r="BL210" s="131"/>
      <c r="BM210" s="131"/>
      <c r="BN210" s="131"/>
    </row>
    <row r="211" spans="1:66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  <c r="BI211" s="131"/>
      <c r="BJ211" s="131"/>
      <c r="BK211" s="131"/>
      <c r="BL211" s="131"/>
      <c r="BM211" s="131"/>
      <c r="BN211" s="131"/>
    </row>
    <row r="212" spans="1:66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  <c r="BI212" s="131"/>
      <c r="BJ212" s="131"/>
      <c r="BK212" s="131"/>
      <c r="BL212" s="131"/>
      <c r="BM212" s="131"/>
      <c r="BN212" s="131"/>
    </row>
    <row r="213" spans="1:66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  <c r="BG213" s="131"/>
      <c r="BH213" s="131"/>
      <c r="BI213" s="131"/>
      <c r="BJ213" s="131"/>
      <c r="BK213" s="131"/>
      <c r="BL213" s="131"/>
      <c r="BM213" s="131"/>
      <c r="BN213" s="131"/>
    </row>
    <row r="214" spans="1:66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  <c r="BG214" s="131"/>
      <c r="BH214" s="131"/>
      <c r="BI214" s="131"/>
      <c r="BJ214" s="131"/>
      <c r="BK214" s="131"/>
      <c r="BL214" s="131"/>
      <c r="BM214" s="131"/>
      <c r="BN214" s="131"/>
    </row>
    <row r="215" spans="1:66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  <c r="BG215" s="131"/>
      <c r="BH215" s="131"/>
      <c r="BI215" s="131"/>
      <c r="BJ215" s="131"/>
      <c r="BK215" s="131"/>
      <c r="BL215" s="131"/>
      <c r="BM215" s="131"/>
      <c r="BN215" s="131"/>
    </row>
    <row r="216" spans="1:66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  <c r="BH216" s="131"/>
      <c r="BI216" s="131"/>
      <c r="BJ216" s="131"/>
      <c r="BK216" s="131"/>
      <c r="BL216" s="131"/>
      <c r="BM216" s="131"/>
      <c r="BN216" s="131"/>
    </row>
    <row r="217" spans="1:66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  <c r="BG217" s="131"/>
      <c r="BH217" s="131"/>
      <c r="BI217" s="131"/>
      <c r="BJ217" s="131"/>
      <c r="BK217" s="131"/>
      <c r="BL217" s="131"/>
      <c r="BM217" s="131"/>
      <c r="BN217" s="131"/>
    </row>
    <row r="218" spans="1:66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  <c r="BG218" s="131"/>
      <c r="BH218" s="131"/>
      <c r="BI218" s="131"/>
      <c r="BJ218" s="131"/>
      <c r="BK218" s="131"/>
      <c r="BL218" s="131"/>
      <c r="BM218" s="131"/>
      <c r="BN218" s="131"/>
    </row>
    <row r="219" spans="1:66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  <c r="BG219" s="131"/>
      <c r="BH219" s="131"/>
      <c r="BI219" s="131"/>
      <c r="BJ219" s="131"/>
      <c r="BK219" s="131"/>
      <c r="BL219" s="131"/>
      <c r="BM219" s="131"/>
      <c r="BN219" s="131"/>
    </row>
    <row r="220" spans="1:66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  <c r="BG220" s="131"/>
      <c r="BH220" s="131"/>
      <c r="BI220" s="131"/>
      <c r="BJ220" s="131"/>
      <c r="BK220" s="131"/>
      <c r="BL220" s="131"/>
      <c r="BM220" s="131"/>
      <c r="BN220" s="131"/>
    </row>
    <row r="221" spans="1:66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  <c r="BG221" s="131"/>
      <c r="BH221" s="131"/>
      <c r="BI221" s="131"/>
      <c r="BJ221" s="131"/>
      <c r="BK221" s="131"/>
      <c r="BL221" s="131"/>
      <c r="BM221" s="131"/>
      <c r="BN221" s="131"/>
    </row>
    <row r="222" spans="1:66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  <c r="BF222" s="131"/>
      <c r="BG222" s="131"/>
      <c r="BH222" s="131"/>
      <c r="BI222" s="131"/>
      <c r="BJ222" s="131"/>
      <c r="BK222" s="131"/>
      <c r="BL222" s="131"/>
      <c r="BM222" s="131"/>
      <c r="BN222" s="131"/>
    </row>
    <row r="223" spans="1:66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  <c r="BF223" s="131"/>
      <c r="BG223" s="131"/>
      <c r="BH223" s="131"/>
      <c r="BI223" s="131"/>
      <c r="BJ223" s="131"/>
      <c r="BK223" s="131"/>
      <c r="BL223" s="131"/>
      <c r="BM223" s="131"/>
      <c r="BN223" s="131"/>
    </row>
    <row r="224" spans="1:66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  <c r="BF224" s="131"/>
      <c r="BG224" s="131"/>
      <c r="BH224" s="131"/>
      <c r="BI224" s="131"/>
      <c r="BJ224" s="131"/>
      <c r="BK224" s="131"/>
      <c r="BL224" s="131"/>
      <c r="BM224" s="131"/>
      <c r="BN224" s="131"/>
    </row>
    <row r="225" spans="1:66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  <c r="BF225" s="131"/>
      <c r="BG225" s="131"/>
      <c r="BH225" s="131"/>
      <c r="BI225" s="131"/>
      <c r="BJ225" s="131"/>
      <c r="BK225" s="131"/>
      <c r="BL225" s="131"/>
      <c r="BM225" s="131"/>
      <c r="BN225" s="131"/>
    </row>
    <row r="226" spans="1:66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  <c r="BF226" s="131"/>
      <c r="BG226" s="131"/>
      <c r="BH226" s="131"/>
      <c r="BI226" s="131"/>
      <c r="BJ226" s="131"/>
      <c r="BK226" s="131"/>
      <c r="BL226" s="131"/>
      <c r="BM226" s="131"/>
      <c r="BN226" s="131"/>
    </row>
    <row r="227" spans="1:66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  <c r="BF227" s="131"/>
      <c r="BG227" s="131"/>
      <c r="BH227" s="131"/>
      <c r="BI227" s="131"/>
      <c r="BJ227" s="131"/>
      <c r="BK227" s="131"/>
      <c r="BL227" s="131"/>
      <c r="BM227" s="131"/>
      <c r="BN227" s="131"/>
    </row>
    <row r="228" spans="1:66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  <c r="BF228" s="131"/>
      <c r="BG228" s="131"/>
      <c r="BH228" s="131"/>
      <c r="BI228" s="131"/>
      <c r="BJ228" s="131"/>
      <c r="BK228" s="131"/>
      <c r="BL228" s="131"/>
      <c r="BM228" s="131"/>
      <c r="BN228" s="13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E138-4027-4597-AE88-A3E55A743FDD}">
  <dimension ref="A1:BN200"/>
  <sheetViews>
    <sheetView showGridLines="0" topLeftCell="I17" zoomScale="70" zoomScaleNormal="70" workbookViewId="0">
      <selection activeCell="K33" sqref="K33"/>
    </sheetView>
  </sheetViews>
  <sheetFormatPr defaultRowHeight="14.5"/>
  <cols>
    <col min="1" max="1" width="43.6328125" customWidth="1"/>
    <col min="2" max="5" width="13.6328125" customWidth="1"/>
    <col min="6" max="6" width="17.1796875" customWidth="1"/>
    <col min="7" max="66" width="11.54296875" bestFit="1" customWidth="1"/>
  </cols>
  <sheetData>
    <row r="1" spans="1:66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</row>
    <row r="2" spans="1:66">
      <c r="A2" s="138"/>
      <c r="B2" s="139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</row>
    <row r="3" spans="1:66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</row>
    <row r="4" spans="1:66">
      <c r="A4" s="136"/>
      <c r="B4" s="136"/>
      <c r="C4" s="136"/>
      <c r="D4" s="136"/>
      <c r="E4" s="136"/>
      <c r="F4" s="136"/>
      <c r="G4" s="136" t="s">
        <v>38</v>
      </c>
      <c r="H4" s="136" t="s">
        <v>38</v>
      </c>
      <c r="I4" s="136" t="s">
        <v>38</v>
      </c>
      <c r="J4" s="136" t="s">
        <v>38</v>
      </c>
      <c r="K4" s="136" t="s">
        <v>38</v>
      </c>
      <c r="L4" s="136" t="s">
        <v>38</v>
      </c>
      <c r="M4" s="136" t="s">
        <v>38</v>
      </c>
      <c r="N4" s="136" t="s">
        <v>38</v>
      </c>
      <c r="O4" s="136" t="s">
        <v>38</v>
      </c>
      <c r="P4" s="136" t="s">
        <v>38</v>
      </c>
      <c r="Q4" s="136" t="s">
        <v>38</v>
      </c>
      <c r="R4" s="136" t="s">
        <v>38</v>
      </c>
      <c r="S4" s="136" t="s">
        <v>38</v>
      </c>
      <c r="T4" s="136" t="s">
        <v>38</v>
      </c>
      <c r="U4" s="136" t="s">
        <v>38</v>
      </c>
      <c r="V4" s="136" t="s">
        <v>38</v>
      </c>
      <c r="W4" s="136" t="s">
        <v>38</v>
      </c>
      <c r="X4" s="136" t="s">
        <v>38</v>
      </c>
      <c r="Y4" s="136" t="s">
        <v>38</v>
      </c>
      <c r="Z4" s="136" t="s">
        <v>38</v>
      </c>
      <c r="AA4" s="136" t="s">
        <v>38</v>
      </c>
      <c r="AB4" s="136" t="s">
        <v>38</v>
      </c>
      <c r="AC4" s="136" t="s">
        <v>38</v>
      </c>
      <c r="AD4" s="136" t="s">
        <v>38</v>
      </c>
      <c r="AE4" s="136" t="s">
        <v>38</v>
      </c>
      <c r="AF4" s="136" t="s">
        <v>38</v>
      </c>
      <c r="AG4" s="136" t="s">
        <v>38</v>
      </c>
      <c r="AH4" s="136" t="s">
        <v>38</v>
      </c>
      <c r="AI4" s="136" t="s">
        <v>38</v>
      </c>
      <c r="AJ4" s="136" t="s">
        <v>38</v>
      </c>
      <c r="AK4" s="136" t="s">
        <v>38</v>
      </c>
      <c r="AL4" s="136" t="s">
        <v>38</v>
      </c>
      <c r="AM4" s="136" t="s">
        <v>38</v>
      </c>
      <c r="AN4" s="136" t="s">
        <v>38</v>
      </c>
      <c r="AO4" s="136" t="s">
        <v>38</v>
      </c>
      <c r="AP4" s="136" t="s">
        <v>38</v>
      </c>
      <c r="AQ4" s="136" t="s">
        <v>38</v>
      </c>
      <c r="AR4" s="136" t="s">
        <v>38</v>
      </c>
      <c r="AS4" s="136" t="s">
        <v>38</v>
      </c>
      <c r="AT4" s="136" t="s">
        <v>38</v>
      </c>
      <c r="AU4" s="136" t="s">
        <v>38</v>
      </c>
      <c r="AV4" s="136" t="s">
        <v>38</v>
      </c>
      <c r="AW4" s="136" t="s">
        <v>38</v>
      </c>
      <c r="AX4" s="136" t="s">
        <v>38</v>
      </c>
      <c r="AY4" s="136" t="s">
        <v>38</v>
      </c>
      <c r="AZ4" s="136" t="s">
        <v>38</v>
      </c>
      <c r="BA4" s="136" t="s">
        <v>38</v>
      </c>
      <c r="BB4" s="136" t="s">
        <v>38</v>
      </c>
      <c r="BC4" s="136" t="s">
        <v>38</v>
      </c>
      <c r="BD4" s="136" t="s">
        <v>38</v>
      </c>
      <c r="BE4" s="136" t="s">
        <v>38</v>
      </c>
      <c r="BF4" s="136" t="s">
        <v>38</v>
      </c>
      <c r="BG4" s="136" t="s">
        <v>38</v>
      </c>
      <c r="BH4" s="136" t="s">
        <v>38</v>
      </c>
      <c r="BI4" s="136" t="s">
        <v>38</v>
      </c>
      <c r="BJ4" s="136" t="s">
        <v>38</v>
      </c>
      <c r="BK4" s="136" t="s">
        <v>38</v>
      </c>
      <c r="BL4" s="136" t="s">
        <v>38</v>
      </c>
      <c r="BM4" s="136" t="s">
        <v>38</v>
      </c>
      <c r="BN4" s="136" t="s">
        <v>38</v>
      </c>
    </row>
    <row r="5" spans="1:66">
      <c r="A5" s="136" t="s">
        <v>274</v>
      </c>
      <c r="B5" s="136"/>
      <c r="C5" s="136"/>
      <c r="D5" s="136"/>
      <c r="E5" s="136"/>
      <c r="F5" s="136" t="s">
        <v>280</v>
      </c>
      <c r="G5" s="136" t="str">
        <f>'Rev. Build'!G10</f>
        <v>Q1-2026</v>
      </c>
      <c r="H5" s="136" t="str">
        <f>'Rev. Build'!H10</f>
        <v>Q2-2026</v>
      </c>
      <c r="I5" s="136" t="str">
        <f>'Rev. Build'!I10</f>
        <v>Q3-2026</v>
      </c>
      <c r="J5" s="136" t="str">
        <f>'Rev. Build'!J10</f>
        <v>Q4-2026</v>
      </c>
      <c r="K5" s="136">
        <f>'Rev. Build'!K10</f>
        <v>2026</v>
      </c>
      <c r="L5" s="136" t="str">
        <f>'Rev. Build'!L10</f>
        <v>Q1-2027</v>
      </c>
      <c r="M5" s="136" t="str">
        <f>'Rev. Build'!M10</f>
        <v>Q2-2027</v>
      </c>
      <c r="N5" s="136" t="str">
        <f>'Rev. Build'!N10</f>
        <v>Q3-2027</v>
      </c>
      <c r="O5" s="136" t="str">
        <f>'Rev. Build'!O10</f>
        <v>Q4-2027</v>
      </c>
      <c r="P5" s="136">
        <f>'Rev. Build'!P10</f>
        <v>2027</v>
      </c>
      <c r="Q5" s="136" t="str">
        <f>'Rev. Build'!Q10</f>
        <v>Q1-2028</v>
      </c>
      <c r="R5" s="136" t="str">
        <f>'Rev. Build'!R10</f>
        <v>Q2-2028</v>
      </c>
      <c r="S5" s="136" t="str">
        <f>'Rev. Build'!S10</f>
        <v>Q3-2028</v>
      </c>
      <c r="T5" s="136" t="str">
        <f>'Rev. Build'!T10</f>
        <v>Q4-2028</v>
      </c>
      <c r="U5" s="136">
        <f>'Rev. Build'!U10</f>
        <v>2028</v>
      </c>
      <c r="V5" s="136" t="str">
        <f>'Rev. Build'!V10</f>
        <v>Q1-2029</v>
      </c>
      <c r="W5" s="136" t="str">
        <f>'Rev. Build'!W10</f>
        <v>Q2-2029</v>
      </c>
      <c r="X5" s="136" t="str">
        <f>'Rev. Build'!X10</f>
        <v>Q3-2029</v>
      </c>
      <c r="Y5" s="136" t="str">
        <f>'Rev. Build'!Y10</f>
        <v>Q4-2029</v>
      </c>
      <c r="Z5" s="136">
        <f>'Rev. Build'!Z10</f>
        <v>2029</v>
      </c>
      <c r="AA5" s="136" t="str">
        <f>'Rev. Build'!AA10</f>
        <v>Q1-2030</v>
      </c>
      <c r="AB5" s="136" t="str">
        <f>'Rev. Build'!AB10</f>
        <v>Q2-2030</v>
      </c>
      <c r="AC5" s="136" t="str">
        <f>'Rev. Build'!AC10</f>
        <v>Q3-2030</v>
      </c>
      <c r="AD5" s="136" t="str">
        <f>'Rev. Build'!AD10</f>
        <v>Q4-2030</v>
      </c>
      <c r="AE5" s="136">
        <f>'Rev. Build'!AE10</f>
        <v>2030</v>
      </c>
      <c r="AF5" s="136" t="str">
        <f>'Rev. Build'!AF10</f>
        <v>Q1-2031</v>
      </c>
      <c r="AG5" s="136" t="str">
        <f>'Rev. Build'!AG10</f>
        <v>Q2-2031</v>
      </c>
      <c r="AH5" s="136" t="str">
        <f>'Rev. Build'!AH10</f>
        <v>Q3-2031</v>
      </c>
      <c r="AI5" s="136" t="str">
        <f>'Rev. Build'!AI10</f>
        <v>Q4-2031</v>
      </c>
      <c r="AJ5" s="136">
        <f>'Rev. Build'!AJ10</f>
        <v>2031</v>
      </c>
      <c r="AK5" s="136" t="str">
        <f>'Rev. Build'!AK10</f>
        <v>Q1-2032</v>
      </c>
      <c r="AL5" s="136" t="str">
        <f>'Rev. Build'!AL10</f>
        <v>Q2-2032</v>
      </c>
      <c r="AM5" s="136" t="str">
        <f>'Rev. Build'!AM10</f>
        <v>Q3-2032</v>
      </c>
      <c r="AN5" s="136" t="str">
        <f>'Rev. Build'!AN10</f>
        <v>Q4-2032</v>
      </c>
      <c r="AO5" s="136">
        <f>'Rev. Build'!AO10</f>
        <v>2032</v>
      </c>
      <c r="AP5" s="136" t="str">
        <f>'Rev. Build'!AP10</f>
        <v>Q1-2033</v>
      </c>
      <c r="AQ5" s="136" t="str">
        <f>'Rev. Build'!AQ10</f>
        <v>Q2-2033</v>
      </c>
      <c r="AR5" s="136" t="str">
        <f>'Rev. Build'!AR10</f>
        <v>Q3-2033</v>
      </c>
      <c r="AS5" s="136" t="str">
        <f>'Rev. Build'!AS10</f>
        <v>Q4-2033</v>
      </c>
      <c r="AT5" s="136">
        <f>'Rev. Build'!AT10</f>
        <v>2033</v>
      </c>
      <c r="AU5" s="136" t="str">
        <f>'Rev. Build'!AU10</f>
        <v>Q1-2034</v>
      </c>
      <c r="AV5" s="136" t="str">
        <f>'Rev. Build'!AV10</f>
        <v>Q2-2034</v>
      </c>
      <c r="AW5" s="136" t="str">
        <f>'Rev. Build'!AW10</f>
        <v>Q3-2034</v>
      </c>
      <c r="AX5" s="136" t="str">
        <f>'Rev. Build'!AX10</f>
        <v>Q4-2034</v>
      </c>
      <c r="AY5" s="136">
        <f>'Rev. Build'!AY10</f>
        <v>2034</v>
      </c>
      <c r="AZ5" s="136" t="str">
        <f>'Rev. Build'!AZ10</f>
        <v>Q1-2035</v>
      </c>
      <c r="BA5" s="136" t="str">
        <f>'Rev. Build'!BA10</f>
        <v>Q2-2035</v>
      </c>
      <c r="BB5" s="136" t="str">
        <f>'Rev. Build'!BB10</f>
        <v>Q3-2035</v>
      </c>
      <c r="BC5" s="136" t="str">
        <f>'Rev. Build'!BC10</f>
        <v>Q4-2035</v>
      </c>
      <c r="BD5" s="136">
        <f>'Rev. Build'!BD10</f>
        <v>2035</v>
      </c>
      <c r="BE5" s="136" t="str">
        <f>'Rev. Build'!BE10</f>
        <v>Q1-2036</v>
      </c>
      <c r="BF5" s="136" t="str">
        <f>'Rev. Build'!BF10</f>
        <v>Q2-2036</v>
      </c>
      <c r="BG5" s="136" t="str">
        <f>'Rev. Build'!BG10</f>
        <v>Q3-2036</v>
      </c>
      <c r="BH5" s="136" t="str">
        <f>'Rev. Build'!BH10</f>
        <v>Q4-2036</v>
      </c>
      <c r="BI5" s="136">
        <f>'Rev. Build'!BI10</f>
        <v>2036</v>
      </c>
      <c r="BJ5" s="136" t="str">
        <f>'Rev. Build'!BJ10</f>
        <v>Q1-2037</v>
      </c>
      <c r="BK5" s="136" t="str">
        <f>'Rev. Build'!BK10</f>
        <v>Q2-2037</v>
      </c>
      <c r="BL5" s="136" t="str">
        <f>'Rev. Build'!BL10</f>
        <v>Q3-2037</v>
      </c>
      <c r="BM5" s="136" t="str">
        <f>'Rev. Build'!BM10</f>
        <v>Q4-2037</v>
      </c>
      <c r="BN5" s="136">
        <f>'Rev. Build'!BN10</f>
        <v>2037</v>
      </c>
    </row>
    <row r="6" spans="1:66">
      <c r="A6" s="137" t="s">
        <v>281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</row>
    <row r="7" spans="1:66">
      <c r="A7" s="131" t="s">
        <v>282</v>
      </c>
      <c r="B7" s="131"/>
      <c r="C7" s="131"/>
      <c r="D7" s="131"/>
      <c r="E7" s="131"/>
      <c r="F7" s="131" t="str">
        <f>'Customer''s Questionnaire'!I9</f>
        <v>Round C</v>
      </c>
      <c r="G7" s="131" t="str">
        <f>'Customer''s Questionnaire'!$I$9</f>
        <v>Round C</v>
      </c>
      <c r="H7" s="131"/>
      <c r="I7" s="131"/>
      <c r="J7" s="131"/>
      <c r="K7" s="131"/>
      <c r="L7" s="131" t="str">
        <f>IFERROR(_xlfn.XLOOKUP($F$8&amp;L9,Benchmark_Table!$F:$F,Benchmark_Table!$B:$B,G7),G7)</f>
        <v>Series C</v>
      </c>
      <c r="M7" s="131"/>
      <c r="N7" s="131"/>
      <c r="O7" s="131"/>
      <c r="P7" s="131"/>
      <c r="Q7" s="131" t="str">
        <f>IFERROR(_xlfn.XLOOKUP($F$8&amp;Q9,Benchmark_Table!$F:$F,Benchmark_Table!$B:$B,L7),L7)</f>
        <v>Series C</v>
      </c>
      <c r="R7" s="131"/>
      <c r="S7" s="131"/>
      <c r="T7" s="131"/>
      <c r="U7" s="131"/>
      <c r="V7" s="131" t="str">
        <f>IFERROR(_xlfn.XLOOKUP($F$8&amp;V9,Benchmark_Table!$F:$F,Benchmark_Table!$B:$B,Q7),Q7)</f>
        <v>Series D/E</v>
      </c>
      <c r="W7" s="131"/>
      <c r="X7" s="131"/>
      <c r="Y7" s="131"/>
      <c r="Z7" s="131"/>
      <c r="AA7" s="131" t="str">
        <f>IFERROR(_xlfn.XLOOKUP($F$8&amp;AA9,Benchmark_Table!$F:$F,Benchmark_Table!$B:$B,V7),V7)</f>
        <v>Pre-IPO</v>
      </c>
      <c r="AB7" s="131"/>
      <c r="AC7" s="131"/>
      <c r="AD7" s="131"/>
      <c r="AE7" s="131"/>
      <c r="AF7" s="131" t="str">
        <f>IFERROR(_xlfn.XLOOKUP($F$8&amp;AF9,Benchmark_Table!$F:$F,Benchmark_Table!$B:$B,AA7),AA7)</f>
        <v>Pre-IPO</v>
      </c>
      <c r="AG7" s="131"/>
      <c r="AH7" s="131"/>
      <c r="AI7" s="131"/>
      <c r="AJ7" s="131"/>
      <c r="AK7" s="131" t="str">
        <f>IFERROR(_xlfn.XLOOKUP($F$8&amp;AK9,Benchmark_Table!$F:$F,Benchmark_Table!$B:$B,AF7),AF7)</f>
        <v>Pre-IPO</v>
      </c>
      <c r="AL7" s="131"/>
      <c r="AM7" s="131"/>
      <c r="AN7" s="131"/>
      <c r="AO7" s="131"/>
      <c r="AP7" s="131" t="str">
        <f>IFERROR(_xlfn.XLOOKUP($F$8&amp;AP9,Benchmark_Table!$F:$F,Benchmark_Table!$B:$B,AK7),AK7)</f>
        <v>Pre-IPO</v>
      </c>
      <c r="AQ7" s="131"/>
      <c r="AR7" s="131"/>
      <c r="AS7" s="131"/>
      <c r="AT7" s="131"/>
      <c r="AU7" s="131" t="str">
        <f>IFERROR(_xlfn.XLOOKUP($F$8&amp;AU9,Benchmark_Table!$F:$F,Benchmark_Table!$B:$B,AP7),AP7)</f>
        <v>Pre-IPO</v>
      </c>
      <c r="AV7" s="131"/>
      <c r="AW7" s="131"/>
      <c r="AX7" s="131"/>
      <c r="AY7" s="131"/>
      <c r="AZ7" s="131" t="str">
        <f>IFERROR(_xlfn.XLOOKUP($F$8&amp;AZ9,Benchmark_Table!$F:$F,Benchmark_Table!$B:$B,AU7),AU7)</f>
        <v>Pre-IPO</v>
      </c>
      <c r="BA7" s="131"/>
      <c r="BB7" s="131"/>
      <c r="BC7" s="131"/>
      <c r="BD7" s="131"/>
      <c r="BE7" s="131" t="str">
        <f>IFERROR(_xlfn.XLOOKUP($F$8&amp;BE9,Benchmark_Table!$F:$F,Benchmark_Table!$B:$B,AZ7),AZ7)</f>
        <v>Pre-IPO</v>
      </c>
      <c r="BF7" s="131"/>
      <c r="BG7" s="131"/>
      <c r="BH7" s="131"/>
      <c r="BI7" s="131"/>
      <c r="BJ7" s="131" t="str">
        <f>IFERROR(_xlfn.XLOOKUP($F$8&amp;BJ9,Benchmark_Table!$F:$F,Benchmark_Table!$B:$B,BE7),BE7)</f>
        <v>Pre-IPO</v>
      </c>
      <c r="BK7" s="131"/>
      <c r="BL7" s="131"/>
      <c r="BM7" s="131"/>
      <c r="BN7" s="131"/>
    </row>
    <row r="8" spans="1:66">
      <c r="A8" s="131" t="s">
        <v>283</v>
      </c>
      <c r="B8" s="131"/>
      <c r="C8" s="131"/>
      <c r="D8" s="131"/>
      <c r="E8" s="131"/>
      <c r="F8" s="131" t="str">
        <f>'Customer''s Questionnaire'!I8</f>
        <v>Food-Tech / Ag-Tech</v>
      </c>
      <c r="G8" s="131" t="str">
        <f>'Customer''s Questionnaire'!$I$8</f>
        <v>Food-Tech / Ag-Tech</v>
      </c>
      <c r="H8" s="131"/>
      <c r="I8" s="131"/>
      <c r="J8" s="131"/>
      <c r="K8" s="131"/>
      <c r="L8" s="131" t="str">
        <f>G8</f>
        <v>Food-Tech / Ag-Tech</v>
      </c>
      <c r="M8" s="131"/>
      <c r="N8" s="131"/>
      <c r="O8" s="131"/>
      <c r="P8" s="131"/>
      <c r="Q8" s="131" t="str">
        <f>L8</f>
        <v>Food-Tech / Ag-Tech</v>
      </c>
      <c r="R8" s="131"/>
      <c r="S8" s="131"/>
      <c r="T8" s="131"/>
      <c r="U8" s="131"/>
      <c r="V8" s="131" t="str">
        <f>Q8</f>
        <v>Food-Tech / Ag-Tech</v>
      </c>
      <c r="W8" s="131"/>
      <c r="X8" s="131"/>
      <c r="Y8" s="131"/>
      <c r="Z8" s="131"/>
      <c r="AA8" s="131" t="str">
        <f>V8</f>
        <v>Food-Tech / Ag-Tech</v>
      </c>
      <c r="AB8" s="131"/>
      <c r="AC8" s="131"/>
      <c r="AD8" s="131"/>
      <c r="AE8" s="131"/>
      <c r="AF8" s="131" t="str">
        <f>AA8</f>
        <v>Food-Tech / Ag-Tech</v>
      </c>
      <c r="AG8" s="131"/>
      <c r="AH8" s="131"/>
      <c r="AI8" s="131"/>
      <c r="AJ8" s="131"/>
      <c r="AK8" s="131" t="str">
        <f>AF8</f>
        <v>Food-Tech / Ag-Tech</v>
      </c>
      <c r="AL8" s="131"/>
      <c r="AM8" s="131"/>
      <c r="AN8" s="131"/>
      <c r="AO8" s="131"/>
      <c r="AP8" s="131" t="str">
        <f>AK8</f>
        <v>Food-Tech / Ag-Tech</v>
      </c>
      <c r="AQ8" s="131"/>
      <c r="AR8" s="131"/>
      <c r="AS8" s="131"/>
      <c r="AT8" s="131"/>
      <c r="AU8" s="131" t="str">
        <f>AP8</f>
        <v>Food-Tech / Ag-Tech</v>
      </c>
      <c r="AV8" s="131"/>
      <c r="AW8" s="131"/>
      <c r="AX8" s="131"/>
      <c r="AY8" s="131"/>
      <c r="AZ8" s="131" t="str">
        <f>AU8</f>
        <v>Food-Tech / Ag-Tech</v>
      </c>
      <c r="BA8" s="131"/>
      <c r="BB8" s="131"/>
      <c r="BC8" s="131"/>
      <c r="BD8" s="131"/>
      <c r="BE8" s="131" t="str">
        <f>AZ8</f>
        <v>Food-Tech / Ag-Tech</v>
      </c>
      <c r="BF8" s="131"/>
      <c r="BG8" s="131"/>
      <c r="BH8" s="131"/>
      <c r="BI8" s="131"/>
      <c r="BJ8" s="131" t="str">
        <f>BE8</f>
        <v>Food-Tech / Ag-Tech</v>
      </c>
      <c r="BK8" s="131"/>
      <c r="BL8" s="131"/>
      <c r="BM8" s="131"/>
      <c r="BN8" s="131"/>
    </row>
    <row r="9" spans="1:66">
      <c r="A9" s="131" t="s">
        <v>67</v>
      </c>
      <c r="B9" s="131"/>
      <c r="C9" s="131"/>
      <c r="D9" s="131"/>
      <c r="E9" s="131"/>
      <c r="F9" s="135">
        <f>'Customer''s Questionnaire'!$I$11</f>
        <v>7</v>
      </c>
      <c r="G9" s="131">
        <f>'Customer''s Questionnaire'!$I$11</f>
        <v>7</v>
      </c>
      <c r="H9" s="131"/>
      <c r="I9" s="131"/>
      <c r="J9" s="131"/>
      <c r="K9" s="131"/>
      <c r="L9" s="131">
        <f>G9+1</f>
        <v>8</v>
      </c>
      <c r="M9" s="131"/>
      <c r="N9" s="131"/>
      <c r="O9" s="131"/>
      <c r="P9" s="131"/>
      <c r="Q9" s="131">
        <f>L9+1</f>
        <v>9</v>
      </c>
      <c r="R9" s="131"/>
      <c r="S9" s="131"/>
      <c r="T9" s="131"/>
      <c r="U9" s="131"/>
      <c r="V9" s="131">
        <f>Q9+1</f>
        <v>10</v>
      </c>
      <c r="W9" s="131"/>
      <c r="X9" s="131"/>
      <c r="Y9" s="131"/>
      <c r="Z9" s="131"/>
      <c r="AA9" s="131">
        <f>V9+1</f>
        <v>11</v>
      </c>
      <c r="AB9" s="131"/>
      <c r="AC9" s="131"/>
      <c r="AD9" s="131"/>
      <c r="AE9" s="131"/>
      <c r="AF9" s="131">
        <f>AA9+1</f>
        <v>12</v>
      </c>
      <c r="AG9" s="131"/>
      <c r="AH9" s="131"/>
      <c r="AI9" s="131"/>
      <c r="AJ9" s="131"/>
      <c r="AK9" s="131">
        <f>AF9+1</f>
        <v>13</v>
      </c>
      <c r="AL9" s="131"/>
      <c r="AM9" s="131"/>
      <c r="AN9" s="131"/>
      <c r="AO9" s="131"/>
      <c r="AP9" s="131">
        <f>AK9+1</f>
        <v>14</v>
      </c>
      <c r="AQ9" s="131"/>
      <c r="AR9" s="131"/>
      <c r="AS9" s="131"/>
      <c r="AT9" s="131"/>
      <c r="AU9" s="131">
        <f>AP9+1</f>
        <v>15</v>
      </c>
      <c r="AV9" s="131"/>
      <c r="AW9" s="131"/>
      <c r="AX9" s="131"/>
      <c r="AY9" s="131"/>
      <c r="AZ9" s="131">
        <f>AU9+1</f>
        <v>16</v>
      </c>
      <c r="BA9" s="131"/>
      <c r="BB9" s="131"/>
      <c r="BC9" s="131"/>
      <c r="BD9" s="131"/>
      <c r="BE9" s="131">
        <f>AZ9+1</f>
        <v>17</v>
      </c>
      <c r="BF9" s="131"/>
      <c r="BG9" s="131"/>
      <c r="BH9" s="131"/>
      <c r="BI9" s="131"/>
      <c r="BJ9" s="131">
        <f>BE9+1</f>
        <v>18</v>
      </c>
      <c r="BK9" s="131"/>
      <c r="BL9" s="131"/>
      <c r="BM9" s="131"/>
      <c r="BN9" s="131"/>
    </row>
    <row r="10" spans="1:66">
      <c r="A10" s="131" t="s">
        <v>318</v>
      </c>
      <c r="B10" s="131"/>
      <c r="C10" s="131"/>
      <c r="D10" s="131"/>
      <c r="E10" s="131"/>
      <c r="F10" s="135" t="str">
        <f>'Customer''s Questionnaire'!$J$10</f>
        <v>Too High</v>
      </c>
      <c r="G10" s="131" t="str">
        <f>'Customer''s Questionnaire'!$J$10</f>
        <v>Too High</v>
      </c>
      <c r="H10" s="131"/>
      <c r="I10" s="131"/>
      <c r="J10" s="131"/>
      <c r="K10" s="131"/>
      <c r="L10" s="131" t="str">
        <f>G10</f>
        <v>Too High</v>
      </c>
      <c r="M10" s="131"/>
      <c r="N10" s="131"/>
      <c r="O10" s="131"/>
      <c r="P10" s="131"/>
      <c r="Q10" s="131" t="str">
        <f>L10</f>
        <v>Too High</v>
      </c>
      <c r="R10" s="131"/>
      <c r="S10" s="131"/>
      <c r="T10" s="131"/>
      <c r="U10" s="131"/>
      <c r="V10" s="131" t="str">
        <f>Q10</f>
        <v>Too High</v>
      </c>
      <c r="W10" s="131"/>
      <c r="X10" s="131"/>
      <c r="Y10" s="131"/>
      <c r="Z10" s="131"/>
      <c r="AA10" s="131" t="str">
        <f>V10</f>
        <v>Too High</v>
      </c>
      <c r="AB10" s="131"/>
      <c r="AC10" s="131"/>
      <c r="AD10" s="131"/>
      <c r="AE10" s="131"/>
      <c r="AF10" s="131" t="str">
        <f>AA10</f>
        <v>Too High</v>
      </c>
      <c r="AG10" s="131"/>
      <c r="AH10" s="131"/>
      <c r="AI10" s="131"/>
      <c r="AJ10" s="131"/>
      <c r="AK10" s="131" t="str">
        <f>AF10</f>
        <v>Too High</v>
      </c>
      <c r="AL10" s="131"/>
      <c r="AM10" s="131"/>
      <c r="AN10" s="131"/>
      <c r="AO10" s="131"/>
      <c r="AP10" s="131" t="str">
        <f>AK10</f>
        <v>Too High</v>
      </c>
      <c r="AQ10" s="131"/>
      <c r="AR10" s="131"/>
      <c r="AS10" s="131"/>
      <c r="AT10" s="131"/>
      <c r="AU10" s="131" t="str">
        <f>AP10</f>
        <v>Too High</v>
      </c>
      <c r="AV10" s="131"/>
      <c r="AW10" s="131"/>
      <c r="AX10" s="131"/>
      <c r="AY10" s="131"/>
      <c r="AZ10" s="131" t="str">
        <f>AU10</f>
        <v>Too High</v>
      </c>
      <c r="BA10" s="131"/>
      <c r="BB10" s="131"/>
      <c r="BC10" s="131"/>
      <c r="BD10" s="131"/>
      <c r="BE10" s="131" t="str">
        <f>AZ10</f>
        <v>Too High</v>
      </c>
      <c r="BF10" s="131"/>
      <c r="BG10" s="131"/>
      <c r="BH10" s="131"/>
      <c r="BI10" s="131"/>
      <c r="BJ10" s="131" t="str">
        <f>BE10</f>
        <v>Too High</v>
      </c>
      <c r="BK10" s="131"/>
      <c r="BL10" s="131"/>
      <c r="BM10" s="131"/>
      <c r="BN10" s="131"/>
    </row>
    <row r="11" spans="1:66">
      <c r="A11" s="131" t="s">
        <v>284</v>
      </c>
      <c r="B11" s="131"/>
      <c r="C11" s="131"/>
      <c r="D11" s="131"/>
      <c r="E11" s="131"/>
      <c r="F11" s="131"/>
      <c r="G11" s="140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H11" s="140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I11" s="140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J11" s="140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K11" s="140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L11" s="140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M11" s="140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N11" s="140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O11" s="140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P11" s="140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Q11" s="140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R11" s="140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S11" s="140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T11" s="140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U11" s="140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V11" s="140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W11" s="140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X11" s="140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Y11" s="140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Z11" s="140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AA11" s="140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B11" s="140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C11" s="140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D11" s="140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E11" s="140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F11" s="140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G11" s="140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H11" s="140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I11" s="140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J11" s="140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K11" s="140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L11" s="140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M11" s="140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N11" s="140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O11" s="140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P11" s="140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Q11" s="140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R11" s="140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S11" s="140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T11" s="140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U11" s="140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V11" s="140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W11" s="140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X11" s="140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Y11" s="140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Z11" s="140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A11" s="140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B11" s="140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C11" s="140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D11" s="140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E11" s="140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F11" s="140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G11" s="140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H11" s="140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I11" s="140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J11" s="140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K11" s="140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L11" s="140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M11" s="140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N11" s="140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</row>
    <row r="12" spans="1:66">
      <c r="A12" s="131" t="s">
        <v>285</v>
      </c>
      <c r="B12" s="131"/>
      <c r="C12" s="131"/>
      <c r="D12" s="131"/>
      <c r="E12" s="131" t="s">
        <v>286</v>
      </c>
      <c r="F12" s="152">
        <v>100000</v>
      </c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</row>
    <row r="13" spans="1:66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</row>
    <row r="14" spans="1:66">
      <c r="A14" s="131" t="s">
        <v>287</v>
      </c>
      <c r="B14" s="131"/>
      <c r="C14" s="131"/>
      <c r="D14" s="131"/>
      <c r="E14" s="131"/>
      <c r="F14" s="131"/>
      <c r="G14" s="132">
        <f>K14</f>
        <v>3</v>
      </c>
      <c r="H14" s="132">
        <f>K14</f>
        <v>3</v>
      </c>
      <c r="I14" s="132">
        <f>K14</f>
        <v>3</v>
      </c>
      <c r="J14" s="132">
        <f>K14</f>
        <v>3</v>
      </c>
      <c r="K14" s="142">
        <f>IFERROR('Customer''s Questionnaire'!I82*1,0)</f>
        <v>3</v>
      </c>
      <c r="L14" s="132">
        <f>P14</f>
        <v>4</v>
      </c>
      <c r="M14" s="132">
        <f>P14</f>
        <v>4</v>
      </c>
      <c r="N14" s="132">
        <f>P14</f>
        <v>4</v>
      </c>
      <c r="O14" s="132">
        <f>P14</f>
        <v>4</v>
      </c>
      <c r="P14" s="132">
        <f>IFERROR('Customer''s Questionnaire'!J82*1,0)</f>
        <v>4</v>
      </c>
      <c r="Q14" s="132">
        <f>U14</f>
        <v>5.32</v>
      </c>
      <c r="R14" s="132">
        <f>U14</f>
        <v>5.32</v>
      </c>
      <c r="S14" s="132">
        <f>U14</f>
        <v>5.32</v>
      </c>
      <c r="T14" s="132">
        <f>U14</f>
        <v>5.32</v>
      </c>
      <c r="U14" s="132">
        <f>P14*(1+Q11)</f>
        <v>5.32</v>
      </c>
      <c r="V14" s="132">
        <f>Z14</f>
        <v>6.8096000000000005</v>
      </c>
      <c r="W14" s="132">
        <f>Z14</f>
        <v>6.8096000000000005</v>
      </c>
      <c r="X14" s="132">
        <f>Z14</f>
        <v>6.8096000000000005</v>
      </c>
      <c r="Y14" s="132">
        <f>Z14</f>
        <v>6.8096000000000005</v>
      </c>
      <c r="Z14" s="132">
        <f>U14*(1+V11)</f>
        <v>6.8096000000000005</v>
      </c>
      <c r="AA14" s="132">
        <f>AE14</f>
        <v>8.171520000000001</v>
      </c>
      <c r="AB14" s="132">
        <f>AE14</f>
        <v>8.171520000000001</v>
      </c>
      <c r="AC14" s="132">
        <f>AE14</f>
        <v>8.171520000000001</v>
      </c>
      <c r="AD14" s="132">
        <f>AE14</f>
        <v>8.171520000000001</v>
      </c>
      <c r="AE14" s="132">
        <f>Z14*(1+AA11)</f>
        <v>8.171520000000001</v>
      </c>
      <c r="AF14" s="132">
        <f>AJ14</f>
        <v>9.8058240000000012</v>
      </c>
      <c r="AG14" s="132">
        <f>AJ14</f>
        <v>9.8058240000000012</v>
      </c>
      <c r="AH14" s="132">
        <f>AJ14</f>
        <v>9.8058240000000012</v>
      </c>
      <c r="AI14" s="132">
        <f>AJ14</f>
        <v>9.8058240000000012</v>
      </c>
      <c r="AJ14" s="132">
        <f>AE14*(1+AF11)</f>
        <v>9.8058240000000012</v>
      </c>
      <c r="AK14" s="132">
        <f>AO14</f>
        <v>11.766988800000002</v>
      </c>
      <c r="AL14" s="132">
        <f>AO14</f>
        <v>11.766988800000002</v>
      </c>
      <c r="AM14" s="132">
        <f>AO14</f>
        <v>11.766988800000002</v>
      </c>
      <c r="AN14" s="132">
        <f>AO14</f>
        <v>11.766988800000002</v>
      </c>
      <c r="AO14" s="132">
        <f>AJ14*(1+AK11)</f>
        <v>11.766988800000002</v>
      </c>
      <c r="AP14" s="132">
        <f>AT14</f>
        <v>14.120386560000002</v>
      </c>
      <c r="AQ14" s="132">
        <f>AT14</f>
        <v>14.120386560000002</v>
      </c>
      <c r="AR14" s="132">
        <f>AT14</f>
        <v>14.120386560000002</v>
      </c>
      <c r="AS14" s="132">
        <f>AT14</f>
        <v>14.120386560000002</v>
      </c>
      <c r="AT14" s="132">
        <f>AO14*(1+AP11)</f>
        <v>14.120386560000002</v>
      </c>
      <c r="AU14" s="132">
        <f>AY14</f>
        <v>16.944463872</v>
      </c>
      <c r="AV14" s="132">
        <f>AY14</f>
        <v>16.944463872</v>
      </c>
      <c r="AW14" s="132">
        <f>AY14</f>
        <v>16.944463872</v>
      </c>
      <c r="AX14" s="132">
        <f>AY14</f>
        <v>16.944463872</v>
      </c>
      <c r="AY14" s="132">
        <f>AT14*(1+AU11)</f>
        <v>16.944463872</v>
      </c>
      <c r="AZ14" s="132">
        <f>BD14</f>
        <v>20.333356646399999</v>
      </c>
      <c r="BA14" s="132">
        <f>BD14</f>
        <v>20.333356646399999</v>
      </c>
      <c r="BB14" s="132">
        <f>BD14</f>
        <v>20.333356646399999</v>
      </c>
      <c r="BC14" s="132">
        <f>BD14</f>
        <v>20.333356646399999</v>
      </c>
      <c r="BD14" s="132">
        <f>AY14*(1+AZ11)</f>
        <v>20.333356646399999</v>
      </c>
      <c r="BE14" s="132">
        <f>BI14</f>
        <v>24.400027975679997</v>
      </c>
      <c r="BF14" s="132">
        <f>BI14</f>
        <v>24.400027975679997</v>
      </c>
      <c r="BG14" s="132">
        <f>BI14</f>
        <v>24.400027975679997</v>
      </c>
      <c r="BH14" s="132">
        <f>BI14</f>
        <v>24.400027975679997</v>
      </c>
      <c r="BI14" s="132">
        <f>BD14*(1+BE11)</f>
        <v>24.400027975679997</v>
      </c>
      <c r="BJ14" s="132">
        <f>BN14</f>
        <v>29.280033570815995</v>
      </c>
      <c r="BK14" s="132">
        <f>BN14</f>
        <v>29.280033570815995</v>
      </c>
      <c r="BL14" s="132">
        <f>BN14</f>
        <v>29.280033570815995</v>
      </c>
      <c r="BM14" s="132">
        <f>BN14</f>
        <v>29.280033570815995</v>
      </c>
      <c r="BN14" s="132">
        <f>BI14*(1+BJ11)</f>
        <v>29.280033570815995</v>
      </c>
    </row>
    <row r="15" spans="1:66">
      <c r="A15" s="131" t="s">
        <v>288</v>
      </c>
      <c r="B15" s="131"/>
      <c r="C15" s="131"/>
      <c r="D15" s="131"/>
      <c r="E15" s="131"/>
      <c r="F15" s="131"/>
      <c r="G15" s="134">
        <f>G14*$F12/4</f>
        <v>75000</v>
      </c>
      <c r="H15" s="134">
        <f>H14*$F12/4</f>
        <v>75000</v>
      </c>
      <c r="I15" s="134">
        <f>I14*$F12/4</f>
        <v>75000</v>
      </c>
      <c r="J15" s="134">
        <f>J14*$F12/4</f>
        <v>75000</v>
      </c>
      <c r="K15" s="134">
        <f>SUM(G15:J15)</f>
        <v>300000</v>
      </c>
      <c r="L15" s="134">
        <f>L14*$F12/4</f>
        <v>100000</v>
      </c>
      <c r="M15" s="134">
        <f>M14*$F12/4</f>
        <v>100000</v>
      </c>
      <c r="N15" s="134">
        <f>N14*$F12/4</f>
        <v>100000</v>
      </c>
      <c r="O15" s="134">
        <f>O14*$F12/4</f>
        <v>100000</v>
      </c>
      <c r="P15" s="134">
        <f>SUM(L15:O15)</f>
        <v>400000</v>
      </c>
      <c r="Q15" s="134">
        <f>Q14*$F12/4</f>
        <v>133000</v>
      </c>
      <c r="R15" s="134">
        <f>R14*$F12/4</f>
        <v>133000</v>
      </c>
      <c r="S15" s="134">
        <f>S14*$F12/4</f>
        <v>133000</v>
      </c>
      <c r="T15" s="134">
        <f>T14*$F12/4</f>
        <v>133000</v>
      </c>
      <c r="U15" s="134">
        <f>SUM(Q15:T15)</f>
        <v>532000</v>
      </c>
      <c r="V15" s="134">
        <f>V14*$F12/4</f>
        <v>170240</v>
      </c>
      <c r="W15" s="134">
        <f>W14*$F12/4</f>
        <v>170240</v>
      </c>
      <c r="X15" s="134">
        <f>X14*$F12/4</f>
        <v>170240</v>
      </c>
      <c r="Y15" s="134">
        <f>Y14*$F12/4</f>
        <v>170240</v>
      </c>
      <c r="Z15" s="134">
        <f>SUM(V15:Y15)</f>
        <v>680960</v>
      </c>
      <c r="AA15" s="134">
        <f>AA14*$F12/4</f>
        <v>204288.00000000003</v>
      </c>
      <c r="AB15" s="134">
        <f>AB14*$F12/4</f>
        <v>204288.00000000003</v>
      </c>
      <c r="AC15" s="134">
        <f>AC14*$F12/4</f>
        <v>204288.00000000003</v>
      </c>
      <c r="AD15" s="134">
        <f>AD14*$F12/4</f>
        <v>204288.00000000003</v>
      </c>
      <c r="AE15" s="134">
        <f>SUM(AA15:AD15)</f>
        <v>817152.00000000012</v>
      </c>
      <c r="AF15" s="134">
        <f>AF14*$F12/4</f>
        <v>245145.60000000003</v>
      </c>
      <c r="AG15" s="134">
        <f>AG14*$F12/4</f>
        <v>245145.60000000003</v>
      </c>
      <c r="AH15" s="134">
        <f>AH14*$F12/4</f>
        <v>245145.60000000003</v>
      </c>
      <c r="AI15" s="134">
        <f>AI14*$F12/4</f>
        <v>245145.60000000003</v>
      </c>
      <c r="AJ15" s="134">
        <f>SUM(AF15:AI15)</f>
        <v>980582.40000000014</v>
      </c>
      <c r="AK15" s="134">
        <f>AK14*$F12/4</f>
        <v>294174.72000000003</v>
      </c>
      <c r="AL15" s="134">
        <f>AL14*$F12/4</f>
        <v>294174.72000000003</v>
      </c>
      <c r="AM15" s="134">
        <f>AM14*$F12/4</f>
        <v>294174.72000000003</v>
      </c>
      <c r="AN15" s="134">
        <f>AN14*$F12/4</f>
        <v>294174.72000000003</v>
      </c>
      <c r="AO15" s="134">
        <f>SUM(AK15:AN15)</f>
        <v>1176698.8800000001</v>
      </c>
      <c r="AP15" s="134">
        <f>AP14*$F12/4</f>
        <v>353009.66400000005</v>
      </c>
      <c r="AQ15" s="134">
        <f>AQ14*$F12/4</f>
        <v>353009.66400000005</v>
      </c>
      <c r="AR15" s="134">
        <f>AR14*$F12/4</f>
        <v>353009.66400000005</v>
      </c>
      <c r="AS15" s="134">
        <f>AS14*$F12/4</f>
        <v>353009.66400000005</v>
      </c>
      <c r="AT15" s="134">
        <f>SUM(AP15:AS15)</f>
        <v>1412038.6560000002</v>
      </c>
      <c r="AU15" s="134">
        <f>AU14*$F12/4</f>
        <v>423611.5968</v>
      </c>
      <c r="AV15" s="134">
        <f>AV14*$F12/4</f>
        <v>423611.5968</v>
      </c>
      <c r="AW15" s="134">
        <f>AW14*$F12/4</f>
        <v>423611.5968</v>
      </c>
      <c r="AX15" s="134">
        <f>AX14*$F12/4</f>
        <v>423611.5968</v>
      </c>
      <c r="AY15" s="134">
        <f>SUM(AU15:AX15)</f>
        <v>1694446.3872</v>
      </c>
      <c r="AZ15" s="134">
        <f>AZ14*$F12/4</f>
        <v>508333.91615999996</v>
      </c>
      <c r="BA15" s="134">
        <f>BA14*$F12/4</f>
        <v>508333.91615999996</v>
      </c>
      <c r="BB15" s="134">
        <f>BB14*$F12/4</f>
        <v>508333.91615999996</v>
      </c>
      <c r="BC15" s="134">
        <f>BC14*$F12/4</f>
        <v>508333.91615999996</v>
      </c>
      <c r="BD15" s="134">
        <f>SUM(AZ15:BC15)</f>
        <v>2033335.6646399999</v>
      </c>
      <c r="BE15" s="134">
        <f>BE14*$F12/4</f>
        <v>610000.69939199998</v>
      </c>
      <c r="BF15" s="134">
        <f>BF14*$F12/4</f>
        <v>610000.69939199998</v>
      </c>
      <c r="BG15" s="134">
        <f>BG14*$F12/4</f>
        <v>610000.69939199998</v>
      </c>
      <c r="BH15" s="134">
        <f>BH14*$F12/4</f>
        <v>610000.69939199998</v>
      </c>
      <c r="BI15" s="134">
        <f>SUM(BE15:BH15)</f>
        <v>2440002.7975679999</v>
      </c>
      <c r="BJ15" s="134">
        <f>BJ14*$F12/4</f>
        <v>732000.83927039988</v>
      </c>
      <c r="BK15" s="134">
        <f>BK14*$F12/4</f>
        <v>732000.83927039988</v>
      </c>
      <c r="BL15" s="134">
        <f>BL14*$F12/4</f>
        <v>732000.83927039988</v>
      </c>
      <c r="BM15" s="134">
        <f>BM14*$F12/4</f>
        <v>732000.83927039988</v>
      </c>
      <c r="BN15" s="134">
        <f>SUM(BJ15:BM15)</f>
        <v>2928003.3570815995</v>
      </c>
    </row>
    <row r="16" spans="1:66">
      <c r="A16" s="131" t="s">
        <v>289</v>
      </c>
      <c r="B16" s="131"/>
      <c r="C16" s="131"/>
      <c r="D16" s="131"/>
      <c r="E16" s="131"/>
      <c r="F16" s="131"/>
      <c r="G16" s="141">
        <v>0</v>
      </c>
      <c r="H16" s="141">
        <v>0</v>
      </c>
      <c r="I16" s="141">
        <v>0</v>
      </c>
      <c r="J16" s="141">
        <v>0</v>
      </c>
      <c r="K16" s="134">
        <f>SUM(G16:J16)</f>
        <v>0</v>
      </c>
      <c r="L16" s="141">
        <v>0</v>
      </c>
      <c r="M16" s="141">
        <v>0</v>
      </c>
      <c r="N16" s="141">
        <v>0</v>
      </c>
      <c r="O16" s="141">
        <v>0</v>
      </c>
      <c r="P16" s="134">
        <f>SUM(L16:O16)</f>
        <v>0</v>
      </c>
      <c r="Q16" s="141">
        <v>0</v>
      </c>
      <c r="R16" s="141">
        <v>0</v>
      </c>
      <c r="S16" s="141">
        <v>0</v>
      </c>
      <c r="T16" s="141">
        <v>0</v>
      </c>
      <c r="U16" s="134">
        <f>SUM(Q16:T16)</f>
        <v>0</v>
      </c>
      <c r="V16" s="141">
        <v>0</v>
      </c>
      <c r="W16" s="141">
        <v>0</v>
      </c>
      <c r="X16" s="141">
        <v>0</v>
      </c>
      <c r="Y16" s="141">
        <v>0</v>
      </c>
      <c r="Z16" s="134">
        <f>SUM(V16:Y16)</f>
        <v>0</v>
      </c>
      <c r="AA16" s="141">
        <v>0</v>
      </c>
      <c r="AB16" s="141">
        <v>0</v>
      </c>
      <c r="AC16" s="141">
        <v>0</v>
      </c>
      <c r="AD16" s="141">
        <v>0</v>
      </c>
      <c r="AE16" s="134">
        <f>SUM(AA16:AD16)</f>
        <v>0</v>
      </c>
      <c r="AF16" s="141">
        <v>0</v>
      </c>
      <c r="AG16" s="141">
        <v>0</v>
      </c>
      <c r="AH16" s="141">
        <v>0</v>
      </c>
      <c r="AI16" s="141">
        <v>0</v>
      </c>
      <c r="AJ16" s="134">
        <f>SUM(AF16:AI16)</f>
        <v>0</v>
      </c>
      <c r="AK16" s="141">
        <v>0</v>
      </c>
      <c r="AL16" s="141">
        <v>0</v>
      </c>
      <c r="AM16" s="141">
        <v>0</v>
      </c>
      <c r="AN16" s="141">
        <v>0</v>
      </c>
      <c r="AO16" s="134">
        <f>SUM(AK16:AN16)</f>
        <v>0</v>
      </c>
      <c r="AP16" s="141">
        <v>0</v>
      </c>
      <c r="AQ16" s="141">
        <v>0</v>
      </c>
      <c r="AR16" s="141">
        <v>0</v>
      </c>
      <c r="AS16" s="141">
        <v>0</v>
      </c>
      <c r="AT16" s="134">
        <f>SUM(AP16:AS16)</f>
        <v>0</v>
      </c>
      <c r="AU16" s="141">
        <v>0</v>
      </c>
      <c r="AV16" s="141">
        <v>0</v>
      </c>
      <c r="AW16" s="141">
        <v>0</v>
      </c>
      <c r="AX16" s="141">
        <v>0</v>
      </c>
      <c r="AY16" s="134">
        <f>SUM(AU16:AX16)</f>
        <v>0</v>
      </c>
      <c r="AZ16" s="141">
        <v>0</v>
      </c>
      <c r="BA16" s="141">
        <v>0</v>
      </c>
      <c r="BB16" s="141">
        <v>0</v>
      </c>
      <c r="BC16" s="141">
        <v>0</v>
      </c>
      <c r="BD16" s="134">
        <f>SUM(AZ16:BC16)</f>
        <v>0</v>
      </c>
      <c r="BE16" s="141">
        <v>0</v>
      </c>
      <c r="BF16" s="141">
        <v>0</v>
      </c>
      <c r="BG16" s="141">
        <v>0</v>
      </c>
      <c r="BH16" s="141">
        <v>0</v>
      </c>
      <c r="BI16" s="134">
        <f>SUM(BE16:BH16)</f>
        <v>0</v>
      </c>
      <c r="BJ16" s="141">
        <v>0</v>
      </c>
      <c r="BK16" s="141">
        <v>0</v>
      </c>
      <c r="BL16" s="141">
        <v>0</v>
      </c>
      <c r="BM16" s="141">
        <v>0</v>
      </c>
      <c r="BN16" s="134">
        <f>SUM(BJ16:BM16)</f>
        <v>0</v>
      </c>
    </row>
    <row r="17" spans="1:66">
      <c r="A17" s="131" t="s">
        <v>290</v>
      </c>
      <c r="B17" s="131"/>
      <c r="C17" s="131"/>
      <c r="D17" s="131"/>
      <c r="E17" s="131"/>
      <c r="F17" s="131"/>
      <c r="G17" s="141">
        <v>0</v>
      </c>
      <c r="H17" s="141">
        <v>0</v>
      </c>
      <c r="I17" s="141">
        <v>0</v>
      </c>
      <c r="J17" s="141">
        <v>0</v>
      </c>
      <c r="K17" s="134">
        <f>SUM(G17:J17)</f>
        <v>0</v>
      </c>
      <c r="L17" s="141">
        <v>0</v>
      </c>
      <c r="M17" s="141">
        <v>0</v>
      </c>
      <c r="N17" s="141">
        <v>0</v>
      </c>
      <c r="O17" s="141">
        <v>0</v>
      </c>
      <c r="P17" s="134">
        <f>SUM(L17:O17)</f>
        <v>0</v>
      </c>
      <c r="Q17" s="141">
        <v>0</v>
      </c>
      <c r="R17" s="141">
        <v>0</v>
      </c>
      <c r="S17" s="141">
        <v>0</v>
      </c>
      <c r="T17" s="141">
        <v>0</v>
      </c>
      <c r="U17" s="134">
        <f>SUM(Q17:T17)</f>
        <v>0</v>
      </c>
      <c r="V17" s="141">
        <v>0</v>
      </c>
      <c r="W17" s="141">
        <v>0</v>
      </c>
      <c r="X17" s="141">
        <v>0</v>
      </c>
      <c r="Y17" s="141">
        <v>0</v>
      </c>
      <c r="Z17" s="134">
        <f>SUM(V17:Y17)</f>
        <v>0</v>
      </c>
      <c r="AA17" s="141">
        <v>0</v>
      </c>
      <c r="AB17" s="141">
        <v>0</v>
      </c>
      <c r="AC17" s="141">
        <v>0</v>
      </c>
      <c r="AD17" s="141">
        <v>0</v>
      </c>
      <c r="AE17" s="134">
        <f>SUM(AA17:AD17)</f>
        <v>0</v>
      </c>
      <c r="AF17" s="141">
        <v>0</v>
      </c>
      <c r="AG17" s="141">
        <v>0</v>
      </c>
      <c r="AH17" s="141">
        <v>0</v>
      </c>
      <c r="AI17" s="141">
        <v>0</v>
      </c>
      <c r="AJ17" s="134">
        <f>SUM(AF17:AI17)</f>
        <v>0</v>
      </c>
      <c r="AK17" s="141">
        <v>0</v>
      </c>
      <c r="AL17" s="141">
        <v>0</v>
      </c>
      <c r="AM17" s="141">
        <v>0</v>
      </c>
      <c r="AN17" s="141">
        <v>0</v>
      </c>
      <c r="AO17" s="134">
        <f>SUM(AK17:AN17)</f>
        <v>0</v>
      </c>
      <c r="AP17" s="141">
        <v>0</v>
      </c>
      <c r="AQ17" s="141">
        <v>0</v>
      </c>
      <c r="AR17" s="141">
        <v>0</v>
      </c>
      <c r="AS17" s="141">
        <v>0</v>
      </c>
      <c r="AT17" s="134">
        <f>SUM(AP17:AS17)</f>
        <v>0</v>
      </c>
      <c r="AU17" s="141">
        <v>0</v>
      </c>
      <c r="AV17" s="141">
        <v>0</v>
      </c>
      <c r="AW17" s="141">
        <v>0</v>
      </c>
      <c r="AX17" s="141">
        <v>0</v>
      </c>
      <c r="AY17" s="134">
        <f>SUM(AU17:AX17)</f>
        <v>0</v>
      </c>
      <c r="AZ17" s="141">
        <v>0</v>
      </c>
      <c r="BA17" s="141">
        <v>0</v>
      </c>
      <c r="BB17" s="141">
        <v>0</v>
      </c>
      <c r="BC17" s="141">
        <v>0</v>
      </c>
      <c r="BD17" s="134">
        <f>SUM(AZ17:BC17)</f>
        <v>0</v>
      </c>
      <c r="BE17" s="141">
        <v>0</v>
      </c>
      <c r="BF17" s="141">
        <v>0</v>
      </c>
      <c r="BG17" s="141">
        <v>0</v>
      </c>
      <c r="BH17" s="141">
        <v>0</v>
      </c>
      <c r="BI17" s="134">
        <f>SUM(BE17:BH17)</f>
        <v>0</v>
      </c>
      <c r="BJ17" s="141">
        <v>0</v>
      </c>
      <c r="BK17" s="141">
        <v>0</v>
      </c>
      <c r="BL17" s="141">
        <v>0</v>
      </c>
      <c r="BM17" s="141">
        <v>0</v>
      </c>
      <c r="BN17" s="134">
        <f>SUM(BJ17:BM17)</f>
        <v>0</v>
      </c>
    </row>
    <row r="18" spans="1:66">
      <c r="A18" s="144" t="s">
        <v>291</v>
      </c>
      <c r="B18" s="144"/>
      <c r="C18" s="144"/>
      <c r="D18" s="144"/>
      <c r="E18" s="144"/>
      <c r="F18" s="144"/>
      <c r="G18" s="147">
        <f t="shared" ref="G18:AL18" si="0">G15+G16+G17</f>
        <v>75000</v>
      </c>
      <c r="H18" s="147">
        <f t="shared" si="0"/>
        <v>75000</v>
      </c>
      <c r="I18" s="147">
        <f t="shared" si="0"/>
        <v>75000</v>
      </c>
      <c r="J18" s="147">
        <f t="shared" si="0"/>
        <v>75000</v>
      </c>
      <c r="K18" s="147">
        <f t="shared" si="0"/>
        <v>300000</v>
      </c>
      <c r="L18" s="147">
        <f t="shared" si="0"/>
        <v>100000</v>
      </c>
      <c r="M18" s="147">
        <f t="shared" si="0"/>
        <v>100000</v>
      </c>
      <c r="N18" s="147">
        <f t="shared" si="0"/>
        <v>100000</v>
      </c>
      <c r="O18" s="147">
        <f t="shared" si="0"/>
        <v>100000</v>
      </c>
      <c r="P18" s="147">
        <f t="shared" si="0"/>
        <v>400000</v>
      </c>
      <c r="Q18" s="147">
        <f t="shared" si="0"/>
        <v>133000</v>
      </c>
      <c r="R18" s="147">
        <f t="shared" si="0"/>
        <v>133000</v>
      </c>
      <c r="S18" s="147">
        <f t="shared" si="0"/>
        <v>133000</v>
      </c>
      <c r="T18" s="147">
        <f t="shared" si="0"/>
        <v>133000</v>
      </c>
      <c r="U18" s="147">
        <f t="shared" si="0"/>
        <v>532000</v>
      </c>
      <c r="V18" s="147">
        <f t="shared" si="0"/>
        <v>170240</v>
      </c>
      <c r="W18" s="147">
        <f t="shared" si="0"/>
        <v>170240</v>
      </c>
      <c r="X18" s="147">
        <f t="shared" si="0"/>
        <v>170240</v>
      </c>
      <c r="Y18" s="147">
        <f t="shared" si="0"/>
        <v>170240</v>
      </c>
      <c r="Z18" s="147">
        <f t="shared" si="0"/>
        <v>680960</v>
      </c>
      <c r="AA18" s="147">
        <f t="shared" si="0"/>
        <v>204288.00000000003</v>
      </c>
      <c r="AB18" s="147">
        <f t="shared" si="0"/>
        <v>204288.00000000003</v>
      </c>
      <c r="AC18" s="147">
        <f t="shared" si="0"/>
        <v>204288.00000000003</v>
      </c>
      <c r="AD18" s="147">
        <f t="shared" si="0"/>
        <v>204288.00000000003</v>
      </c>
      <c r="AE18" s="147">
        <f t="shared" si="0"/>
        <v>817152.00000000012</v>
      </c>
      <c r="AF18" s="147">
        <f t="shared" si="0"/>
        <v>245145.60000000003</v>
      </c>
      <c r="AG18" s="147">
        <f t="shared" si="0"/>
        <v>245145.60000000003</v>
      </c>
      <c r="AH18" s="147">
        <f t="shared" si="0"/>
        <v>245145.60000000003</v>
      </c>
      <c r="AI18" s="147">
        <f t="shared" si="0"/>
        <v>245145.60000000003</v>
      </c>
      <c r="AJ18" s="147">
        <f t="shared" si="0"/>
        <v>980582.40000000014</v>
      </c>
      <c r="AK18" s="147">
        <f t="shared" si="0"/>
        <v>294174.72000000003</v>
      </c>
      <c r="AL18" s="147">
        <f t="shared" si="0"/>
        <v>294174.72000000003</v>
      </c>
      <c r="AM18" s="147">
        <f t="shared" ref="AM18:BN18" si="1">AM15+AM16+AM17</f>
        <v>294174.72000000003</v>
      </c>
      <c r="AN18" s="147">
        <f t="shared" si="1"/>
        <v>294174.72000000003</v>
      </c>
      <c r="AO18" s="147">
        <f t="shared" si="1"/>
        <v>1176698.8800000001</v>
      </c>
      <c r="AP18" s="147">
        <f t="shared" si="1"/>
        <v>353009.66400000005</v>
      </c>
      <c r="AQ18" s="147">
        <f t="shared" si="1"/>
        <v>353009.66400000005</v>
      </c>
      <c r="AR18" s="147">
        <f t="shared" si="1"/>
        <v>353009.66400000005</v>
      </c>
      <c r="AS18" s="147">
        <f t="shared" si="1"/>
        <v>353009.66400000005</v>
      </c>
      <c r="AT18" s="147">
        <f t="shared" si="1"/>
        <v>1412038.6560000002</v>
      </c>
      <c r="AU18" s="147">
        <f t="shared" si="1"/>
        <v>423611.5968</v>
      </c>
      <c r="AV18" s="147">
        <f t="shared" si="1"/>
        <v>423611.5968</v>
      </c>
      <c r="AW18" s="147">
        <f t="shared" si="1"/>
        <v>423611.5968</v>
      </c>
      <c r="AX18" s="147">
        <f t="shared" si="1"/>
        <v>423611.5968</v>
      </c>
      <c r="AY18" s="147">
        <f t="shared" si="1"/>
        <v>1694446.3872</v>
      </c>
      <c r="AZ18" s="147">
        <f t="shared" si="1"/>
        <v>508333.91615999996</v>
      </c>
      <c r="BA18" s="147">
        <f t="shared" si="1"/>
        <v>508333.91615999996</v>
      </c>
      <c r="BB18" s="147">
        <f t="shared" si="1"/>
        <v>508333.91615999996</v>
      </c>
      <c r="BC18" s="147">
        <f t="shared" si="1"/>
        <v>508333.91615999996</v>
      </c>
      <c r="BD18" s="147">
        <f t="shared" si="1"/>
        <v>2033335.6646399999</v>
      </c>
      <c r="BE18" s="147">
        <f t="shared" si="1"/>
        <v>610000.69939199998</v>
      </c>
      <c r="BF18" s="147">
        <f t="shared" si="1"/>
        <v>610000.69939199998</v>
      </c>
      <c r="BG18" s="147">
        <f t="shared" si="1"/>
        <v>610000.69939199998</v>
      </c>
      <c r="BH18" s="147">
        <f t="shared" si="1"/>
        <v>610000.69939199998</v>
      </c>
      <c r="BI18" s="147">
        <f t="shared" si="1"/>
        <v>2440002.7975679999</v>
      </c>
      <c r="BJ18" s="147">
        <f t="shared" si="1"/>
        <v>732000.83927039988</v>
      </c>
      <c r="BK18" s="147">
        <f t="shared" si="1"/>
        <v>732000.83927039988</v>
      </c>
      <c r="BL18" s="147">
        <f t="shared" si="1"/>
        <v>732000.83927039988</v>
      </c>
      <c r="BM18" s="147">
        <f t="shared" si="1"/>
        <v>732000.83927039988</v>
      </c>
      <c r="BN18" s="147">
        <f t="shared" si="1"/>
        <v>2928003.3570815995</v>
      </c>
    </row>
    <row r="19" spans="1:66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</row>
    <row r="20" spans="1:66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</row>
    <row r="21" spans="1:66">
      <c r="A21" s="137" t="s">
        <v>292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</row>
    <row r="22" spans="1:66">
      <c r="A22" s="131" t="s">
        <v>282</v>
      </c>
      <c r="B22" s="131"/>
      <c r="C22" s="131"/>
      <c r="D22" s="131"/>
      <c r="E22" s="131"/>
      <c r="F22" s="131" t="str">
        <f>'Customer''s Questionnaire'!I9</f>
        <v>Round C</v>
      </c>
      <c r="G22" s="131" t="str">
        <f>G7</f>
        <v>Round C</v>
      </c>
      <c r="H22" s="131"/>
      <c r="I22" s="131"/>
      <c r="J22" s="131"/>
      <c r="K22" s="131"/>
      <c r="L22" s="131" t="str">
        <f>L7</f>
        <v>Series C</v>
      </c>
      <c r="M22" s="131"/>
      <c r="N22" s="131"/>
      <c r="O22" s="131"/>
      <c r="P22" s="131"/>
      <c r="Q22" s="131" t="str">
        <f>Q7</f>
        <v>Series C</v>
      </c>
      <c r="R22" s="131"/>
      <c r="S22" s="131"/>
      <c r="T22" s="131"/>
      <c r="U22" s="131"/>
      <c r="V22" s="131" t="str">
        <f>V7</f>
        <v>Series D/E</v>
      </c>
      <c r="W22" s="131"/>
      <c r="X22" s="131"/>
      <c r="Y22" s="131"/>
      <c r="Z22" s="131"/>
      <c r="AA22" s="131" t="str">
        <f>AA7</f>
        <v>Pre-IPO</v>
      </c>
      <c r="AB22" s="131"/>
      <c r="AC22" s="131"/>
      <c r="AD22" s="131"/>
      <c r="AE22" s="131"/>
      <c r="AF22" s="131" t="str">
        <f>AF7</f>
        <v>Pre-IPO</v>
      </c>
      <c r="AG22" s="131"/>
      <c r="AH22" s="131"/>
      <c r="AI22" s="131"/>
      <c r="AJ22" s="131"/>
      <c r="AK22" s="131" t="str">
        <f>AK7</f>
        <v>Pre-IPO</v>
      </c>
      <c r="AL22" s="131"/>
      <c r="AM22" s="131"/>
      <c r="AN22" s="131"/>
      <c r="AO22" s="131"/>
      <c r="AP22" s="131" t="str">
        <f>AP7</f>
        <v>Pre-IPO</v>
      </c>
      <c r="AQ22" s="131"/>
      <c r="AR22" s="131"/>
      <c r="AS22" s="131"/>
      <c r="AT22" s="131"/>
      <c r="AU22" s="131" t="str">
        <f>AU7</f>
        <v>Pre-IPO</v>
      </c>
      <c r="AV22" s="131"/>
      <c r="AW22" s="131"/>
      <c r="AX22" s="131"/>
      <c r="AY22" s="131"/>
      <c r="AZ22" s="131" t="str">
        <f>AZ7</f>
        <v>Pre-IPO</v>
      </c>
      <c r="BA22" s="131"/>
      <c r="BB22" s="131"/>
      <c r="BC22" s="131"/>
      <c r="BD22" s="131"/>
      <c r="BE22" s="131" t="str">
        <f>BE7</f>
        <v>Pre-IPO</v>
      </c>
      <c r="BF22" s="131"/>
      <c r="BG22" s="131"/>
      <c r="BH22" s="131"/>
      <c r="BI22" s="131"/>
      <c r="BJ22" s="131" t="str">
        <f>BJ7</f>
        <v>Pre-IPO</v>
      </c>
      <c r="BK22" s="131"/>
      <c r="BL22" s="131"/>
      <c r="BM22" s="131"/>
      <c r="BN22" s="131"/>
    </row>
    <row r="23" spans="1:66">
      <c r="A23" s="131" t="s">
        <v>283</v>
      </c>
      <c r="B23" s="131"/>
      <c r="C23" s="131"/>
      <c r="D23" s="131"/>
      <c r="E23" s="131"/>
      <c r="F23" s="131" t="str">
        <f>'Customer''s Questionnaire'!I8</f>
        <v>Food-Tech / Ag-Tech</v>
      </c>
      <c r="G23" s="131" t="str">
        <f>G8</f>
        <v>Food-Tech / Ag-Tech</v>
      </c>
      <c r="H23" s="131"/>
      <c r="I23" s="131"/>
      <c r="J23" s="131"/>
      <c r="K23" s="131"/>
      <c r="L23" s="131" t="str">
        <f>L8</f>
        <v>Food-Tech / Ag-Tech</v>
      </c>
      <c r="M23" s="131"/>
      <c r="N23" s="131"/>
      <c r="O23" s="131"/>
      <c r="P23" s="131"/>
      <c r="Q23" s="131" t="str">
        <f>Q8</f>
        <v>Food-Tech / Ag-Tech</v>
      </c>
      <c r="R23" s="131"/>
      <c r="S23" s="131"/>
      <c r="T23" s="131"/>
      <c r="U23" s="131"/>
      <c r="V23" s="131" t="str">
        <f>V8</f>
        <v>Food-Tech / Ag-Tech</v>
      </c>
      <c r="W23" s="131"/>
      <c r="X23" s="131"/>
      <c r="Y23" s="131"/>
      <c r="Z23" s="131"/>
      <c r="AA23" s="131" t="str">
        <f>AA8</f>
        <v>Food-Tech / Ag-Tech</v>
      </c>
      <c r="AB23" s="131"/>
      <c r="AC23" s="131"/>
      <c r="AD23" s="131"/>
      <c r="AE23" s="131"/>
      <c r="AF23" s="131" t="str">
        <f>AF8</f>
        <v>Food-Tech / Ag-Tech</v>
      </c>
      <c r="AG23" s="131"/>
      <c r="AH23" s="131"/>
      <c r="AI23" s="131"/>
      <c r="AJ23" s="131"/>
      <c r="AK23" s="131" t="str">
        <f>AK8</f>
        <v>Food-Tech / Ag-Tech</v>
      </c>
      <c r="AL23" s="131"/>
      <c r="AM23" s="131"/>
      <c r="AN23" s="131"/>
      <c r="AO23" s="131"/>
      <c r="AP23" s="131" t="str">
        <f>AP8</f>
        <v>Food-Tech / Ag-Tech</v>
      </c>
      <c r="AQ23" s="131"/>
      <c r="AR23" s="131"/>
      <c r="AS23" s="131"/>
      <c r="AT23" s="131"/>
      <c r="AU23" s="131" t="str">
        <f>AU8</f>
        <v>Food-Tech / Ag-Tech</v>
      </c>
      <c r="AV23" s="131"/>
      <c r="AW23" s="131"/>
      <c r="AX23" s="131"/>
      <c r="AY23" s="131"/>
      <c r="AZ23" s="131" t="str">
        <f>AZ8</f>
        <v>Food-Tech / Ag-Tech</v>
      </c>
      <c r="BA23" s="131"/>
      <c r="BB23" s="131"/>
      <c r="BC23" s="131"/>
      <c r="BD23" s="131"/>
      <c r="BE23" s="131" t="str">
        <f>BE8</f>
        <v>Food-Tech / Ag-Tech</v>
      </c>
      <c r="BF23" s="131"/>
      <c r="BG23" s="131"/>
      <c r="BH23" s="131"/>
      <c r="BI23" s="131"/>
      <c r="BJ23" s="131" t="str">
        <f>BJ8</f>
        <v>Food-Tech / Ag-Tech</v>
      </c>
      <c r="BK23" s="131"/>
      <c r="BL23" s="131"/>
      <c r="BM23" s="131"/>
      <c r="BN23" s="131"/>
    </row>
    <row r="24" spans="1:66">
      <c r="A24" s="131" t="s">
        <v>67</v>
      </c>
      <c r="B24" s="131"/>
      <c r="C24" s="131"/>
      <c r="D24" s="131"/>
      <c r="E24" s="131"/>
      <c r="F24" s="135">
        <f>'Customer''s Questionnaire'!$I$11</f>
        <v>7</v>
      </c>
      <c r="G24" s="131">
        <f>G9</f>
        <v>7</v>
      </c>
      <c r="H24" s="131"/>
      <c r="I24" s="131"/>
      <c r="J24" s="131"/>
      <c r="K24" s="131"/>
      <c r="L24" s="131">
        <f>L9</f>
        <v>8</v>
      </c>
      <c r="M24" s="131"/>
      <c r="N24" s="131"/>
      <c r="O24" s="131"/>
      <c r="P24" s="131"/>
      <c r="Q24" s="131">
        <f>Q9</f>
        <v>9</v>
      </c>
      <c r="R24" s="131"/>
      <c r="S24" s="131"/>
      <c r="T24" s="131"/>
      <c r="U24" s="131"/>
      <c r="V24" s="131">
        <f>V9</f>
        <v>10</v>
      </c>
      <c r="W24" s="131"/>
      <c r="X24" s="131"/>
      <c r="Y24" s="131"/>
      <c r="Z24" s="131"/>
      <c r="AA24" s="131">
        <f>AA9</f>
        <v>11</v>
      </c>
      <c r="AB24" s="131"/>
      <c r="AC24" s="131"/>
      <c r="AD24" s="131"/>
      <c r="AE24" s="131"/>
      <c r="AF24" s="131">
        <f>AF9</f>
        <v>12</v>
      </c>
      <c r="AG24" s="131"/>
      <c r="AH24" s="131"/>
      <c r="AI24" s="131"/>
      <c r="AJ24" s="131"/>
      <c r="AK24" s="131">
        <f>AK9</f>
        <v>13</v>
      </c>
      <c r="AL24" s="131"/>
      <c r="AM24" s="131"/>
      <c r="AN24" s="131"/>
      <c r="AO24" s="131"/>
      <c r="AP24" s="131">
        <f>AP9</f>
        <v>14</v>
      </c>
      <c r="AQ24" s="131"/>
      <c r="AR24" s="131"/>
      <c r="AS24" s="131"/>
      <c r="AT24" s="131"/>
      <c r="AU24" s="131">
        <f>AU9</f>
        <v>15</v>
      </c>
      <c r="AV24" s="131"/>
      <c r="AW24" s="131"/>
      <c r="AX24" s="131"/>
      <c r="AY24" s="131"/>
      <c r="AZ24" s="131">
        <f>AZ9</f>
        <v>16</v>
      </c>
      <c r="BA24" s="131"/>
      <c r="BB24" s="131"/>
      <c r="BC24" s="131"/>
      <c r="BD24" s="131"/>
      <c r="BE24" s="131">
        <f>BE9</f>
        <v>17</v>
      </c>
      <c r="BF24" s="131"/>
      <c r="BG24" s="131"/>
      <c r="BH24" s="131"/>
      <c r="BI24" s="131"/>
      <c r="BJ24" s="131">
        <f>BJ9</f>
        <v>18</v>
      </c>
      <c r="BK24" s="131"/>
      <c r="BL24" s="131"/>
      <c r="BM24" s="131"/>
      <c r="BN24" s="131"/>
    </row>
    <row r="25" spans="1:66">
      <c r="A25" s="131" t="s">
        <v>318</v>
      </c>
      <c r="B25" s="131"/>
      <c r="C25" s="131"/>
      <c r="D25" s="131"/>
      <c r="E25" s="131"/>
      <c r="F25" s="135" t="str">
        <f>'Customer''s Questionnaire'!$J$10</f>
        <v>Too High</v>
      </c>
      <c r="G25" s="131" t="str">
        <f>G10</f>
        <v>Too High</v>
      </c>
      <c r="H25" s="131"/>
      <c r="I25" s="131"/>
      <c r="J25" s="131"/>
      <c r="K25" s="131"/>
      <c r="L25" s="131" t="str">
        <f>L10</f>
        <v>Too High</v>
      </c>
      <c r="M25" s="131"/>
      <c r="N25" s="131"/>
      <c r="O25" s="131"/>
      <c r="P25" s="131"/>
      <c r="Q25" s="131" t="str">
        <f>Q10</f>
        <v>Too High</v>
      </c>
      <c r="R25" s="131"/>
      <c r="S25" s="131"/>
      <c r="T25" s="131"/>
      <c r="U25" s="131"/>
      <c r="V25" s="131" t="str">
        <f>V10</f>
        <v>Too High</v>
      </c>
      <c r="W25" s="131"/>
      <c r="X25" s="131"/>
      <c r="Y25" s="131"/>
      <c r="Z25" s="131"/>
      <c r="AA25" s="131" t="str">
        <f>AA10</f>
        <v>Too High</v>
      </c>
      <c r="AB25" s="131"/>
      <c r="AC25" s="131"/>
      <c r="AD25" s="131"/>
      <c r="AE25" s="131"/>
      <c r="AF25" s="131" t="str">
        <f>AF10</f>
        <v>Too High</v>
      </c>
      <c r="AG25" s="131"/>
      <c r="AH25" s="131"/>
      <c r="AI25" s="131"/>
      <c r="AJ25" s="131"/>
      <c r="AK25" s="131" t="str">
        <f>AK10</f>
        <v>Too High</v>
      </c>
      <c r="AL25" s="131"/>
      <c r="AM25" s="131"/>
      <c r="AN25" s="131"/>
      <c r="AO25" s="131"/>
      <c r="AP25" s="131" t="str">
        <f>AP10</f>
        <v>Too High</v>
      </c>
      <c r="AQ25" s="131"/>
      <c r="AR25" s="131"/>
      <c r="AS25" s="131"/>
      <c r="AT25" s="131"/>
      <c r="AU25" s="131" t="str">
        <f>AU10</f>
        <v>Too High</v>
      </c>
      <c r="AV25" s="131"/>
      <c r="AW25" s="131"/>
      <c r="AX25" s="131"/>
      <c r="AY25" s="131"/>
      <c r="AZ25" s="131" t="str">
        <f>AZ10</f>
        <v>Too High</v>
      </c>
      <c r="BA25" s="131"/>
      <c r="BB25" s="131"/>
      <c r="BC25" s="131"/>
      <c r="BD25" s="131"/>
      <c r="BE25" s="131" t="str">
        <f>BE10</f>
        <v>Too High</v>
      </c>
      <c r="BF25" s="131"/>
      <c r="BG25" s="131"/>
      <c r="BH25" s="131"/>
      <c r="BI25" s="131"/>
      <c r="BJ25" s="131" t="str">
        <f>BJ10</f>
        <v>Too High</v>
      </c>
      <c r="BK25" s="131"/>
      <c r="BL25" s="131"/>
      <c r="BM25" s="131"/>
      <c r="BN25" s="131"/>
    </row>
    <row r="26" spans="1:66">
      <c r="A26" s="131" t="s">
        <v>293</v>
      </c>
      <c r="B26" s="131"/>
      <c r="C26" s="131"/>
      <c r="D26" s="131"/>
      <c r="E26" s="131"/>
      <c r="F26" s="135"/>
      <c r="G26" s="140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H26" s="140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I26" s="140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J26" s="140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K26" s="140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L26" s="140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M26" s="140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N26" s="140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O26" s="140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P26" s="140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Q26" s="140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R26" s="140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S26" s="140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T26" s="140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U26" s="140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V26" s="140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W26" s="140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X26" s="140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Y26" s="140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Z26" s="140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AA26" s="140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B26" s="140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C26" s="140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D26" s="140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E26" s="140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F26" s="140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G26" s="140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H26" s="140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I26" s="140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J26" s="140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K26" s="140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L26" s="140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M26" s="140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N26" s="140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O26" s="140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P26" s="140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Q26" s="140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R26" s="140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S26" s="140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T26" s="140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U26" s="140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V26" s="140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W26" s="140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X26" s="140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Y26" s="140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Z26" s="140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A26" s="140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B26" s="140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C26" s="140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D26" s="140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E26" s="140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F26" s="140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G26" s="140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H26" s="140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I26" s="140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J26" s="140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K26" s="140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L26" s="140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M26" s="140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N26" s="140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</row>
    <row r="27" spans="1:66">
      <c r="A27" s="131" t="s">
        <v>294</v>
      </c>
      <c r="B27" s="131"/>
      <c r="C27" s="131"/>
      <c r="D27" s="131"/>
      <c r="E27" s="131" t="s">
        <v>286</v>
      </c>
      <c r="F27" s="153">
        <v>100000</v>
      </c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</row>
    <row r="28" spans="1:66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</row>
    <row r="29" spans="1:66">
      <c r="A29" s="131" t="s">
        <v>295</v>
      </c>
      <c r="B29" s="131"/>
      <c r="C29" s="131"/>
      <c r="D29" s="131"/>
      <c r="E29" s="131"/>
      <c r="F29" s="131"/>
      <c r="G29" s="132">
        <f>K29</f>
        <v>4</v>
      </c>
      <c r="H29" s="132">
        <f>K29</f>
        <v>4</v>
      </c>
      <c r="I29" s="132">
        <f>K29</f>
        <v>4</v>
      </c>
      <c r="J29" s="132">
        <f>K29</f>
        <v>4</v>
      </c>
      <c r="K29" s="132">
        <f>IFERROR('Customer''s Questionnaire'!I83*1,0)</f>
        <v>4</v>
      </c>
      <c r="L29" s="132">
        <f>P29</f>
        <v>5</v>
      </c>
      <c r="M29" s="132">
        <f>P29</f>
        <v>5</v>
      </c>
      <c r="N29" s="132">
        <f>P29</f>
        <v>5</v>
      </c>
      <c r="O29" s="132">
        <f>P29</f>
        <v>5</v>
      </c>
      <c r="P29" s="132">
        <f>IFERROR('Customer''s Questionnaire'!J83*1,0)</f>
        <v>5</v>
      </c>
      <c r="Q29" s="132">
        <f>U29</f>
        <v>7.25</v>
      </c>
      <c r="R29" s="132">
        <f>U29</f>
        <v>7.25</v>
      </c>
      <c r="S29" s="132">
        <f>U29</f>
        <v>7.25</v>
      </c>
      <c r="T29" s="132">
        <f>U29</f>
        <v>7.25</v>
      </c>
      <c r="U29" s="132">
        <f>P29*(1+Q26)</f>
        <v>7.25</v>
      </c>
      <c r="V29" s="132">
        <f>Z29</f>
        <v>9.57</v>
      </c>
      <c r="W29" s="132">
        <f>Z29</f>
        <v>9.57</v>
      </c>
      <c r="X29" s="132">
        <f>Z29</f>
        <v>9.57</v>
      </c>
      <c r="Y29" s="132">
        <f>Z29</f>
        <v>9.57</v>
      </c>
      <c r="Z29" s="132">
        <f>U29*(1+V26)</f>
        <v>9.57</v>
      </c>
      <c r="AA29" s="132">
        <f>AE29</f>
        <v>11.6754</v>
      </c>
      <c r="AB29" s="132">
        <f>AE29</f>
        <v>11.6754</v>
      </c>
      <c r="AC29" s="132">
        <f>AE29</f>
        <v>11.6754</v>
      </c>
      <c r="AD29" s="132">
        <f>AE29</f>
        <v>11.6754</v>
      </c>
      <c r="AE29" s="132">
        <f>Z29*(1+AA26)</f>
        <v>11.6754</v>
      </c>
      <c r="AF29" s="132">
        <f>AJ29</f>
        <v>14.243988</v>
      </c>
      <c r="AG29" s="132">
        <f>AJ29</f>
        <v>14.243988</v>
      </c>
      <c r="AH29" s="132">
        <f>AJ29</f>
        <v>14.243988</v>
      </c>
      <c r="AI29" s="132">
        <f>AJ29</f>
        <v>14.243988</v>
      </c>
      <c r="AJ29" s="132">
        <f>AE29*(1+AF26)</f>
        <v>14.243988</v>
      </c>
      <c r="AK29" s="132">
        <f>AO29</f>
        <v>17.377665359999998</v>
      </c>
      <c r="AL29" s="132">
        <f>AO29</f>
        <v>17.377665359999998</v>
      </c>
      <c r="AM29" s="132">
        <f>AO29</f>
        <v>17.377665359999998</v>
      </c>
      <c r="AN29" s="132">
        <f>AO29</f>
        <v>17.377665359999998</v>
      </c>
      <c r="AO29" s="132">
        <f>AJ29*(1+AK26)</f>
        <v>17.377665359999998</v>
      </c>
      <c r="AP29" s="132">
        <f>AT29</f>
        <v>21.200751739199998</v>
      </c>
      <c r="AQ29" s="132">
        <f>AT29</f>
        <v>21.200751739199998</v>
      </c>
      <c r="AR29" s="132">
        <f>AT29</f>
        <v>21.200751739199998</v>
      </c>
      <c r="AS29" s="132">
        <f>AT29</f>
        <v>21.200751739199998</v>
      </c>
      <c r="AT29" s="132">
        <f>AO29*(1+AP26)</f>
        <v>21.200751739199998</v>
      </c>
      <c r="AU29" s="132">
        <f>AY29</f>
        <v>25.864917121823996</v>
      </c>
      <c r="AV29" s="132">
        <f>AY29</f>
        <v>25.864917121823996</v>
      </c>
      <c r="AW29" s="132">
        <f>AY29</f>
        <v>25.864917121823996</v>
      </c>
      <c r="AX29" s="132">
        <f>AY29</f>
        <v>25.864917121823996</v>
      </c>
      <c r="AY29" s="132">
        <f>AT29*(1+AU26)</f>
        <v>25.864917121823996</v>
      </c>
      <c r="AZ29" s="132">
        <f>BD29</f>
        <v>31.555198888625274</v>
      </c>
      <c r="BA29" s="132">
        <f>BD29</f>
        <v>31.555198888625274</v>
      </c>
      <c r="BB29" s="132">
        <f>BD29</f>
        <v>31.555198888625274</v>
      </c>
      <c r="BC29" s="132">
        <f>BD29</f>
        <v>31.555198888625274</v>
      </c>
      <c r="BD29" s="132">
        <f>AY29*(1+AZ26)</f>
        <v>31.555198888625274</v>
      </c>
      <c r="BE29" s="132">
        <f>BI29</f>
        <v>38.497342644122831</v>
      </c>
      <c r="BF29" s="132">
        <f>BI29</f>
        <v>38.497342644122831</v>
      </c>
      <c r="BG29" s="132">
        <f>BI29</f>
        <v>38.497342644122831</v>
      </c>
      <c r="BH29" s="132">
        <f>BI29</f>
        <v>38.497342644122831</v>
      </c>
      <c r="BI29" s="132">
        <f>BD29*(1+BE26)</f>
        <v>38.497342644122831</v>
      </c>
      <c r="BJ29" s="132">
        <f>BN29</f>
        <v>46.966758025829854</v>
      </c>
      <c r="BK29" s="132">
        <f>BN29</f>
        <v>46.966758025829854</v>
      </c>
      <c r="BL29" s="132">
        <f>BN29</f>
        <v>46.966758025829854</v>
      </c>
      <c r="BM29" s="132">
        <f>BN29</f>
        <v>46.966758025829854</v>
      </c>
      <c r="BN29" s="132">
        <f>BI29*(1+BJ26)</f>
        <v>46.966758025829854</v>
      </c>
    </row>
    <row r="30" spans="1:66">
      <c r="A30" s="131" t="s">
        <v>296</v>
      </c>
      <c r="B30" s="131"/>
      <c r="C30" s="131"/>
      <c r="D30" s="131"/>
      <c r="E30" s="131"/>
      <c r="F30" s="131"/>
      <c r="G30" s="134">
        <f>G29*$F27/4</f>
        <v>100000</v>
      </c>
      <c r="H30" s="134">
        <f>H29*$F27/4</f>
        <v>100000</v>
      </c>
      <c r="I30" s="134">
        <f>I29*$F27/4</f>
        <v>100000</v>
      </c>
      <c r="J30" s="134">
        <f>J29*$F27/4</f>
        <v>100000</v>
      </c>
      <c r="K30" s="134">
        <f>SUM(G30:J30)</f>
        <v>400000</v>
      </c>
      <c r="L30" s="134">
        <f>L29*$F27/4</f>
        <v>125000</v>
      </c>
      <c r="M30" s="134">
        <f>M29*$F27/4</f>
        <v>125000</v>
      </c>
      <c r="N30" s="134">
        <f>N29*$F27/4</f>
        <v>125000</v>
      </c>
      <c r="O30" s="134">
        <f>O29*$F27/4</f>
        <v>125000</v>
      </c>
      <c r="P30" s="134">
        <f>SUM(L30:O30)</f>
        <v>500000</v>
      </c>
      <c r="Q30" s="134">
        <f>Q29*$F27/4</f>
        <v>181250</v>
      </c>
      <c r="R30" s="134">
        <f>R29*$F27/4</f>
        <v>181250</v>
      </c>
      <c r="S30" s="134">
        <f>S29*$F27/4</f>
        <v>181250</v>
      </c>
      <c r="T30" s="134">
        <f>T29*$F27/4</f>
        <v>181250</v>
      </c>
      <c r="U30" s="134">
        <f>SUM(Q30:T30)</f>
        <v>725000</v>
      </c>
      <c r="V30" s="134">
        <f>V29*$F27/4</f>
        <v>239250</v>
      </c>
      <c r="W30" s="134">
        <f>W29*$F27/4</f>
        <v>239250</v>
      </c>
      <c r="X30" s="134">
        <f>X29*$F27/4</f>
        <v>239250</v>
      </c>
      <c r="Y30" s="134">
        <f>Y29*$F27/4</f>
        <v>239250</v>
      </c>
      <c r="Z30" s="134">
        <f>SUM(V30:Y30)</f>
        <v>957000</v>
      </c>
      <c r="AA30" s="134">
        <f>AA29*$F27/4</f>
        <v>291885</v>
      </c>
      <c r="AB30" s="134">
        <f>AB29*$F27/4</f>
        <v>291885</v>
      </c>
      <c r="AC30" s="134">
        <f>AC29*$F27/4</f>
        <v>291885</v>
      </c>
      <c r="AD30" s="134">
        <f>AD29*$F27/4</f>
        <v>291885</v>
      </c>
      <c r="AE30" s="134">
        <f>SUM(AA30:AD30)</f>
        <v>1167540</v>
      </c>
      <c r="AF30" s="134">
        <f>AF29*$F27/4</f>
        <v>356099.7</v>
      </c>
      <c r="AG30" s="134">
        <f>AG29*$F27/4</f>
        <v>356099.7</v>
      </c>
      <c r="AH30" s="134">
        <f>AH29*$F27/4</f>
        <v>356099.7</v>
      </c>
      <c r="AI30" s="134">
        <f>AI29*$F27/4</f>
        <v>356099.7</v>
      </c>
      <c r="AJ30" s="134">
        <f>SUM(AF30:AI30)</f>
        <v>1424398.8</v>
      </c>
      <c r="AK30" s="134">
        <f>AK29*$F27/4</f>
        <v>434441.63399999996</v>
      </c>
      <c r="AL30" s="134">
        <f>AL29*$F27/4</f>
        <v>434441.63399999996</v>
      </c>
      <c r="AM30" s="134">
        <f>AM29*$F27/4</f>
        <v>434441.63399999996</v>
      </c>
      <c r="AN30" s="134">
        <f>AN29*$F27/4</f>
        <v>434441.63399999996</v>
      </c>
      <c r="AO30" s="134">
        <f>SUM(AK30:AN30)</f>
        <v>1737766.5359999998</v>
      </c>
      <c r="AP30" s="134">
        <f>AP29*$F27/4</f>
        <v>530018.79347999999</v>
      </c>
      <c r="AQ30" s="134">
        <f>AQ29*$F27/4</f>
        <v>530018.79347999999</v>
      </c>
      <c r="AR30" s="134">
        <f>AR29*$F27/4</f>
        <v>530018.79347999999</v>
      </c>
      <c r="AS30" s="134">
        <f>AS29*$F27/4</f>
        <v>530018.79347999999</v>
      </c>
      <c r="AT30" s="134">
        <f>SUM(AP30:AS30)</f>
        <v>2120075.17392</v>
      </c>
      <c r="AU30" s="134">
        <f>AU29*$F27/4</f>
        <v>646622.92804559995</v>
      </c>
      <c r="AV30" s="134">
        <f>AV29*$F27/4</f>
        <v>646622.92804559995</v>
      </c>
      <c r="AW30" s="134">
        <f>AW29*$F27/4</f>
        <v>646622.92804559995</v>
      </c>
      <c r="AX30" s="134">
        <f>AX29*$F27/4</f>
        <v>646622.92804559995</v>
      </c>
      <c r="AY30" s="134">
        <f>SUM(AU30:AX30)</f>
        <v>2586491.7121823998</v>
      </c>
      <c r="AZ30" s="134">
        <f>AZ29*$F27/4</f>
        <v>788879.97221563186</v>
      </c>
      <c r="BA30" s="134">
        <f>BA29*$F27/4</f>
        <v>788879.97221563186</v>
      </c>
      <c r="BB30" s="134">
        <f>BB29*$F27/4</f>
        <v>788879.97221563186</v>
      </c>
      <c r="BC30" s="134">
        <f>BC29*$F27/4</f>
        <v>788879.97221563186</v>
      </c>
      <c r="BD30" s="134">
        <f>SUM(AZ30:BC30)</f>
        <v>3155519.8888625274</v>
      </c>
      <c r="BE30" s="134">
        <f>BE29*$F27/4</f>
        <v>962433.56610307074</v>
      </c>
      <c r="BF30" s="134">
        <f>BF29*$F27/4</f>
        <v>962433.56610307074</v>
      </c>
      <c r="BG30" s="134">
        <f>BG29*$F27/4</f>
        <v>962433.56610307074</v>
      </c>
      <c r="BH30" s="134">
        <f>BH29*$F27/4</f>
        <v>962433.56610307074</v>
      </c>
      <c r="BI30" s="134">
        <f>SUM(BE30:BH30)</f>
        <v>3849734.264412283</v>
      </c>
      <c r="BJ30" s="134">
        <f>BJ29*$F27/4</f>
        <v>1174168.9506457464</v>
      </c>
      <c r="BK30" s="134">
        <f>BK29*$F27/4</f>
        <v>1174168.9506457464</v>
      </c>
      <c r="BL30" s="134">
        <f>BL29*$F27/4</f>
        <v>1174168.9506457464</v>
      </c>
      <c r="BM30" s="134">
        <f>BM29*$F27/4</f>
        <v>1174168.9506457464</v>
      </c>
      <c r="BN30" s="134">
        <f>SUM(BJ30:BM30)</f>
        <v>4696675.8025829857</v>
      </c>
    </row>
    <row r="31" spans="1:66">
      <c r="A31" s="131" t="s">
        <v>297</v>
      </c>
      <c r="B31" s="131"/>
      <c r="C31" s="131"/>
      <c r="D31" s="131"/>
      <c r="E31" s="131"/>
      <c r="F31" s="131"/>
      <c r="G31" s="141">
        <v>0</v>
      </c>
      <c r="H31" s="141">
        <v>0</v>
      </c>
      <c r="I31" s="141">
        <v>0</v>
      </c>
      <c r="J31" s="141">
        <v>0</v>
      </c>
      <c r="K31" s="134">
        <f>SUM(G31:J31)</f>
        <v>0</v>
      </c>
      <c r="L31" s="141">
        <v>0</v>
      </c>
      <c r="M31" s="141">
        <v>0</v>
      </c>
      <c r="N31" s="141">
        <v>0</v>
      </c>
      <c r="O31" s="141">
        <v>0</v>
      </c>
      <c r="P31" s="134">
        <f>SUM(L31:O31)</f>
        <v>0</v>
      </c>
      <c r="Q31" s="141">
        <v>0</v>
      </c>
      <c r="R31" s="141">
        <v>0</v>
      </c>
      <c r="S31" s="141">
        <v>0</v>
      </c>
      <c r="T31" s="141">
        <v>0</v>
      </c>
      <c r="U31" s="134">
        <f>SUM(Q31:T31)</f>
        <v>0</v>
      </c>
      <c r="V31" s="141">
        <v>0</v>
      </c>
      <c r="W31" s="141">
        <v>0</v>
      </c>
      <c r="X31" s="141">
        <v>0</v>
      </c>
      <c r="Y31" s="141">
        <v>0</v>
      </c>
      <c r="Z31" s="134">
        <f>SUM(V31:Y31)</f>
        <v>0</v>
      </c>
      <c r="AA31" s="141">
        <v>0</v>
      </c>
      <c r="AB31" s="141">
        <v>0</v>
      </c>
      <c r="AC31" s="141">
        <v>0</v>
      </c>
      <c r="AD31" s="141">
        <v>0</v>
      </c>
      <c r="AE31" s="134">
        <f>SUM(AA31:AD31)</f>
        <v>0</v>
      </c>
      <c r="AF31" s="141">
        <v>0</v>
      </c>
      <c r="AG31" s="141">
        <v>0</v>
      </c>
      <c r="AH31" s="141">
        <v>0</v>
      </c>
      <c r="AI31" s="141">
        <v>0</v>
      </c>
      <c r="AJ31" s="134">
        <f>SUM(AF31:AI31)</f>
        <v>0</v>
      </c>
      <c r="AK31" s="141">
        <v>0</v>
      </c>
      <c r="AL31" s="141">
        <v>0</v>
      </c>
      <c r="AM31" s="141">
        <v>0</v>
      </c>
      <c r="AN31" s="141">
        <v>0</v>
      </c>
      <c r="AO31" s="134">
        <f>SUM(AK31:AN31)</f>
        <v>0</v>
      </c>
      <c r="AP31" s="141">
        <v>0</v>
      </c>
      <c r="AQ31" s="141">
        <v>0</v>
      </c>
      <c r="AR31" s="141">
        <v>0</v>
      </c>
      <c r="AS31" s="141">
        <v>0</v>
      </c>
      <c r="AT31" s="134">
        <f>SUM(AP31:AS31)</f>
        <v>0</v>
      </c>
      <c r="AU31" s="141">
        <v>0</v>
      </c>
      <c r="AV31" s="141">
        <v>0</v>
      </c>
      <c r="AW31" s="141">
        <v>0</v>
      </c>
      <c r="AX31" s="141">
        <v>0</v>
      </c>
      <c r="AY31" s="134">
        <f>SUM(AU31:AX31)</f>
        <v>0</v>
      </c>
      <c r="AZ31" s="141">
        <v>0</v>
      </c>
      <c r="BA31" s="141">
        <v>0</v>
      </c>
      <c r="BB31" s="141">
        <v>0</v>
      </c>
      <c r="BC31" s="141">
        <v>0</v>
      </c>
      <c r="BD31" s="134">
        <f>SUM(AZ31:BC31)</f>
        <v>0</v>
      </c>
      <c r="BE31" s="141">
        <v>0</v>
      </c>
      <c r="BF31" s="141">
        <v>0</v>
      </c>
      <c r="BG31" s="141">
        <v>0</v>
      </c>
      <c r="BH31" s="141">
        <v>0</v>
      </c>
      <c r="BI31" s="134">
        <f>SUM(BE31:BH31)</f>
        <v>0</v>
      </c>
      <c r="BJ31" s="141">
        <v>0</v>
      </c>
      <c r="BK31" s="141">
        <v>0</v>
      </c>
      <c r="BL31" s="141">
        <v>0</v>
      </c>
      <c r="BM31" s="141">
        <v>0</v>
      </c>
      <c r="BN31" s="134">
        <f>SUM(BJ31:BM31)</f>
        <v>0</v>
      </c>
    </row>
    <row r="32" spans="1:66">
      <c r="A32" s="131" t="s">
        <v>298</v>
      </c>
      <c r="B32" s="131"/>
      <c r="C32" s="131"/>
      <c r="D32" s="131"/>
      <c r="E32" s="131"/>
      <c r="F32" s="131"/>
      <c r="G32" s="141">
        <v>0</v>
      </c>
      <c r="H32" s="141">
        <v>0</v>
      </c>
      <c r="I32" s="141">
        <v>0</v>
      </c>
      <c r="J32" s="141">
        <v>0</v>
      </c>
      <c r="K32" s="134">
        <f>SUM(G32:J32)</f>
        <v>0</v>
      </c>
      <c r="L32" s="141">
        <v>0</v>
      </c>
      <c r="M32" s="141">
        <v>0</v>
      </c>
      <c r="N32" s="141">
        <v>0</v>
      </c>
      <c r="O32" s="141">
        <v>0</v>
      </c>
      <c r="P32" s="134">
        <f>SUM(L32:O32)</f>
        <v>0</v>
      </c>
      <c r="Q32" s="141">
        <v>0</v>
      </c>
      <c r="R32" s="141">
        <v>0</v>
      </c>
      <c r="S32" s="141">
        <v>0</v>
      </c>
      <c r="T32" s="141">
        <v>0</v>
      </c>
      <c r="U32" s="134">
        <f>SUM(Q32:T32)</f>
        <v>0</v>
      </c>
      <c r="V32" s="141">
        <v>0</v>
      </c>
      <c r="W32" s="141">
        <v>0</v>
      </c>
      <c r="X32" s="141">
        <v>0</v>
      </c>
      <c r="Y32" s="141">
        <v>0</v>
      </c>
      <c r="Z32" s="134">
        <f>SUM(V32:Y32)</f>
        <v>0</v>
      </c>
      <c r="AA32" s="141">
        <v>0</v>
      </c>
      <c r="AB32" s="141">
        <v>0</v>
      </c>
      <c r="AC32" s="141">
        <v>0</v>
      </c>
      <c r="AD32" s="141">
        <v>0</v>
      </c>
      <c r="AE32" s="134">
        <f>SUM(AA32:AD32)</f>
        <v>0</v>
      </c>
      <c r="AF32" s="141">
        <v>0</v>
      </c>
      <c r="AG32" s="141">
        <v>0</v>
      </c>
      <c r="AH32" s="141">
        <v>0</v>
      </c>
      <c r="AI32" s="141">
        <v>0</v>
      </c>
      <c r="AJ32" s="134">
        <f>SUM(AF32:AI32)</f>
        <v>0</v>
      </c>
      <c r="AK32" s="141">
        <v>0</v>
      </c>
      <c r="AL32" s="141">
        <v>0</v>
      </c>
      <c r="AM32" s="141">
        <v>0</v>
      </c>
      <c r="AN32" s="141">
        <v>0</v>
      </c>
      <c r="AO32" s="134">
        <f>SUM(AK32:AN32)</f>
        <v>0</v>
      </c>
      <c r="AP32" s="141">
        <v>0</v>
      </c>
      <c r="AQ32" s="141">
        <v>0</v>
      </c>
      <c r="AR32" s="141">
        <v>0</v>
      </c>
      <c r="AS32" s="141">
        <v>0</v>
      </c>
      <c r="AT32" s="134">
        <f>SUM(AP32:AS32)</f>
        <v>0</v>
      </c>
      <c r="AU32" s="141">
        <v>0</v>
      </c>
      <c r="AV32" s="141">
        <v>0</v>
      </c>
      <c r="AW32" s="141">
        <v>0</v>
      </c>
      <c r="AX32" s="141">
        <v>0</v>
      </c>
      <c r="AY32" s="134">
        <f>SUM(AU32:AX32)</f>
        <v>0</v>
      </c>
      <c r="AZ32" s="141">
        <v>0</v>
      </c>
      <c r="BA32" s="141">
        <v>0</v>
      </c>
      <c r="BB32" s="141">
        <v>0</v>
      </c>
      <c r="BC32" s="141">
        <v>0</v>
      </c>
      <c r="BD32" s="134">
        <f>SUM(AZ32:BC32)</f>
        <v>0</v>
      </c>
      <c r="BE32" s="141">
        <v>0</v>
      </c>
      <c r="BF32" s="141">
        <v>0</v>
      </c>
      <c r="BG32" s="141">
        <v>0</v>
      </c>
      <c r="BH32" s="141">
        <v>0</v>
      </c>
      <c r="BI32" s="134">
        <f>SUM(BE32:BH32)</f>
        <v>0</v>
      </c>
      <c r="BJ32" s="141">
        <v>0</v>
      </c>
      <c r="BK32" s="141">
        <v>0</v>
      </c>
      <c r="BL32" s="141">
        <v>0</v>
      </c>
      <c r="BM32" s="141">
        <v>0</v>
      </c>
      <c r="BN32" s="134">
        <f>SUM(BJ32:BM32)</f>
        <v>0</v>
      </c>
    </row>
    <row r="33" spans="1:66">
      <c r="A33" s="144" t="s">
        <v>299</v>
      </c>
      <c r="B33" s="144"/>
      <c r="C33" s="144"/>
      <c r="D33" s="144"/>
      <c r="E33" s="144"/>
      <c r="F33" s="144"/>
      <c r="G33" s="147">
        <f t="shared" ref="G33:AL33" si="2">G30+G31+G32</f>
        <v>100000</v>
      </c>
      <c r="H33" s="147">
        <f t="shared" si="2"/>
        <v>100000</v>
      </c>
      <c r="I33" s="147">
        <f t="shared" si="2"/>
        <v>100000</v>
      </c>
      <c r="J33" s="147">
        <f t="shared" si="2"/>
        <v>100000</v>
      </c>
      <c r="K33" s="147">
        <f t="shared" si="2"/>
        <v>400000</v>
      </c>
      <c r="L33" s="147">
        <f t="shared" si="2"/>
        <v>125000</v>
      </c>
      <c r="M33" s="147">
        <f t="shared" si="2"/>
        <v>125000</v>
      </c>
      <c r="N33" s="147">
        <f t="shared" si="2"/>
        <v>125000</v>
      </c>
      <c r="O33" s="147">
        <f t="shared" si="2"/>
        <v>125000</v>
      </c>
      <c r="P33" s="147">
        <f t="shared" si="2"/>
        <v>500000</v>
      </c>
      <c r="Q33" s="147">
        <f t="shared" si="2"/>
        <v>181250</v>
      </c>
      <c r="R33" s="147">
        <f t="shared" si="2"/>
        <v>181250</v>
      </c>
      <c r="S33" s="147">
        <f t="shared" si="2"/>
        <v>181250</v>
      </c>
      <c r="T33" s="147">
        <f t="shared" si="2"/>
        <v>181250</v>
      </c>
      <c r="U33" s="147">
        <f t="shared" si="2"/>
        <v>725000</v>
      </c>
      <c r="V33" s="147">
        <f t="shared" si="2"/>
        <v>239250</v>
      </c>
      <c r="W33" s="147">
        <f t="shared" si="2"/>
        <v>239250</v>
      </c>
      <c r="X33" s="147">
        <f t="shared" si="2"/>
        <v>239250</v>
      </c>
      <c r="Y33" s="147">
        <f t="shared" si="2"/>
        <v>239250</v>
      </c>
      <c r="Z33" s="147">
        <f t="shared" si="2"/>
        <v>957000</v>
      </c>
      <c r="AA33" s="147">
        <f t="shared" si="2"/>
        <v>291885</v>
      </c>
      <c r="AB33" s="147">
        <f t="shared" si="2"/>
        <v>291885</v>
      </c>
      <c r="AC33" s="147">
        <f t="shared" si="2"/>
        <v>291885</v>
      </c>
      <c r="AD33" s="147">
        <f t="shared" si="2"/>
        <v>291885</v>
      </c>
      <c r="AE33" s="147">
        <f t="shared" si="2"/>
        <v>1167540</v>
      </c>
      <c r="AF33" s="147">
        <f t="shared" si="2"/>
        <v>356099.7</v>
      </c>
      <c r="AG33" s="147">
        <f t="shared" si="2"/>
        <v>356099.7</v>
      </c>
      <c r="AH33" s="147">
        <f t="shared" si="2"/>
        <v>356099.7</v>
      </c>
      <c r="AI33" s="147">
        <f t="shared" si="2"/>
        <v>356099.7</v>
      </c>
      <c r="AJ33" s="147">
        <f t="shared" si="2"/>
        <v>1424398.8</v>
      </c>
      <c r="AK33" s="147">
        <f t="shared" si="2"/>
        <v>434441.63399999996</v>
      </c>
      <c r="AL33" s="147">
        <f t="shared" si="2"/>
        <v>434441.63399999996</v>
      </c>
      <c r="AM33" s="147">
        <f t="shared" ref="AM33:BN33" si="3">AM30+AM31+AM32</f>
        <v>434441.63399999996</v>
      </c>
      <c r="AN33" s="147">
        <f t="shared" si="3"/>
        <v>434441.63399999996</v>
      </c>
      <c r="AO33" s="147">
        <f t="shared" si="3"/>
        <v>1737766.5359999998</v>
      </c>
      <c r="AP33" s="147">
        <f t="shared" si="3"/>
        <v>530018.79347999999</v>
      </c>
      <c r="AQ33" s="147">
        <f t="shared" si="3"/>
        <v>530018.79347999999</v>
      </c>
      <c r="AR33" s="147">
        <f t="shared" si="3"/>
        <v>530018.79347999999</v>
      </c>
      <c r="AS33" s="147">
        <f t="shared" si="3"/>
        <v>530018.79347999999</v>
      </c>
      <c r="AT33" s="147">
        <f t="shared" si="3"/>
        <v>2120075.17392</v>
      </c>
      <c r="AU33" s="147">
        <f t="shared" si="3"/>
        <v>646622.92804559995</v>
      </c>
      <c r="AV33" s="147">
        <f t="shared" si="3"/>
        <v>646622.92804559995</v>
      </c>
      <c r="AW33" s="147">
        <f t="shared" si="3"/>
        <v>646622.92804559995</v>
      </c>
      <c r="AX33" s="147">
        <f t="shared" si="3"/>
        <v>646622.92804559995</v>
      </c>
      <c r="AY33" s="147">
        <f t="shared" si="3"/>
        <v>2586491.7121823998</v>
      </c>
      <c r="AZ33" s="147">
        <f t="shared" si="3"/>
        <v>788879.97221563186</v>
      </c>
      <c r="BA33" s="147">
        <f t="shared" si="3"/>
        <v>788879.97221563186</v>
      </c>
      <c r="BB33" s="147">
        <f t="shared" si="3"/>
        <v>788879.97221563186</v>
      </c>
      <c r="BC33" s="147">
        <f t="shared" si="3"/>
        <v>788879.97221563186</v>
      </c>
      <c r="BD33" s="147">
        <f t="shared" si="3"/>
        <v>3155519.8888625274</v>
      </c>
      <c r="BE33" s="147">
        <f t="shared" si="3"/>
        <v>962433.56610307074</v>
      </c>
      <c r="BF33" s="147">
        <f t="shared" si="3"/>
        <v>962433.56610307074</v>
      </c>
      <c r="BG33" s="147">
        <f t="shared" si="3"/>
        <v>962433.56610307074</v>
      </c>
      <c r="BH33" s="147">
        <f t="shared" si="3"/>
        <v>962433.56610307074</v>
      </c>
      <c r="BI33" s="147">
        <f t="shared" si="3"/>
        <v>3849734.264412283</v>
      </c>
      <c r="BJ33" s="147">
        <f t="shared" si="3"/>
        <v>1174168.9506457464</v>
      </c>
      <c r="BK33" s="147">
        <f t="shared" si="3"/>
        <v>1174168.9506457464</v>
      </c>
      <c r="BL33" s="147">
        <f t="shared" si="3"/>
        <v>1174168.9506457464</v>
      </c>
      <c r="BM33" s="147">
        <f t="shared" si="3"/>
        <v>1174168.9506457464</v>
      </c>
      <c r="BN33" s="147">
        <f t="shared" si="3"/>
        <v>4696675.8025829857</v>
      </c>
    </row>
    <row r="34" spans="1:66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</row>
    <row r="35" spans="1:66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</row>
    <row r="36" spans="1:66">
      <c r="A36" s="137" t="s">
        <v>300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</row>
    <row r="37" spans="1:66">
      <c r="A37" s="131" t="s">
        <v>282</v>
      </c>
      <c r="B37" s="131"/>
      <c r="C37" s="131"/>
      <c r="D37" s="131"/>
      <c r="E37" s="131"/>
      <c r="F37" s="131" t="str">
        <f>'Customer''s Questionnaire'!I9</f>
        <v>Round C</v>
      </c>
      <c r="G37" s="131" t="str">
        <f>G7</f>
        <v>Round C</v>
      </c>
      <c r="H37" s="131"/>
      <c r="I37" s="131"/>
      <c r="J37" s="131"/>
      <c r="K37" s="131"/>
      <c r="L37" s="131" t="str">
        <f>L7</f>
        <v>Series C</v>
      </c>
      <c r="M37" s="131"/>
      <c r="N37" s="131"/>
      <c r="O37" s="131"/>
      <c r="P37" s="131"/>
      <c r="Q37" s="131" t="str">
        <f>Q7</f>
        <v>Series C</v>
      </c>
      <c r="R37" s="131"/>
      <c r="S37" s="131"/>
      <c r="T37" s="131"/>
      <c r="U37" s="131"/>
      <c r="V37" s="131" t="str">
        <f>V7</f>
        <v>Series D/E</v>
      </c>
      <c r="W37" s="131"/>
      <c r="X37" s="131"/>
      <c r="Y37" s="131"/>
      <c r="Z37" s="131"/>
      <c r="AA37" s="131" t="str">
        <f>AA7</f>
        <v>Pre-IPO</v>
      </c>
      <c r="AB37" s="131"/>
      <c r="AC37" s="131"/>
      <c r="AD37" s="131"/>
      <c r="AE37" s="131"/>
      <c r="AF37" s="131" t="str">
        <f>AF7</f>
        <v>Pre-IPO</v>
      </c>
      <c r="AG37" s="131"/>
      <c r="AH37" s="131"/>
      <c r="AI37" s="131"/>
      <c r="AJ37" s="131"/>
      <c r="AK37" s="131" t="str">
        <f>AK7</f>
        <v>Pre-IPO</v>
      </c>
      <c r="AL37" s="131"/>
      <c r="AM37" s="131"/>
      <c r="AN37" s="131"/>
      <c r="AO37" s="131"/>
      <c r="AP37" s="131" t="str">
        <f>AP7</f>
        <v>Pre-IPO</v>
      </c>
      <c r="AQ37" s="131"/>
      <c r="AR37" s="131"/>
      <c r="AS37" s="131"/>
      <c r="AT37" s="131"/>
      <c r="AU37" s="131" t="str">
        <f>AU7</f>
        <v>Pre-IPO</v>
      </c>
      <c r="AV37" s="131"/>
      <c r="AW37" s="131"/>
      <c r="AX37" s="131"/>
      <c r="AY37" s="131"/>
      <c r="AZ37" s="131" t="str">
        <f>AZ7</f>
        <v>Pre-IPO</v>
      </c>
      <c r="BA37" s="131"/>
      <c r="BB37" s="131"/>
      <c r="BC37" s="131"/>
      <c r="BD37" s="131"/>
      <c r="BE37" s="131" t="str">
        <f>BE7</f>
        <v>Pre-IPO</v>
      </c>
      <c r="BF37" s="131"/>
      <c r="BG37" s="131"/>
      <c r="BH37" s="131"/>
      <c r="BI37" s="131"/>
      <c r="BJ37" s="131" t="str">
        <f>BJ7</f>
        <v>Pre-IPO</v>
      </c>
      <c r="BK37" s="131"/>
      <c r="BL37" s="131"/>
      <c r="BM37" s="131"/>
      <c r="BN37" s="131"/>
    </row>
    <row r="38" spans="1:66">
      <c r="A38" s="131" t="s">
        <v>283</v>
      </c>
      <c r="B38" s="131"/>
      <c r="C38" s="131"/>
      <c r="D38" s="131"/>
      <c r="E38" s="131"/>
      <c r="F38" s="131" t="str">
        <f>'Customer''s Questionnaire'!I8</f>
        <v>Food-Tech / Ag-Tech</v>
      </c>
      <c r="G38" s="131" t="str">
        <f>G8</f>
        <v>Food-Tech / Ag-Tech</v>
      </c>
      <c r="H38" s="131"/>
      <c r="I38" s="131"/>
      <c r="J38" s="131"/>
      <c r="K38" s="131"/>
      <c r="L38" s="131" t="str">
        <f>L8</f>
        <v>Food-Tech / Ag-Tech</v>
      </c>
      <c r="M38" s="131"/>
      <c r="N38" s="131"/>
      <c r="O38" s="131"/>
      <c r="P38" s="131"/>
      <c r="Q38" s="131" t="str">
        <f>Q8</f>
        <v>Food-Tech / Ag-Tech</v>
      </c>
      <c r="R38" s="131"/>
      <c r="S38" s="131"/>
      <c r="T38" s="131"/>
      <c r="U38" s="131"/>
      <c r="V38" s="131" t="str">
        <f>V8</f>
        <v>Food-Tech / Ag-Tech</v>
      </c>
      <c r="W38" s="131"/>
      <c r="X38" s="131"/>
      <c r="Y38" s="131"/>
      <c r="Z38" s="131"/>
      <c r="AA38" s="131" t="str">
        <f>AA8</f>
        <v>Food-Tech / Ag-Tech</v>
      </c>
      <c r="AB38" s="131"/>
      <c r="AC38" s="131"/>
      <c r="AD38" s="131"/>
      <c r="AE38" s="131"/>
      <c r="AF38" s="131" t="str">
        <f>AF8</f>
        <v>Food-Tech / Ag-Tech</v>
      </c>
      <c r="AG38" s="131"/>
      <c r="AH38" s="131"/>
      <c r="AI38" s="131"/>
      <c r="AJ38" s="131"/>
      <c r="AK38" s="131" t="str">
        <f>AK8</f>
        <v>Food-Tech / Ag-Tech</v>
      </c>
      <c r="AL38" s="131"/>
      <c r="AM38" s="131"/>
      <c r="AN38" s="131"/>
      <c r="AO38" s="131"/>
      <c r="AP38" s="131" t="str">
        <f>AP8</f>
        <v>Food-Tech / Ag-Tech</v>
      </c>
      <c r="AQ38" s="131"/>
      <c r="AR38" s="131"/>
      <c r="AS38" s="131"/>
      <c r="AT38" s="131"/>
      <c r="AU38" s="131" t="str">
        <f>AU8</f>
        <v>Food-Tech / Ag-Tech</v>
      </c>
      <c r="AV38" s="131"/>
      <c r="AW38" s="131"/>
      <c r="AX38" s="131"/>
      <c r="AY38" s="131"/>
      <c r="AZ38" s="131" t="str">
        <f>AZ8</f>
        <v>Food-Tech / Ag-Tech</v>
      </c>
      <c r="BA38" s="131"/>
      <c r="BB38" s="131"/>
      <c r="BC38" s="131"/>
      <c r="BD38" s="131"/>
      <c r="BE38" s="131" t="str">
        <f>BE8</f>
        <v>Food-Tech / Ag-Tech</v>
      </c>
      <c r="BF38" s="131"/>
      <c r="BG38" s="131"/>
      <c r="BH38" s="131"/>
      <c r="BI38" s="131"/>
      <c r="BJ38" s="131" t="str">
        <f>BJ8</f>
        <v>Food-Tech / Ag-Tech</v>
      </c>
      <c r="BK38" s="131"/>
      <c r="BL38" s="131"/>
      <c r="BM38" s="131"/>
      <c r="BN38" s="131"/>
    </row>
    <row r="39" spans="1:66">
      <c r="A39" s="131" t="s">
        <v>67</v>
      </c>
      <c r="B39" s="131"/>
      <c r="C39" s="131"/>
      <c r="D39" s="131"/>
      <c r="E39" s="131"/>
      <c r="F39" s="135">
        <f>'Customer''s Questionnaire'!$I$11</f>
        <v>7</v>
      </c>
      <c r="G39" s="131">
        <f>G9</f>
        <v>7</v>
      </c>
      <c r="H39" s="131"/>
      <c r="I39" s="131"/>
      <c r="J39" s="131"/>
      <c r="K39" s="131"/>
      <c r="L39" s="131">
        <f>L9</f>
        <v>8</v>
      </c>
      <c r="M39" s="131"/>
      <c r="N39" s="131"/>
      <c r="O39" s="131"/>
      <c r="P39" s="131"/>
      <c r="Q39" s="131">
        <f>Q9</f>
        <v>9</v>
      </c>
      <c r="R39" s="131"/>
      <c r="S39" s="131"/>
      <c r="T39" s="131"/>
      <c r="U39" s="131"/>
      <c r="V39" s="131">
        <f>V9</f>
        <v>10</v>
      </c>
      <c r="W39" s="131"/>
      <c r="X39" s="131"/>
      <c r="Y39" s="131"/>
      <c r="Z39" s="131"/>
      <c r="AA39" s="131">
        <f>AA9</f>
        <v>11</v>
      </c>
      <c r="AB39" s="131"/>
      <c r="AC39" s="131"/>
      <c r="AD39" s="131"/>
      <c r="AE39" s="131"/>
      <c r="AF39" s="131">
        <f>AF9</f>
        <v>12</v>
      </c>
      <c r="AG39" s="131"/>
      <c r="AH39" s="131"/>
      <c r="AI39" s="131"/>
      <c r="AJ39" s="131"/>
      <c r="AK39" s="131">
        <f>AK9</f>
        <v>13</v>
      </c>
      <c r="AL39" s="131"/>
      <c r="AM39" s="131"/>
      <c r="AN39" s="131"/>
      <c r="AO39" s="131"/>
      <c r="AP39" s="131">
        <f>AP9</f>
        <v>14</v>
      </c>
      <c r="AQ39" s="131"/>
      <c r="AR39" s="131"/>
      <c r="AS39" s="131"/>
      <c r="AT39" s="131"/>
      <c r="AU39" s="131">
        <f>AU9</f>
        <v>15</v>
      </c>
      <c r="AV39" s="131"/>
      <c r="AW39" s="131"/>
      <c r="AX39" s="131"/>
      <c r="AY39" s="131"/>
      <c r="AZ39" s="131">
        <f>AZ9</f>
        <v>16</v>
      </c>
      <c r="BA39" s="131"/>
      <c r="BB39" s="131"/>
      <c r="BC39" s="131"/>
      <c r="BD39" s="131"/>
      <c r="BE39" s="131">
        <f>BE9</f>
        <v>17</v>
      </c>
      <c r="BF39" s="131"/>
      <c r="BG39" s="131"/>
      <c r="BH39" s="131"/>
      <c r="BI39" s="131"/>
      <c r="BJ39" s="131">
        <f>BJ9</f>
        <v>18</v>
      </c>
      <c r="BK39" s="131"/>
      <c r="BL39" s="131"/>
      <c r="BM39" s="131"/>
      <c r="BN39" s="131"/>
    </row>
    <row r="40" spans="1:66">
      <c r="A40" s="131" t="s">
        <v>318</v>
      </c>
      <c r="B40" s="131"/>
      <c r="C40" s="131"/>
      <c r="D40" s="131"/>
      <c r="E40" s="131"/>
      <c r="F40" s="135" t="str">
        <f>'Customer''s Questionnaire'!$J$10</f>
        <v>Too High</v>
      </c>
      <c r="G40" s="131" t="str">
        <f>G10</f>
        <v>Too High</v>
      </c>
      <c r="H40" s="131"/>
      <c r="I40" s="131"/>
      <c r="J40" s="131"/>
      <c r="K40" s="131"/>
      <c r="L40" s="131" t="str">
        <f>L10</f>
        <v>Too High</v>
      </c>
      <c r="M40" s="131"/>
      <c r="N40" s="131"/>
      <c r="O40" s="131"/>
      <c r="P40" s="131"/>
      <c r="Q40" s="131" t="str">
        <f>Q10</f>
        <v>Too High</v>
      </c>
      <c r="R40" s="131"/>
      <c r="S40" s="131"/>
      <c r="T40" s="131"/>
      <c r="U40" s="131"/>
      <c r="V40" s="131" t="str">
        <f>V10</f>
        <v>Too High</v>
      </c>
      <c r="W40" s="131"/>
      <c r="X40" s="131"/>
      <c r="Y40" s="131"/>
      <c r="Z40" s="131"/>
      <c r="AA40" s="131" t="str">
        <f>AA10</f>
        <v>Too High</v>
      </c>
      <c r="AB40" s="131"/>
      <c r="AC40" s="131"/>
      <c r="AD40" s="131"/>
      <c r="AE40" s="131"/>
      <c r="AF40" s="131" t="str">
        <f>AF10</f>
        <v>Too High</v>
      </c>
      <c r="AG40" s="131"/>
      <c r="AH40" s="131"/>
      <c r="AI40" s="131"/>
      <c r="AJ40" s="131"/>
      <c r="AK40" s="131" t="str">
        <f>AK10</f>
        <v>Too High</v>
      </c>
      <c r="AL40" s="131"/>
      <c r="AM40" s="131"/>
      <c r="AN40" s="131"/>
      <c r="AO40" s="131"/>
      <c r="AP40" s="131" t="str">
        <f>AP10</f>
        <v>Too High</v>
      </c>
      <c r="AQ40" s="131"/>
      <c r="AR40" s="131"/>
      <c r="AS40" s="131"/>
      <c r="AT40" s="131"/>
      <c r="AU40" s="131" t="str">
        <f>AU10</f>
        <v>Too High</v>
      </c>
      <c r="AV40" s="131"/>
      <c r="AW40" s="131"/>
      <c r="AX40" s="131"/>
      <c r="AY40" s="131"/>
      <c r="AZ40" s="131" t="str">
        <f>AZ10</f>
        <v>Too High</v>
      </c>
      <c r="BA40" s="131"/>
      <c r="BB40" s="131"/>
      <c r="BC40" s="131"/>
      <c r="BD40" s="131"/>
      <c r="BE40" s="131" t="str">
        <f>BE10</f>
        <v>Too High</v>
      </c>
      <c r="BF40" s="131"/>
      <c r="BG40" s="131"/>
      <c r="BH40" s="131"/>
      <c r="BI40" s="131"/>
      <c r="BJ40" s="131" t="str">
        <f>BJ10</f>
        <v>Too High</v>
      </c>
      <c r="BK40" s="131"/>
      <c r="BL40" s="131"/>
      <c r="BM40" s="131"/>
      <c r="BN40" s="131"/>
    </row>
    <row r="41" spans="1:66">
      <c r="A41" s="131" t="s">
        <v>301</v>
      </c>
      <c r="B41" s="131"/>
      <c r="C41" s="131"/>
      <c r="D41" s="131"/>
      <c r="E41" s="131"/>
      <c r="F41" s="131"/>
      <c r="G41" s="140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H41" s="140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I41" s="140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J41" s="140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K41" s="140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L41" s="140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M41" s="140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N41" s="140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O41" s="140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P41" s="140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Q41" s="140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R41" s="140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S41" s="140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T41" s="140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U41" s="140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V41" s="140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W41" s="140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X41" s="140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Y41" s="140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Z41" s="140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AA41" s="140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B41" s="140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C41" s="140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D41" s="140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E41" s="140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F41" s="140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G41" s="140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H41" s="140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I41" s="140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J41" s="140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K41" s="140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L41" s="140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M41" s="140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N41" s="140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O41" s="140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P41" s="140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Q41" s="140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R41" s="140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S41" s="140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T41" s="140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U41" s="140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V41" s="140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W41" s="140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X41" s="140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Y41" s="140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Z41" s="140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A41" s="140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B41" s="140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C41" s="140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D41" s="140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E41" s="140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F41" s="140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G41" s="140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H41" s="140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I41" s="140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J41" s="140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K41" s="140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L41" s="140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M41" s="140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N41" s="140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</row>
    <row r="42" spans="1:66">
      <c r="A42" s="131" t="s">
        <v>302</v>
      </c>
      <c r="B42" s="131"/>
      <c r="C42" s="131"/>
      <c r="D42" s="131"/>
      <c r="E42" s="131" t="s">
        <v>286</v>
      </c>
      <c r="F42" s="152">
        <v>100000</v>
      </c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1"/>
      <c r="BL42" s="131"/>
      <c r="BM42" s="131"/>
      <c r="BN42" s="131"/>
    </row>
    <row r="43" spans="1:66">
      <c r="A43" s="150"/>
      <c r="B43" s="150"/>
      <c r="C43" s="150"/>
      <c r="D43" s="150"/>
      <c r="E43" s="150"/>
      <c r="F43" s="151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</row>
    <row r="44" spans="1:66">
      <c r="A44" s="131" t="s">
        <v>303</v>
      </c>
      <c r="B44" s="131"/>
      <c r="C44" s="131"/>
      <c r="D44" s="131"/>
      <c r="E44" s="131"/>
      <c r="F44" s="135"/>
      <c r="G44" s="132">
        <f>K44</f>
        <v>5</v>
      </c>
      <c r="H44" s="132">
        <f>K44</f>
        <v>5</v>
      </c>
      <c r="I44" s="132">
        <f>K44</f>
        <v>5</v>
      </c>
      <c r="J44" s="132">
        <f>K44</f>
        <v>5</v>
      </c>
      <c r="K44" s="132">
        <f>IFERROR('Customer''s Questionnaire'!I84*1,0)</f>
        <v>5</v>
      </c>
      <c r="L44" s="132">
        <f>P44</f>
        <v>6</v>
      </c>
      <c r="M44" s="132">
        <f>P44</f>
        <v>6</v>
      </c>
      <c r="N44" s="132">
        <f>P44</f>
        <v>6</v>
      </c>
      <c r="O44" s="132">
        <f>P44</f>
        <v>6</v>
      </c>
      <c r="P44" s="132">
        <f>IFERROR('Customer''s Questionnaire'!J84*1,0)</f>
        <v>6</v>
      </c>
      <c r="Q44" s="132">
        <f>U44</f>
        <v>8.2799999999999994</v>
      </c>
      <c r="R44" s="132">
        <f>U44</f>
        <v>8.2799999999999994</v>
      </c>
      <c r="S44" s="132">
        <f>U44</f>
        <v>8.2799999999999994</v>
      </c>
      <c r="T44" s="132">
        <f>U44</f>
        <v>8.2799999999999994</v>
      </c>
      <c r="U44" s="132">
        <f>P44*(1+Q41)</f>
        <v>8.2799999999999994</v>
      </c>
      <c r="V44" s="132">
        <f>Z44</f>
        <v>11.0124</v>
      </c>
      <c r="W44" s="132">
        <f>Z44</f>
        <v>11.0124</v>
      </c>
      <c r="X44" s="132">
        <f>Z44</f>
        <v>11.0124</v>
      </c>
      <c r="Y44" s="132">
        <f>Z44</f>
        <v>11.0124</v>
      </c>
      <c r="Z44" s="132">
        <f>U44*(1+V41)</f>
        <v>11.0124</v>
      </c>
      <c r="AA44" s="132">
        <f>AE44</f>
        <v>14.095872</v>
      </c>
      <c r="AB44" s="132">
        <f>AE44</f>
        <v>14.095872</v>
      </c>
      <c r="AC44" s="132">
        <f>AE44</f>
        <v>14.095872</v>
      </c>
      <c r="AD44" s="132">
        <f>AE44</f>
        <v>14.095872</v>
      </c>
      <c r="AE44" s="132">
        <f>Z44*(1+AA41)</f>
        <v>14.095872</v>
      </c>
      <c r="AF44" s="132">
        <f>AJ44</f>
        <v>18.042716160000001</v>
      </c>
      <c r="AG44" s="132">
        <f>AJ44</f>
        <v>18.042716160000001</v>
      </c>
      <c r="AH44" s="132">
        <f>AJ44</f>
        <v>18.042716160000001</v>
      </c>
      <c r="AI44" s="132">
        <f>AJ44</f>
        <v>18.042716160000001</v>
      </c>
      <c r="AJ44" s="132">
        <f>AE44*(1+AF41)</f>
        <v>18.042716160000001</v>
      </c>
      <c r="AK44" s="132">
        <f>AO44</f>
        <v>23.094676684800003</v>
      </c>
      <c r="AL44" s="132">
        <f>AO44</f>
        <v>23.094676684800003</v>
      </c>
      <c r="AM44" s="132">
        <f>AO44</f>
        <v>23.094676684800003</v>
      </c>
      <c r="AN44" s="132">
        <f>AO44</f>
        <v>23.094676684800003</v>
      </c>
      <c r="AO44" s="132">
        <f>AJ44*(1+AK41)</f>
        <v>23.094676684800003</v>
      </c>
      <c r="AP44" s="132">
        <f>AT44</f>
        <v>29.561186156544004</v>
      </c>
      <c r="AQ44" s="132">
        <f>AT44</f>
        <v>29.561186156544004</v>
      </c>
      <c r="AR44" s="132">
        <f>AT44</f>
        <v>29.561186156544004</v>
      </c>
      <c r="AS44" s="132">
        <f>AT44</f>
        <v>29.561186156544004</v>
      </c>
      <c r="AT44" s="132">
        <f>AO44*(1+AP41)</f>
        <v>29.561186156544004</v>
      </c>
      <c r="AU44" s="132">
        <f>AY44</f>
        <v>37.838318280376328</v>
      </c>
      <c r="AV44" s="132">
        <f>AY44</f>
        <v>37.838318280376328</v>
      </c>
      <c r="AW44" s="132">
        <f>AY44</f>
        <v>37.838318280376328</v>
      </c>
      <c r="AX44" s="132">
        <f>AY44</f>
        <v>37.838318280376328</v>
      </c>
      <c r="AY44" s="132">
        <f>AT44*(1+AU41)</f>
        <v>37.838318280376328</v>
      </c>
      <c r="AZ44" s="132">
        <f>BD44</f>
        <v>48.433047398881698</v>
      </c>
      <c r="BA44" s="132">
        <f>BD44</f>
        <v>48.433047398881698</v>
      </c>
      <c r="BB44" s="132">
        <f>BD44</f>
        <v>48.433047398881698</v>
      </c>
      <c r="BC44" s="132">
        <f>BD44</f>
        <v>48.433047398881698</v>
      </c>
      <c r="BD44" s="132">
        <f>AY44*(1+AZ41)</f>
        <v>48.433047398881698</v>
      </c>
      <c r="BE44" s="132">
        <f>BI44</f>
        <v>61.994300670568578</v>
      </c>
      <c r="BF44" s="132">
        <f>BI44</f>
        <v>61.994300670568578</v>
      </c>
      <c r="BG44" s="132">
        <f>BI44</f>
        <v>61.994300670568578</v>
      </c>
      <c r="BH44" s="132">
        <f>BI44</f>
        <v>61.994300670568578</v>
      </c>
      <c r="BI44" s="132">
        <f>BD44*(1+BE41)</f>
        <v>61.994300670568578</v>
      </c>
      <c r="BJ44" s="132">
        <f>BN44</f>
        <v>79.352704858327783</v>
      </c>
      <c r="BK44" s="132">
        <f>BN44</f>
        <v>79.352704858327783</v>
      </c>
      <c r="BL44" s="132">
        <f>BN44</f>
        <v>79.352704858327783</v>
      </c>
      <c r="BM44" s="132">
        <f>BN44</f>
        <v>79.352704858327783</v>
      </c>
      <c r="BN44" s="132">
        <f>BI44*(1+BJ41)</f>
        <v>79.352704858327783</v>
      </c>
    </row>
    <row r="45" spans="1:66">
      <c r="A45" s="131" t="s">
        <v>304</v>
      </c>
      <c r="B45" s="131"/>
      <c r="C45" s="131"/>
      <c r="D45" s="131"/>
      <c r="E45" s="131"/>
      <c r="F45" s="131"/>
      <c r="G45" s="134">
        <f>G44*$F$42/4</f>
        <v>125000</v>
      </c>
      <c r="H45" s="134">
        <f>H44*$F$42/4</f>
        <v>125000</v>
      </c>
      <c r="I45" s="134">
        <f>I44*$F$42/4</f>
        <v>125000</v>
      </c>
      <c r="J45" s="134">
        <f>J44*$F$42/4</f>
        <v>125000</v>
      </c>
      <c r="K45" s="134">
        <f>SUM(G45:J45)</f>
        <v>500000</v>
      </c>
      <c r="L45" s="134">
        <f>L44*$F$42/4</f>
        <v>150000</v>
      </c>
      <c r="M45" s="134">
        <f>M44*$F$42/4</f>
        <v>150000</v>
      </c>
      <c r="N45" s="134">
        <f>N44*$F$42/4</f>
        <v>150000</v>
      </c>
      <c r="O45" s="134">
        <f>O44*$F$42/4</f>
        <v>150000</v>
      </c>
      <c r="P45" s="134">
        <f>SUM(L45:O45)</f>
        <v>600000</v>
      </c>
      <c r="Q45" s="134">
        <f>Q44*$F$42/4</f>
        <v>206999.99999999997</v>
      </c>
      <c r="R45" s="134">
        <f>R44*$F$42/4</f>
        <v>206999.99999999997</v>
      </c>
      <c r="S45" s="134">
        <f>S44*$F$42/4</f>
        <v>206999.99999999997</v>
      </c>
      <c r="T45" s="134">
        <f>T44*$F$42/4</f>
        <v>206999.99999999997</v>
      </c>
      <c r="U45" s="134">
        <f>SUM(Q45:T45)</f>
        <v>827999.99999999988</v>
      </c>
      <c r="V45" s="134">
        <f>V44*$F$42/4</f>
        <v>275310</v>
      </c>
      <c r="W45" s="134">
        <f>W44*$F$42/4</f>
        <v>275310</v>
      </c>
      <c r="X45" s="134">
        <f>X44*$F$42/4</f>
        <v>275310</v>
      </c>
      <c r="Y45" s="134">
        <f>Y44*$F$42/4</f>
        <v>275310</v>
      </c>
      <c r="Z45" s="134">
        <f>SUM(V45:Y45)</f>
        <v>1101240</v>
      </c>
      <c r="AA45" s="134">
        <f>AA44*$F$42/4</f>
        <v>352396.79999999999</v>
      </c>
      <c r="AB45" s="134">
        <f>AB44*$F$42/4</f>
        <v>352396.79999999999</v>
      </c>
      <c r="AC45" s="134">
        <f>AC44*$F$42/4</f>
        <v>352396.79999999999</v>
      </c>
      <c r="AD45" s="134">
        <f>AD44*$F$42/4</f>
        <v>352396.79999999999</v>
      </c>
      <c r="AE45" s="134">
        <f>SUM(AA45:AD45)</f>
        <v>1409587.2</v>
      </c>
      <c r="AF45" s="134">
        <f>AF44*$F$42/4</f>
        <v>451067.90400000004</v>
      </c>
      <c r="AG45" s="134">
        <f>AG44*$F$42/4</f>
        <v>451067.90400000004</v>
      </c>
      <c r="AH45" s="134">
        <f>AH44*$F$42/4</f>
        <v>451067.90400000004</v>
      </c>
      <c r="AI45" s="134">
        <f>AI44*$F$42/4</f>
        <v>451067.90400000004</v>
      </c>
      <c r="AJ45" s="134">
        <f>SUM(AF45:AI45)</f>
        <v>1804271.6160000002</v>
      </c>
      <c r="AK45" s="134">
        <f>AK44*$F$42/4</f>
        <v>577366.91712000011</v>
      </c>
      <c r="AL45" s="134">
        <f>AL44*$F$42/4</f>
        <v>577366.91712000011</v>
      </c>
      <c r="AM45" s="134">
        <f>AM44*$F$42/4</f>
        <v>577366.91712000011</v>
      </c>
      <c r="AN45" s="134">
        <f>AN44*$F$42/4</f>
        <v>577366.91712000011</v>
      </c>
      <c r="AO45" s="134">
        <f>SUM(AK45:AN45)</f>
        <v>2309467.6684800005</v>
      </c>
      <c r="AP45" s="134">
        <f>AP44*$F$42/4</f>
        <v>739029.65391360014</v>
      </c>
      <c r="AQ45" s="134">
        <f>AQ44*$F$42/4</f>
        <v>739029.65391360014</v>
      </c>
      <c r="AR45" s="134">
        <f>AR44*$F$42/4</f>
        <v>739029.65391360014</v>
      </c>
      <c r="AS45" s="134">
        <f>AS44*$F$42/4</f>
        <v>739029.65391360014</v>
      </c>
      <c r="AT45" s="134">
        <f>SUM(AP45:AS45)</f>
        <v>2956118.6156544005</v>
      </c>
      <c r="AU45" s="134">
        <f>AU44*$F$42/4</f>
        <v>945957.95700940816</v>
      </c>
      <c r="AV45" s="134">
        <f>AV44*$F$42/4</f>
        <v>945957.95700940816</v>
      </c>
      <c r="AW45" s="134">
        <f>AW44*$F$42/4</f>
        <v>945957.95700940816</v>
      </c>
      <c r="AX45" s="134">
        <f>AX44*$F$42/4</f>
        <v>945957.95700940816</v>
      </c>
      <c r="AY45" s="134">
        <f>SUM(AU45:AX45)</f>
        <v>3783831.8280376326</v>
      </c>
      <c r="AZ45" s="134">
        <f>AZ44*$F$42/4</f>
        <v>1210826.1849720425</v>
      </c>
      <c r="BA45" s="134">
        <f>BA44*$F$42/4</f>
        <v>1210826.1849720425</v>
      </c>
      <c r="BB45" s="134">
        <f>BB44*$F$42/4</f>
        <v>1210826.1849720425</v>
      </c>
      <c r="BC45" s="134">
        <f>BC44*$F$42/4</f>
        <v>1210826.1849720425</v>
      </c>
      <c r="BD45" s="134">
        <f>SUM(AZ45:BC45)</f>
        <v>4843304.7398881698</v>
      </c>
      <c r="BE45" s="134">
        <f>BE44*$F$42/4</f>
        <v>1549857.5167642145</v>
      </c>
      <c r="BF45" s="134">
        <f>BF44*$F$42/4</f>
        <v>1549857.5167642145</v>
      </c>
      <c r="BG45" s="134">
        <f>BG44*$F$42/4</f>
        <v>1549857.5167642145</v>
      </c>
      <c r="BH45" s="134">
        <f>BH44*$F$42/4</f>
        <v>1549857.5167642145</v>
      </c>
      <c r="BI45" s="134">
        <f>SUM(BE45:BH45)</f>
        <v>6199430.067056858</v>
      </c>
      <c r="BJ45" s="134">
        <f>BJ44*$F$42/4</f>
        <v>1983817.6214581947</v>
      </c>
      <c r="BK45" s="134">
        <f>BK44*$F$42/4</f>
        <v>1983817.6214581947</v>
      </c>
      <c r="BL45" s="134">
        <f>BL44*$F$42/4</f>
        <v>1983817.6214581947</v>
      </c>
      <c r="BM45" s="134">
        <f>BM44*$F$42/4</f>
        <v>1983817.6214581947</v>
      </c>
      <c r="BN45" s="134">
        <f>SUM(BJ45:BM45)</f>
        <v>7935270.4858327787</v>
      </c>
    </row>
    <row r="46" spans="1:66">
      <c r="A46" s="131" t="s">
        <v>305</v>
      </c>
      <c r="B46" s="131"/>
      <c r="C46" s="131"/>
      <c r="D46" s="131"/>
      <c r="E46" s="131"/>
      <c r="F46" s="131"/>
      <c r="G46" s="141">
        <v>0</v>
      </c>
      <c r="H46" s="141">
        <v>0</v>
      </c>
      <c r="I46" s="141">
        <v>0</v>
      </c>
      <c r="J46" s="141">
        <v>0</v>
      </c>
      <c r="K46" s="134">
        <f>SUM(G46:J46)</f>
        <v>0</v>
      </c>
      <c r="L46" s="141">
        <v>0</v>
      </c>
      <c r="M46" s="141">
        <v>0</v>
      </c>
      <c r="N46" s="141">
        <v>0</v>
      </c>
      <c r="O46" s="141">
        <v>0</v>
      </c>
      <c r="P46" s="134">
        <f>SUM(L46:O46)</f>
        <v>0</v>
      </c>
      <c r="Q46" s="141">
        <v>0</v>
      </c>
      <c r="R46" s="141">
        <v>0</v>
      </c>
      <c r="S46" s="141">
        <v>0</v>
      </c>
      <c r="T46" s="141">
        <v>0</v>
      </c>
      <c r="U46" s="134">
        <f>SUM(Q46:T46)</f>
        <v>0</v>
      </c>
      <c r="V46" s="141">
        <v>0</v>
      </c>
      <c r="W46" s="141">
        <v>0</v>
      </c>
      <c r="X46" s="141">
        <v>0</v>
      </c>
      <c r="Y46" s="141">
        <v>0</v>
      </c>
      <c r="Z46" s="134">
        <f>SUM(V46:Y46)</f>
        <v>0</v>
      </c>
      <c r="AA46" s="141">
        <v>0</v>
      </c>
      <c r="AB46" s="141">
        <v>0</v>
      </c>
      <c r="AC46" s="141">
        <v>0</v>
      </c>
      <c r="AD46" s="141">
        <v>0</v>
      </c>
      <c r="AE46" s="134">
        <f>SUM(AA46:AD46)</f>
        <v>0</v>
      </c>
      <c r="AF46" s="141">
        <v>0</v>
      </c>
      <c r="AG46" s="141">
        <v>0</v>
      </c>
      <c r="AH46" s="141">
        <v>0</v>
      </c>
      <c r="AI46" s="141">
        <v>0</v>
      </c>
      <c r="AJ46" s="134">
        <f>SUM(AF46:AI46)</f>
        <v>0</v>
      </c>
      <c r="AK46" s="141">
        <v>0</v>
      </c>
      <c r="AL46" s="141">
        <v>0</v>
      </c>
      <c r="AM46" s="141">
        <v>0</v>
      </c>
      <c r="AN46" s="141">
        <v>0</v>
      </c>
      <c r="AO46" s="134">
        <f>SUM(AK46:AN46)</f>
        <v>0</v>
      </c>
      <c r="AP46" s="141">
        <v>0</v>
      </c>
      <c r="AQ46" s="141">
        <v>0</v>
      </c>
      <c r="AR46" s="141">
        <v>0</v>
      </c>
      <c r="AS46" s="141">
        <v>0</v>
      </c>
      <c r="AT46" s="134">
        <f>SUM(AP46:AS46)</f>
        <v>0</v>
      </c>
      <c r="AU46" s="141">
        <v>0</v>
      </c>
      <c r="AV46" s="141">
        <v>0</v>
      </c>
      <c r="AW46" s="141">
        <v>0</v>
      </c>
      <c r="AX46" s="141">
        <v>0</v>
      </c>
      <c r="AY46" s="134">
        <f>SUM(AU46:AX46)</f>
        <v>0</v>
      </c>
      <c r="AZ46" s="141">
        <v>0</v>
      </c>
      <c r="BA46" s="141">
        <v>0</v>
      </c>
      <c r="BB46" s="141">
        <v>0</v>
      </c>
      <c r="BC46" s="141">
        <v>0</v>
      </c>
      <c r="BD46" s="134">
        <f>SUM(AZ46:BC46)</f>
        <v>0</v>
      </c>
      <c r="BE46" s="141">
        <v>0</v>
      </c>
      <c r="BF46" s="141">
        <v>0</v>
      </c>
      <c r="BG46" s="141">
        <v>0</v>
      </c>
      <c r="BH46" s="141">
        <v>0</v>
      </c>
      <c r="BI46" s="134">
        <f>SUM(BE46:BH46)</f>
        <v>0</v>
      </c>
      <c r="BJ46" s="141">
        <v>0</v>
      </c>
      <c r="BK46" s="141">
        <v>0</v>
      </c>
      <c r="BL46" s="141">
        <v>0</v>
      </c>
      <c r="BM46" s="141">
        <v>0</v>
      </c>
      <c r="BN46" s="134">
        <f>SUM(BJ46:BM46)</f>
        <v>0</v>
      </c>
    </row>
    <row r="47" spans="1:66">
      <c r="A47" s="131" t="s">
        <v>306</v>
      </c>
      <c r="B47" s="131"/>
      <c r="C47" s="131"/>
      <c r="D47" s="131"/>
      <c r="E47" s="131"/>
      <c r="F47" s="131"/>
      <c r="G47" s="141">
        <v>0</v>
      </c>
      <c r="H47" s="141">
        <v>0</v>
      </c>
      <c r="I47" s="141">
        <v>0</v>
      </c>
      <c r="J47" s="141">
        <v>0</v>
      </c>
      <c r="K47" s="134">
        <f>SUM(G47:J47)</f>
        <v>0</v>
      </c>
      <c r="L47" s="141">
        <v>0</v>
      </c>
      <c r="M47" s="141">
        <v>0</v>
      </c>
      <c r="N47" s="141">
        <v>0</v>
      </c>
      <c r="O47" s="141">
        <v>0</v>
      </c>
      <c r="P47" s="134">
        <f>SUM(L47:O47)</f>
        <v>0</v>
      </c>
      <c r="Q47" s="141">
        <v>0</v>
      </c>
      <c r="R47" s="141">
        <v>0</v>
      </c>
      <c r="S47" s="141">
        <v>0</v>
      </c>
      <c r="T47" s="141">
        <v>0</v>
      </c>
      <c r="U47" s="134">
        <f>SUM(Q47:T47)</f>
        <v>0</v>
      </c>
      <c r="V47" s="141">
        <v>0</v>
      </c>
      <c r="W47" s="141">
        <v>0</v>
      </c>
      <c r="X47" s="141">
        <v>0</v>
      </c>
      <c r="Y47" s="141">
        <v>0</v>
      </c>
      <c r="Z47" s="134">
        <f>SUM(V47:Y47)</f>
        <v>0</v>
      </c>
      <c r="AA47" s="141">
        <v>0</v>
      </c>
      <c r="AB47" s="141">
        <v>0</v>
      </c>
      <c r="AC47" s="141">
        <v>0</v>
      </c>
      <c r="AD47" s="141">
        <v>0</v>
      </c>
      <c r="AE47" s="134">
        <f>SUM(AA47:AD47)</f>
        <v>0</v>
      </c>
      <c r="AF47" s="141">
        <v>0</v>
      </c>
      <c r="AG47" s="141">
        <v>0</v>
      </c>
      <c r="AH47" s="141">
        <v>0</v>
      </c>
      <c r="AI47" s="141">
        <v>0</v>
      </c>
      <c r="AJ47" s="134">
        <f>SUM(AF47:AI47)</f>
        <v>0</v>
      </c>
      <c r="AK47" s="141">
        <v>0</v>
      </c>
      <c r="AL47" s="141">
        <v>0</v>
      </c>
      <c r="AM47" s="141">
        <v>0</v>
      </c>
      <c r="AN47" s="141">
        <v>0</v>
      </c>
      <c r="AO47" s="134">
        <f>SUM(AK47:AN47)</f>
        <v>0</v>
      </c>
      <c r="AP47" s="141">
        <v>0</v>
      </c>
      <c r="AQ47" s="141">
        <v>0</v>
      </c>
      <c r="AR47" s="141">
        <v>0</v>
      </c>
      <c r="AS47" s="141">
        <v>0</v>
      </c>
      <c r="AT47" s="134">
        <f>SUM(AP47:AS47)</f>
        <v>0</v>
      </c>
      <c r="AU47" s="141">
        <v>0</v>
      </c>
      <c r="AV47" s="141">
        <v>0</v>
      </c>
      <c r="AW47" s="141">
        <v>0</v>
      </c>
      <c r="AX47" s="141">
        <v>0</v>
      </c>
      <c r="AY47" s="134">
        <f>SUM(AU47:AX47)</f>
        <v>0</v>
      </c>
      <c r="AZ47" s="141">
        <v>0</v>
      </c>
      <c r="BA47" s="141">
        <v>0</v>
      </c>
      <c r="BB47" s="141">
        <v>0</v>
      </c>
      <c r="BC47" s="141">
        <v>0</v>
      </c>
      <c r="BD47" s="134">
        <f>SUM(AZ47:BC47)</f>
        <v>0</v>
      </c>
      <c r="BE47" s="141">
        <v>0</v>
      </c>
      <c r="BF47" s="141">
        <v>0</v>
      </c>
      <c r="BG47" s="141">
        <v>0</v>
      </c>
      <c r="BH47" s="141">
        <v>0</v>
      </c>
      <c r="BI47" s="134">
        <f>SUM(BE47:BH47)</f>
        <v>0</v>
      </c>
      <c r="BJ47" s="141">
        <v>0</v>
      </c>
      <c r="BK47" s="141">
        <v>0</v>
      </c>
      <c r="BL47" s="141">
        <v>0</v>
      </c>
      <c r="BM47" s="141">
        <v>0</v>
      </c>
      <c r="BN47" s="134">
        <f>SUM(BJ47:BM47)</f>
        <v>0</v>
      </c>
    </row>
    <row r="48" spans="1:66">
      <c r="A48" s="144" t="s">
        <v>307</v>
      </c>
      <c r="B48" s="144"/>
      <c r="C48" s="144"/>
      <c r="D48" s="144"/>
      <c r="E48" s="144"/>
      <c r="F48" s="144"/>
      <c r="G48" s="147">
        <f t="shared" ref="G48:AL48" si="4">G45+G46+G47</f>
        <v>125000</v>
      </c>
      <c r="H48" s="147">
        <f t="shared" si="4"/>
        <v>125000</v>
      </c>
      <c r="I48" s="147">
        <f t="shared" si="4"/>
        <v>125000</v>
      </c>
      <c r="J48" s="147">
        <f t="shared" si="4"/>
        <v>125000</v>
      </c>
      <c r="K48" s="147">
        <f t="shared" si="4"/>
        <v>500000</v>
      </c>
      <c r="L48" s="147">
        <f t="shared" si="4"/>
        <v>150000</v>
      </c>
      <c r="M48" s="147">
        <f t="shared" si="4"/>
        <v>150000</v>
      </c>
      <c r="N48" s="147">
        <f t="shared" si="4"/>
        <v>150000</v>
      </c>
      <c r="O48" s="147">
        <f t="shared" si="4"/>
        <v>150000</v>
      </c>
      <c r="P48" s="147">
        <f t="shared" si="4"/>
        <v>600000</v>
      </c>
      <c r="Q48" s="147">
        <f t="shared" si="4"/>
        <v>206999.99999999997</v>
      </c>
      <c r="R48" s="147">
        <f t="shared" si="4"/>
        <v>206999.99999999997</v>
      </c>
      <c r="S48" s="147">
        <f t="shared" si="4"/>
        <v>206999.99999999997</v>
      </c>
      <c r="T48" s="147">
        <f t="shared" si="4"/>
        <v>206999.99999999997</v>
      </c>
      <c r="U48" s="147">
        <f t="shared" si="4"/>
        <v>827999.99999999988</v>
      </c>
      <c r="V48" s="147">
        <f t="shared" si="4"/>
        <v>275310</v>
      </c>
      <c r="W48" s="147">
        <f t="shared" si="4"/>
        <v>275310</v>
      </c>
      <c r="X48" s="147">
        <f t="shared" si="4"/>
        <v>275310</v>
      </c>
      <c r="Y48" s="147">
        <f t="shared" si="4"/>
        <v>275310</v>
      </c>
      <c r="Z48" s="147">
        <f t="shared" si="4"/>
        <v>1101240</v>
      </c>
      <c r="AA48" s="147">
        <f t="shared" si="4"/>
        <v>352396.79999999999</v>
      </c>
      <c r="AB48" s="147">
        <f t="shared" si="4"/>
        <v>352396.79999999999</v>
      </c>
      <c r="AC48" s="147">
        <f t="shared" si="4"/>
        <v>352396.79999999999</v>
      </c>
      <c r="AD48" s="147">
        <f t="shared" si="4"/>
        <v>352396.79999999999</v>
      </c>
      <c r="AE48" s="147">
        <f t="shared" si="4"/>
        <v>1409587.2</v>
      </c>
      <c r="AF48" s="147">
        <f t="shared" si="4"/>
        <v>451067.90400000004</v>
      </c>
      <c r="AG48" s="147">
        <f t="shared" si="4"/>
        <v>451067.90400000004</v>
      </c>
      <c r="AH48" s="147">
        <f t="shared" si="4"/>
        <v>451067.90400000004</v>
      </c>
      <c r="AI48" s="147">
        <f t="shared" si="4"/>
        <v>451067.90400000004</v>
      </c>
      <c r="AJ48" s="147">
        <f t="shared" si="4"/>
        <v>1804271.6160000002</v>
      </c>
      <c r="AK48" s="147">
        <f t="shared" si="4"/>
        <v>577366.91712000011</v>
      </c>
      <c r="AL48" s="147">
        <f t="shared" si="4"/>
        <v>577366.91712000011</v>
      </c>
      <c r="AM48" s="147">
        <f t="shared" ref="AM48:BN48" si="5">AM45+AM46+AM47</f>
        <v>577366.91712000011</v>
      </c>
      <c r="AN48" s="147">
        <f t="shared" si="5"/>
        <v>577366.91712000011</v>
      </c>
      <c r="AO48" s="147">
        <f t="shared" si="5"/>
        <v>2309467.6684800005</v>
      </c>
      <c r="AP48" s="147">
        <f t="shared" si="5"/>
        <v>739029.65391360014</v>
      </c>
      <c r="AQ48" s="147">
        <f t="shared" si="5"/>
        <v>739029.65391360014</v>
      </c>
      <c r="AR48" s="147">
        <f t="shared" si="5"/>
        <v>739029.65391360014</v>
      </c>
      <c r="AS48" s="147">
        <f t="shared" si="5"/>
        <v>739029.65391360014</v>
      </c>
      <c r="AT48" s="147">
        <f t="shared" si="5"/>
        <v>2956118.6156544005</v>
      </c>
      <c r="AU48" s="147">
        <f t="shared" si="5"/>
        <v>945957.95700940816</v>
      </c>
      <c r="AV48" s="147">
        <f t="shared" si="5"/>
        <v>945957.95700940816</v>
      </c>
      <c r="AW48" s="147">
        <f t="shared" si="5"/>
        <v>945957.95700940816</v>
      </c>
      <c r="AX48" s="147">
        <f t="shared" si="5"/>
        <v>945957.95700940816</v>
      </c>
      <c r="AY48" s="147">
        <f t="shared" si="5"/>
        <v>3783831.8280376326</v>
      </c>
      <c r="AZ48" s="147">
        <f t="shared" si="5"/>
        <v>1210826.1849720425</v>
      </c>
      <c r="BA48" s="147">
        <f t="shared" si="5"/>
        <v>1210826.1849720425</v>
      </c>
      <c r="BB48" s="147">
        <f t="shared" si="5"/>
        <v>1210826.1849720425</v>
      </c>
      <c r="BC48" s="147">
        <f t="shared" si="5"/>
        <v>1210826.1849720425</v>
      </c>
      <c r="BD48" s="147">
        <f t="shared" si="5"/>
        <v>4843304.7398881698</v>
      </c>
      <c r="BE48" s="147">
        <f t="shared" si="5"/>
        <v>1549857.5167642145</v>
      </c>
      <c r="BF48" s="147">
        <f t="shared" si="5"/>
        <v>1549857.5167642145</v>
      </c>
      <c r="BG48" s="147">
        <f t="shared" si="5"/>
        <v>1549857.5167642145</v>
      </c>
      <c r="BH48" s="147">
        <f t="shared" si="5"/>
        <v>1549857.5167642145</v>
      </c>
      <c r="BI48" s="147">
        <f t="shared" si="5"/>
        <v>6199430.067056858</v>
      </c>
      <c r="BJ48" s="147">
        <f t="shared" si="5"/>
        <v>1983817.6214581947</v>
      </c>
      <c r="BK48" s="147">
        <f t="shared" si="5"/>
        <v>1983817.6214581947</v>
      </c>
      <c r="BL48" s="147">
        <f t="shared" si="5"/>
        <v>1983817.6214581947</v>
      </c>
      <c r="BM48" s="147">
        <f t="shared" si="5"/>
        <v>1983817.6214581947</v>
      </c>
      <c r="BN48" s="147">
        <f t="shared" si="5"/>
        <v>7935270.4858327787</v>
      </c>
    </row>
    <row r="49" spans="1:66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31"/>
      <c r="BL49" s="131"/>
      <c r="BM49" s="131"/>
      <c r="BN49" s="131"/>
    </row>
    <row r="50" spans="1:66" ht="15" thickBo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1"/>
      <c r="BN50" s="131"/>
    </row>
    <row r="51" spans="1:66">
      <c r="A51" s="148" t="s">
        <v>308</v>
      </c>
      <c r="B51" s="148"/>
      <c r="C51" s="148"/>
      <c r="D51" s="148"/>
      <c r="E51" s="148"/>
      <c r="F51" s="148"/>
      <c r="G51" s="149">
        <f t="shared" ref="G51:AL51" si="6">G18+G33+G48</f>
        <v>300000</v>
      </c>
      <c r="H51" s="149">
        <f t="shared" si="6"/>
        <v>300000</v>
      </c>
      <c r="I51" s="149">
        <f t="shared" si="6"/>
        <v>300000</v>
      </c>
      <c r="J51" s="149">
        <f t="shared" si="6"/>
        <v>300000</v>
      </c>
      <c r="K51" s="149">
        <f t="shared" si="6"/>
        <v>1200000</v>
      </c>
      <c r="L51" s="149">
        <f t="shared" si="6"/>
        <v>375000</v>
      </c>
      <c r="M51" s="149">
        <f t="shared" si="6"/>
        <v>375000</v>
      </c>
      <c r="N51" s="149">
        <f t="shared" si="6"/>
        <v>375000</v>
      </c>
      <c r="O51" s="149">
        <f t="shared" si="6"/>
        <v>375000</v>
      </c>
      <c r="P51" s="149">
        <f t="shared" si="6"/>
        <v>1500000</v>
      </c>
      <c r="Q51" s="149">
        <f t="shared" si="6"/>
        <v>521250</v>
      </c>
      <c r="R51" s="149">
        <f t="shared" si="6"/>
        <v>521250</v>
      </c>
      <c r="S51" s="149">
        <f t="shared" si="6"/>
        <v>521250</v>
      </c>
      <c r="T51" s="149">
        <f t="shared" si="6"/>
        <v>521250</v>
      </c>
      <c r="U51" s="149">
        <f t="shared" si="6"/>
        <v>2085000</v>
      </c>
      <c r="V51" s="149">
        <f t="shared" si="6"/>
        <v>684800</v>
      </c>
      <c r="W51" s="149">
        <f t="shared" si="6"/>
        <v>684800</v>
      </c>
      <c r="X51" s="149">
        <f t="shared" si="6"/>
        <v>684800</v>
      </c>
      <c r="Y51" s="149">
        <f t="shared" si="6"/>
        <v>684800</v>
      </c>
      <c r="Z51" s="149">
        <f t="shared" si="6"/>
        <v>2739200</v>
      </c>
      <c r="AA51" s="149">
        <f t="shared" si="6"/>
        <v>848569.8</v>
      </c>
      <c r="AB51" s="149">
        <f t="shared" si="6"/>
        <v>848569.8</v>
      </c>
      <c r="AC51" s="149">
        <f t="shared" si="6"/>
        <v>848569.8</v>
      </c>
      <c r="AD51" s="149">
        <f t="shared" si="6"/>
        <v>848569.8</v>
      </c>
      <c r="AE51" s="149">
        <f t="shared" si="6"/>
        <v>3394279.2</v>
      </c>
      <c r="AF51" s="149">
        <f t="shared" si="6"/>
        <v>1052313.2040000001</v>
      </c>
      <c r="AG51" s="149">
        <f t="shared" si="6"/>
        <v>1052313.2040000001</v>
      </c>
      <c r="AH51" s="149">
        <f t="shared" si="6"/>
        <v>1052313.2040000001</v>
      </c>
      <c r="AI51" s="149">
        <f t="shared" si="6"/>
        <v>1052313.2040000001</v>
      </c>
      <c r="AJ51" s="149">
        <f t="shared" si="6"/>
        <v>4209252.8160000006</v>
      </c>
      <c r="AK51" s="149">
        <f t="shared" si="6"/>
        <v>1305983.2711200002</v>
      </c>
      <c r="AL51" s="149">
        <f t="shared" si="6"/>
        <v>1305983.2711200002</v>
      </c>
      <c r="AM51" s="149">
        <f t="shared" ref="AM51:BN51" si="7">AM18+AM33+AM48</f>
        <v>1305983.2711200002</v>
      </c>
      <c r="AN51" s="149">
        <f t="shared" si="7"/>
        <v>1305983.2711200002</v>
      </c>
      <c r="AO51" s="149">
        <f t="shared" si="7"/>
        <v>5223933.0844800007</v>
      </c>
      <c r="AP51" s="149">
        <f t="shared" si="7"/>
        <v>1622058.1113936002</v>
      </c>
      <c r="AQ51" s="149">
        <f t="shared" si="7"/>
        <v>1622058.1113936002</v>
      </c>
      <c r="AR51" s="149">
        <f t="shared" si="7"/>
        <v>1622058.1113936002</v>
      </c>
      <c r="AS51" s="149">
        <f t="shared" si="7"/>
        <v>1622058.1113936002</v>
      </c>
      <c r="AT51" s="149">
        <f t="shared" si="7"/>
        <v>6488232.4455744009</v>
      </c>
      <c r="AU51" s="149">
        <f t="shared" si="7"/>
        <v>2016192.4818550081</v>
      </c>
      <c r="AV51" s="149">
        <f t="shared" si="7"/>
        <v>2016192.4818550081</v>
      </c>
      <c r="AW51" s="149">
        <f t="shared" si="7"/>
        <v>2016192.4818550081</v>
      </c>
      <c r="AX51" s="149">
        <f t="shared" si="7"/>
        <v>2016192.4818550081</v>
      </c>
      <c r="AY51" s="149">
        <f t="shared" si="7"/>
        <v>8064769.9274200322</v>
      </c>
      <c r="AZ51" s="149">
        <f t="shared" si="7"/>
        <v>2508040.0733476742</v>
      </c>
      <c r="BA51" s="149">
        <f t="shared" si="7"/>
        <v>2508040.0733476742</v>
      </c>
      <c r="BB51" s="149">
        <f t="shared" si="7"/>
        <v>2508040.0733476742</v>
      </c>
      <c r="BC51" s="149">
        <f t="shared" si="7"/>
        <v>2508040.0733476742</v>
      </c>
      <c r="BD51" s="149">
        <f t="shared" si="7"/>
        <v>10032160.293390697</v>
      </c>
      <c r="BE51" s="149">
        <f t="shared" si="7"/>
        <v>3122291.7822592854</v>
      </c>
      <c r="BF51" s="149">
        <f t="shared" si="7"/>
        <v>3122291.7822592854</v>
      </c>
      <c r="BG51" s="149">
        <f t="shared" si="7"/>
        <v>3122291.7822592854</v>
      </c>
      <c r="BH51" s="149">
        <f t="shared" si="7"/>
        <v>3122291.7822592854</v>
      </c>
      <c r="BI51" s="149">
        <f t="shared" si="7"/>
        <v>12489167.129037142</v>
      </c>
      <c r="BJ51" s="149">
        <f t="shared" si="7"/>
        <v>3889987.4113743408</v>
      </c>
      <c r="BK51" s="149">
        <f t="shared" si="7"/>
        <v>3889987.4113743408</v>
      </c>
      <c r="BL51" s="149">
        <f t="shared" si="7"/>
        <v>3889987.4113743408</v>
      </c>
      <c r="BM51" s="149">
        <f t="shared" si="7"/>
        <v>3889987.4113743408</v>
      </c>
      <c r="BN51" s="149">
        <f t="shared" si="7"/>
        <v>15559949.645497363</v>
      </c>
    </row>
    <row r="52" spans="1:66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1"/>
      <c r="BN52" s="131"/>
    </row>
    <row r="53" spans="1:66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</row>
    <row r="54" spans="1:66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1"/>
      <c r="BN54" s="131"/>
    </row>
    <row r="55" spans="1:66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</row>
    <row r="56" spans="1:66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</row>
    <row r="57" spans="1:66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</row>
    <row r="58" spans="1:66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31"/>
    </row>
    <row r="59" spans="1:66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1"/>
    </row>
    <row r="60" spans="1:66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</row>
    <row r="61" spans="1:66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1"/>
      <c r="BN61" s="131"/>
    </row>
    <row r="62" spans="1:66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1"/>
    </row>
    <row r="63" spans="1:66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1"/>
      <c r="BN63" s="131"/>
    </row>
    <row r="64" spans="1:66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1"/>
      <c r="BN64" s="131"/>
    </row>
    <row r="65" spans="1:66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1"/>
      <c r="BN65" s="131"/>
    </row>
    <row r="66" spans="1:66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31"/>
      <c r="BL66" s="131"/>
      <c r="BM66" s="131"/>
      <c r="BN66" s="131"/>
    </row>
    <row r="67" spans="1:66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  <c r="BJ67" s="131"/>
      <c r="BK67" s="131"/>
      <c r="BL67" s="131"/>
      <c r="BM67" s="131"/>
      <c r="BN67" s="131"/>
    </row>
    <row r="68" spans="1:66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  <c r="BI68" s="131"/>
      <c r="BJ68" s="131"/>
      <c r="BK68" s="131"/>
      <c r="BL68" s="131"/>
      <c r="BM68" s="131"/>
      <c r="BN68" s="131"/>
    </row>
    <row r="69" spans="1:66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131"/>
      <c r="BI69" s="131"/>
      <c r="BJ69" s="131"/>
      <c r="BK69" s="131"/>
      <c r="BL69" s="131"/>
      <c r="BM69" s="131"/>
      <c r="BN69" s="131"/>
    </row>
    <row r="70" spans="1:66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</row>
    <row r="71" spans="1:66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</row>
    <row r="72" spans="1:66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</row>
    <row r="73" spans="1:66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</row>
    <row r="74" spans="1:66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</row>
    <row r="75" spans="1:66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</row>
    <row r="76" spans="1:66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</row>
    <row r="77" spans="1:66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</row>
    <row r="78" spans="1:66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</row>
    <row r="79" spans="1:66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</row>
    <row r="80" spans="1:66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</row>
    <row r="81" spans="1:66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</row>
    <row r="82" spans="1:66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</row>
    <row r="83" spans="1:66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</row>
    <row r="84" spans="1:66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</row>
    <row r="85" spans="1:66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</row>
    <row r="86" spans="1:66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</row>
    <row r="87" spans="1:66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1"/>
      <c r="BN87" s="131"/>
    </row>
    <row r="88" spans="1:66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</row>
    <row r="89" spans="1:66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</row>
    <row r="90" spans="1:66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31"/>
      <c r="BL90" s="131"/>
      <c r="BM90" s="131"/>
      <c r="BN90" s="131"/>
    </row>
    <row r="91" spans="1:66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1"/>
      <c r="BN91" s="131"/>
    </row>
    <row r="92" spans="1:66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31"/>
      <c r="BL92" s="131"/>
      <c r="BM92" s="131"/>
      <c r="BN92" s="131"/>
    </row>
    <row r="93" spans="1:66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1"/>
      <c r="BN93" s="131"/>
    </row>
    <row r="94" spans="1:66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131"/>
      <c r="BN94" s="131"/>
    </row>
    <row r="95" spans="1:66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131"/>
      <c r="BN95" s="131"/>
    </row>
    <row r="96" spans="1:66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1"/>
      <c r="BN96" s="131"/>
    </row>
    <row r="97" spans="1:66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131"/>
      <c r="BN97" s="131"/>
    </row>
    <row r="98" spans="1:66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1"/>
      <c r="BN98" s="131"/>
    </row>
    <row r="99" spans="1:66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</row>
    <row r="100" spans="1:66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</row>
    <row r="101" spans="1:66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</row>
    <row r="102" spans="1:66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</row>
    <row r="103" spans="1:66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</row>
    <row r="104" spans="1:66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</row>
    <row r="105" spans="1:66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</row>
    <row r="106" spans="1:66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</row>
    <row r="107" spans="1:66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</row>
    <row r="108" spans="1:66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</row>
    <row r="109" spans="1:66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</row>
    <row r="110" spans="1:66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</row>
    <row r="111" spans="1:66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1"/>
      <c r="BN111" s="131"/>
    </row>
    <row r="112" spans="1:66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</row>
    <row r="113" spans="1:66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</row>
    <row r="114" spans="1:66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</row>
    <row r="115" spans="1:66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</row>
    <row r="116" spans="1:66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</row>
    <row r="117" spans="1:66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</row>
    <row r="118" spans="1:66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</row>
    <row r="119" spans="1:66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</row>
    <row r="120" spans="1:66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</row>
    <row r="121" spans="1:66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</row>
    <row r="122" spans="1:66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</row>
    <row r="123" spans="1:66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</row>
    <row r="124" spans="1:66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</row>
    <row r="125" spans="1:66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</row>
    <row r="126" spans="1:66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</row>
    <row r="127" spans="1:66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</row>
    <row r="128" spans="1:66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</row>
    <row r="129" spans="1:66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</row>
    <row r="130" spans="1:66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</row>
    <row r="131" spans="1:66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</row>
    <row r="132" spans="1:66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</row>
    <row r="133" spans="1:66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</row>
    <row r="134" spans="1:66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</row>
    <row r="135" spans="1:66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</row>
    <row r="136" spans="1:66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</row>
    <row r="137" spans="1:66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</row>
    <row r="138" spans="1:66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</row>
    <row r="139" spans="1:66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</row>
    <row r="140" spans="1:66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</row>
    <row r="141" spans="1:66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</row>
    <row r="142" spans="1:66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</row>
    <row r="143" spans="1:66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</row>
    <row r="144" spans="1:66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</row>
    <row r="145" spans="1:66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</row>
    <row r="146" spans="1:66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</row>
    <row r="147" spans="1:66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</row>
    <row r="148" spans="1:66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</row>
    <row r="149" spans="1:66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</row>
    <row r="150" spans="1:66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</row>
    <row r="151" spans="1:66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</row>
    <row r="152" spans="1:66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  <c r="BI152" s="131"/>
      <c r="BJ152" s="131"/>
      <c r="BK152" s="131"/>
      <c r="BL152" s="131"/>
      <c r="BM152" s="131"/>
      <c r="BN152" s="131"/>
    </row>
    <row r="153" spans="1:66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  <c r="BI153" s="131"/>
      <c r="BJ153" s="131"/>
      <c r="BK153" s="131"/>
      <c r="BL153" s="131"/>
      <c r="BM153" s="131"/>
      <c r="BN153" s="131"/>
    </row>
    <row r="154" spans="1:66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  <c r="BI154" s="131"/>
      <c r="BJ154" s="131"/>
      <c r="BK154" s="131"/>
      <c r="BL154" s="131"/>
      <c r="BM154" s="131"/>
      <c r="BN154" s="131"/>
    </row>
    <row r="155" spans="1:66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1"/>
      <c r="BN155" s="131"/>
    </row>
    <row r="156" spans="1:66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</row>
    <row r="157" spans="1:66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1"/>
      <c r="BN157" s="131"/>
    </row>
    <row r="158" spans="1:66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1"/>
      <c r="BN158" s="131"/>
    </row>
    <row r="159" spans="1:66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</row>
    <row r="160" spans="1:66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</row>
    <row r="161" spans="1:66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</row>
    <row r="162" spans="1:66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</row>
    <row r="163" spans="1:66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</row>
    <row r="164" spans="1:66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</row>
    <row r="165" spans="1:66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</row>
    <row r="166" spans="1:66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</row>
    <row r="167" spans="1:66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</row>
    <row r="168" spans="1:66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</row>
    <row r="169" spans="1:66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</row>
    <row r="170" spans="1:66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</row>
    <row r="171" spans="1:66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</row>
    <row r="172" spans="1:66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</row>
    <row r="173" spans="1:66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</row>
    <row r="174" spans="1:66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</row>
    <row r="175" spans="1:66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</row>
    <row r="176" spans="1:66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</row>
    <row r="177" spans="1:66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</row>
    <row r="178" spans="1:66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</row>
    <row r="179" spans="1:66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</row>
    <row r="180" spans="1:66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</row>
    <row r="181" spans="1:66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</row>
    <row r="182" spans="1:66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</row>
    <row r="183" spans="1:66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</row>
    <row r="184" spans="1:66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</row>
    <row r="185" spans="1:66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</row>
    <row r="186" spans="1:66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</row>
    <row r="187" spans="1:66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</row>
    <row r="188" spans="1:66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</row>
    <row r="189" spans="1:66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</row>
    <row r="190" spans="1:66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</row>
    <row r="191" spans="1:66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</row>
    <row r="192" spans="1:66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</row>
    <row r="193" spans="1:66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</row>
    <row r="194" spans="1:66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1"/>
      <c r="BN194" s="131"/>
    </row>
    <row r="195" spans="1:66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1"/>
      <c r="BN195" s="131"/>
    </row>
    <row r="196" spans="1:66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1"/>
      <c r="BN196" s="131"/>
    </row>
    <row r="197" spans="1:66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1"/>
      <c r="BN197" s="131"/>
    </row>
    <row r="198" spans="1:66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</row>
    <row r="199" spans="1:66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</row>
    <row r="200" spans="1:66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0D53-7688-45D7-8739-D3AC539A42AF}">
  <sheetPr filterMode="1"/>
  <dimension ref="A1:BL136"/>
  <sheetViews>
    <sheetView zoomScale="70" zoomScaleNormal="70" workbookViewId="0">
      <selection activeCell="A74" sqref="A74"/>
    </sheetView>
  </sheetViews>
  <sheetFormatPr defaultColWidth="8.7265625" defaultRowHeight="14.5"/>
  <cols>
    <col min="1" max="1" width="21.81640625" style="64" customWidth="1"/>
    <col min="2" max="2" width="19.54296875" style="64" customWidth="1"/>
    <col min="3" max="3" width="33.453125" style="64" customWidth="1"/>
    <col min="4" max="4" width="34.81640625" style="64" customWidth="1"/>
    <col min="5" max="6" width="25.54296875" style="71" customWidth="1"/>
    <col min="7" max="7" width="57.1796875" style="71" bestFit="1" customWidth="1"/>
    <col min="8" max="8" width="38.1796875" style="86" bestFit="1" customWidth="1"/>
    <col min="9" max="9" width="39.1796875" style="64" bestFit="1" customWidth="1"/>
    <col min="10" max="10" width="39" style="87" bestFit="1" customWidth="1"/>
    <col min="11" max="11" width="18.1796875" style="86" bestFit="1" customWidth="1"/>
    <col min="12" max="12" width="19.453125" style="64" bestFit="1" customWidth="1"/>
    <col min="13" max="13" width="19.1796875" style="87" bestFit="1" customWidth="1"/>
    <col min="14" max="14" width="12.453125" style="86" customWidth="1"/>
    <col min="15" max="15" width="13.1796875" style="64" customWidth="1"/>
    <col min="16" max="16" width="12.81640625" style="87" customWidth="1"/>
    <col min="17" max="17" width="21" style="64" customWidth="1"/>
    <col min="18" max="18" width="21.54296875" style="64" customWidth="1"/>
    <col min="19" max="19" width="21.453125" style="64" customWidth="1"/>
    <col min="20" max="20" width="7" style="64" customWidth="1"/>
    <col min="21" max="21" width="7.453125" style="64" customWidth="1"/>
    <col min="22" max="22" width="7.1796875" style="64" customWidth="1"/>
    <col min="23" max="23" width="7.81640625" style="64" customWidth="1"/>
    <col min="24" max="27" width="37.1796875" style="64" customWidth="1"/>
    <col min="28" max="28" width="9.1796875"/>
    <col min="29" max="29" width="13.1796875" style="64" customWidth="1"/>
    <col min="30" max="30" width="13.54296875" style="64" customWidth="1"/>
    <col min="31" max="31" width="34" style="64" bestFit="1" customWidth="1"/>
    <col min="32" max="32" width="34.54296875" style="64" bestFit="1" customWidth="1"/>
    <col min="33" max="33" width="18.54296875" style="64" customWidth="1"/>
    <col min="34" max="34" width="19" style="64" customWidth="1"/>
    <col min="35" max="36" width="17.453125" style="64" customWidth="1"/>
    <col min="37" max="37" width="17.81640625" style="64" customWidth="1"/>
    <col min="38" max="38" width="19.81640625" style="64" customWidth="1"/>
    <col min="39" max="39" width="20.26953125" style="64" customWidth="1"/>
    <col min="40" max="40" width="17.1796875" style="64" customWidth="1"/>
    <col min="41" max="41" width="17.54296875" style="64" customWidth="1"/>
    <col min="42" max="42" width="20.26953125" style="64" customWidth="1"/>
    <col min="43" max="43" width="20.7265625" style="64" customWidth="1"/>
    <col min="44" max="44" width="22.26953125" style="64" customWidth="1"/>
    <col min="45" max="45" width="22.7265625" style="64" customWidth="1"/>
    <col min="46" max="46" width="45.81640625" style="64" customWidth="1"/>
    <col min="47" max="49" width="56.7265625" style="64" customWidth="1"/>
    <col min="50" max="50" width="76.453125" style="64" customWidth="1"/>
    <col min="51" max="51" width="26.453125" style="64" bestFit="1" customWidth="1"/>
    <col min="52" max="52" width="26.453125" style="64" customWidth="1"/>
    <col min="53" max="53" width="27.453125" style="64" bestFit="1" customWidth="1"/>
    <col min="54" max="54" width="60" style="64" customWidth="1"/>
    <col min="55" max="56" width="65.453125" style="64" customWidth="1"/>
    <col min="57" max="60" width="12.54296875" style="64" customWidth="1"/>
    <col min="61" max="63" width="12.81640625" style="64" customWidth="1"/>
    <col min="64" max="64" width="12.54296875" style="64" customWidth="1"/>
    <col min="65" max="16384" width="8.7265625" style="64"/>
  </cols>
  <sheetData>
    <row r="1" spans="1:64" ht="17.25" customHeight="1">
      <c r="A1" s="59" t="s">
        <v>44</v>
      </c>
      <c r="B1" s="59" t="s">
        <v>45</v>
      </c>
      <c r="C1" s="59" t="str">
        <f>A1&amp;B1</f>
        <v>SectorStage</v>
      </c>
      <c r="D1" s="59" t="s">
        <v>46</v>
      </c>
      <c r="E1" s="96" t="s">
        <v>67</v>
      </c>
      <c r="F1" s="96" t="str">
        <f>A1&amp;E1</f>
        <v>SectorAvg_Years_Since_Founding</v>
      </c>
      <c r="G1" s="96" t="str">
        <f>A1&amp;B1&amp;E1</f>
        <v>SectorStageAvg_Years_Since_Founding</v>
      </c>
      <c r="H1" s="80" t="s">
        <v>47</v>
      </c>
      <c r="I1" s="81" t="s">
        <v>48</v>
      </c>
      <c r="J1" s="82" t="s">
        <v>49</v>
      </c>
      <c r="K1" s="80" t="s">
        <v>50</v>
      </c>
      <c r="L1" s="81" t="s">
        <v>51</v>
      </c>
      <c r="M1" s="82" t="s">
        <v>52</v>
      </c>
      <c r="N1" s="80" t="s">
        <v>53</v>
      </c>
      <c r="O1" s="81" t="s">
        <v>54</v>
      </c>
      <c r="P1" s="82" t="s">
        <v>55</v>
      </c>
      <c r="Q1" s="59" t="s">
        <v>56</v>
      </c>
      <c r="R1" s="59" t="s">
        <v>57</v>
      </c>
      <c r="S1" s="59" t="s">
        <v>58</v>
      </c>
      <c r="T1" s="59" t="s">
        <v>59</v>
      </c>
      <c r="U1" s="59" t="s">
        <v>60</v>
      </c>
      <c r="V1" s="59" t="s">
        <v>61</v>
      </c>
      <c r="W1" s="59" t="s">
        <v>62</v>
      </c>
      <c r="X1" s="59" t="s">
        <v>63</v>
      </c>
      <c r="Y1" s="59" t="s">
        <v>64</v>
      </c>
      <c r="Z1" s="59" t="s">
        <v>65</v>
      </c>
      <c r="AA1" s="59" t="s">
        <v>66</v>
      </c>
      <c r="AC1" s="59" t="s">
        <v>68</v>
      </c>
      <c r="AD1" s="59" t="s">
        <v>69</v>
      </c>
      <c r="AE1" s="59" t="s">
        <v>70</v>
      </c>
      <c r="AF1" s="59" t="s">
        <v>71</v>
      </c>
      <c r="AG1" s="59" t="s">
        <v>72</v>
      </c>
      <c r="AH1" s="59" t="s">
        <v>73</v>
      </c>
      <c r="AI1" s="59" t="s">
        <v>257</v>
      </c>
      <c r="AJ1" s="59" t="s">
        <v>256</v>
      </c>
      <c r="AK1" s="59" t="s">
        <v>255</v>
      </c>
      <c r="AL1" s="59" t="s">
        <v>74</v>
      </c>
      <c r="AM1" s="59" t="s">
        <v>75</v>
      </c>
      <c r="AN1" s="59" t="s">
        <v>76</v>
      </c>
      <c r="AO1" s="59" t="s">
        <v>77</v>
      </c>
      <c r="AP1" s="59" t="s">
        <v>78</v>
      </c>
      <c r="AQ1" s="59" t="s">
        <v>79</v>
      </c>
      <c r="AR1" s="59" t="s">
        <v>80</v>
      </c>
      <c r="AS1" s="59" t="s">
        <v>81</v>
      </c>
      <c r="AT1" s="59" t="s">
        <v>82</v>
      </c>
      <c r="AU1" s="59" t="s">
        <v>83</v>
      </c>
      <c r="AV1" s="59" t="s">
        <v>84</v>
      </c>
      <c r="AW1" s="59" t="s">
        <v>85</v>
      </c>
      <c r="AX1" s="59" t="s">
        <v>86</v>
      </c>
      <c r="AY1" s="60" t="s">
        <v>87</v>
      </c>
      <c r="AZ1" s="60" t="s">
        <v>253</v>
      </c>
      <c r="BA1" s="61" t="s">
        <v>88</v>
      </c>
      <c r="BB1" s="61" t="s">
        <v>89</v>
      </c>
      <c r="BC1" s="62" t="s">
        <v>90</v>
      </c>
      <c r="BD1" s="63" t="s">
        <v>309</v>
      </c>
      <c r="BE1" s="63" t="s">
        <v>310</v>
      </c>
      <c r="BF1" s="63" t="s">
        <v>311</v>
      </c>
      <c r="BG1" s="63" t="s">
        <v>312</v>
      </c>
      <c r="BH1" s="63" t="s">
        <v>313</v>
      </c>
      <c r="BI1" s="63" t="s">
        <v>314</v>
      </c>
      <c r="BJ1" s="63" t="s">
        <v>315</v>
      </c>
      <c r="BK1" s="63" t="s">
        <v>316</v>
      </c>
      <c r="BL1" s="63" t="s">
        <v>317</v>
      </c>
    </row>
    <row r="2" spans="1:64" ht="44.9" hidden="1" customHeight="1">
      <c r="A2" s="64" t="s">
        <v>91</v>
      </c>
      <c r="B2" s="64" t="s">
        <v>92</v>
      </c>
      <c r="C2" s="79" t="str">
        <f>A2&amp;B2</f>
        <v>SaaS B2BIdea / Concept</v>
      </c>
      <c r="D2" s="64" t="s">
        <v>93</v>
      </c>
      <c r="E2" s="71">
        <v>1</v>
      </c>
      <c r="F2" s="98" t="str">
        <f>A2&amp;E2</f>
        <v>SaaS B2B1</v>
      </c>
      <c r="G2" s="98" t="str">
        <f>A2&amp;B2&amp;E2</f>
        <v>SaaS B2BIdea / Concept1</v>
      </c>
      <c r="H2" s="83">
        <v>1000000</v>
      </c>
      <c r="I2" s="84">
        <v>3000000</v>
      </c>
      <c r="J2" s="85">
        <v>5000000</v>
      </c>
      <c r="K2" s="83">
        <v>50000</v>
      </c>
      <c r="L2" s="84">
        <v>250000</v>
      </c>
      <c r="M2" s="85">
        <v>500000</v>
      </c>
      <c r="N2" s="91">
        <v>0.05</v>
      </c>
      <c r="O2" s="65">
        <v>0.1</v>
      </c>
      <c r="P2" s="92">
        <v>0.15</v>
      </c>
      <c r="Q2" s="66">
        <v>6</v>
      </c>
      <c r="R2" s="66">
        <v>9</v>
      </c>
      <c r="S2" s="66">
        <v>12</v>
      </c>
      <c r="T2" s="65">
        <v>0.7</v>
      </c>
      <c r="U2" s="65">
        <v>0.05</v>
      </c>
      <c r="V2" s="65">
        <v>0.2</v>
      </c>
      <c r="W2" s="65">
        <v>0.05</v>
      </c>
      <c r="X2" s="64" t="s">
        <v>94</v>
      </c>
      <c r="Y2" s="64" t="s">
        <v>95</v>
      </c>
      <c r="Z2" s="64" t="s">
        <v>96</v>
      </c>
      <c r="AA2" s="64" t="s">
        <v>97</v>
      </c>
      <c r="AC2" s="64">
        <v>0</v>
      </c>
      <c r="AD2" s="64">
        <v>0</v>
      </c>
      <c r="AE2" s="64">
        <v>500</v>
      </c>
      <c r="AF2" s="64">
        <v>10000</v>
      </c>
      <c r="AG2" s="64">
        <v>0.1</v>
      </c>
      <c r="AH2" s="64">
        <v>0.3</v>
      </c>
      <c r="AI2" s="106">
        <v>0</v>
      </c>
      <c r="AJ2" s="106">
        <f>AVERAGE(AI2,AK2)</f>
        <v>0</v>
      </c>
      <c r="AK2" s="106">
        <v>0</v>
      </c>
      <c r="AL2" s="64">
        <v>-1</v>
      </c>
      <c r="AM2" s="64">
        <v>-0.6</v>
      </c>
      <c r="AN2" s="64">
        <v>-1</v>
      </c>
      <c r="AO2" s="64">
        <v>-7.0000000000000007E-2</v>
      </c>
      <c r="AP2" s="64">
        <v>-0.1</v>
      </c>
      <c r="AQ2" s="64">
        <v>0.05</v>
      </c>
      <c r="AT2" s="64" t="s">
        <v>98</v>
      </c>
      <c r="AU2" s="64" t="s">
        <v>99</v>
      </c>
      <c r="AV2" s="64" t="s">
        <v>100</v>
      </c>
      <c r="AW2" s="64" t="s">
        <v>101</v>
      </c>
      <c r="AX2" s="64" t="s">
        <v>102</v>
      </c>
      <c r="AY2" s="67"/>
      <c r="AZ2" s="95"/>
      <c r="BA2" s="68"/>
      <c r="BB2" s="69" t="s">
        <v>103</v>
      </c>
      <c r="BC2" s="70" t="s">
        <v>104</v>
      </c>
      <c r="BD2" s="129" t="s">
        <v>105</v>
      </c>
      <c r="BE2" s="130" t="s">
        <v>105</v>
      </c>
      <c r="BF2" s="130" t="s">
        <v>105</v>
      </c>
      <c r="BG2" s="130" t="s">
        <v>105</v>
      </c>
      <c r="BH2" s="130" t="s">
        <v>105</v>
      </c>
      <c r="BI2" s="130" t="s">
        <v>105</v>
      </c>
      <c r="BJ2" s="130" t="s">
        <v>105</v>
      </c>
      <c r="BK2" s="130" t="s">
        <v>105</v>
      </c>
      <c r="BL2" s="130" t="s">
        <v>105</v>
      </c>
    </row>
    <row r="3" spans="1:64" ht="44.9" hidden="1" customHeight="1">
      <c r="A3" s="64" t="s">
        <v>91</v>
      </c>
      <c r="B3" s="64" t="s">
        <v>106</v>
      </c>
      <c r="C3" s="79" t="str">
        <f t="shared" ref="C3:C66" si="0">A3&amp;B3</f>
        <v>SaaS B2BPre-Seed</v>
      </c>
      <c r="D3" s="64" t="s">
        <v>107</v>
      </c>
      <c r="E3" s="71">
        <v>1</v>
      </c>
      <c r="F3" s="98" t="str">
        <f t="shared" ref="F3:F66" si="1">A3&amp;E3</f>
        <v>SaaS B2B1</v>
      </c>
      <c r="G3" s="98" t="str">
        <f t="shared" ref="G3:G66" si="2">A3&amp;B3&amp;E3</f>
        <v>SaaS B2BPre-Seed1</v>
      </c>
      <c r="H3" s="83">
        <v>4000000</v>
      </c>
      <c r="I3" s="84">
        <v>8000000</v>
      </c>
      <c r="J3" s="85">
        <v>15000000</v>
      </c>
      <c r="K3" s="83">
        <v>300000</v>
      </c>
      <c r="L3" s="84">
        <v>1000000</v>
      </c>
      <c r="M3" s="85">
        <v>2500000</v>
      </c>
      <c r="N3" s="91">
        <v>0.1</v>
      </c>
      <c r="O3" s="65">
        <v>0.15</v>
      </c>
      <c r="P3" s="92">
        <v>0.2</v>
      </c>
      <c r="Q3" s="66">
        <v>12</v>
      </c>
      <c r="R3" s="66">
        <v>15</v>
      </c>
      <c r="S3" s="66">
        <v>18</v>
      </c>
      <c r="T3" s="65">
        <v>0.6</v>
      </c>
      <c r="U3" s="65">
        <v>0.1</v>
      </c>
      <c r="V3" s="65">
        <v>0.2</v>
      </c>
      <c r="W3" s="65">
        <v>0.1</v>
      </c>
      <c r="X3" s="64" t="s">
        <v>94</v>
      </c>
      <c r="Y3" s="64" t="s">
        <v>95</v>
      </c>
      <c r="Z3" s="64" t="s">
        <v>96</v>
      </c>
      <c r="AA3" s="64" t="s">
        <v>97</v>
      </c>
      <c r="AC3" s="64">
        <v>0</v>
      </c>
      <c r="AD3" s="64">
        <v>0.2</v>
      </c>
      <c r="AE3" s="64">
        <v>500</v>
      </c>
      <c r="AF3" s="64">
        <v>10000</v>
      </c>
      <c r="AG3" s="64">
        <v>0.1</v>
      </c>
      <c r="AH3" s="64">
        <v>0.3</v>
      </c>
      <c r="AI3" s="106">
        <v>0</v>
      </c>
      <c r="AJ3" s="106">
        <f t="shared" ref="AJ3:AJ66" si="3">AVERAGE(AI3,AK3)</f>
        <v>100000</v>
      </c>
      <c r="AK3" s="106">
        <v>200000</v>
      </c>
      <c r="AL3" s="64">
        <v>-1</v>
      </c>
      <c r="AM3" s="64">
        <v>-0.5</v>
      </c>
      <c r="AN3" s="64">
        <v>-2.5</v>
      </c>
      <c r="AO3" s="64">
        <v>-0.24</v>
      </c>
      <c r="AP3" s="64">
        <v>-0.1</v>
      </c>
      <c r="AQ3" s="64">
        <v>0.05</v>
      </c>
      <c r="AT3" s="64" t="s">
        <v>98</v>
      </c>
      <c r="AU3" s="64" t="s">
        <v>99</v>
      </c>
      <c r="AV3" s="64" t="s">
        <v>100</v>
      </c>
      <c r="AW3" s="64" t="s">
        <v>101</v>
      </c>
      <c r="AX3" s="64" t="s">
        <v>102</v>
      </c>
      <c r="AY3" s="67">
        <v>0</v>
      </c>
      <c r="AZ3" s="95">
        <f>AVERAGE(AY3,BA3)</f>
        <v>1.5</v>
      </c>
      <c r="BA3" s="68">
        <v>3</v>
      </c>
      <c r="BB3" s="69" t="s">
        <v>103</v>
      </c>
      <c r="BC3" s="70" t="s">
        <v>108</v>
      </c>
      <c r="BD3" s="129">
        <v>0.5</v>
      </c>
      <c r="BE3" s="130">
        <v>0.85</v>
      </c>
      <c r="BF3" s="130">
        <v>1.2</v>
      </c>
      <c r="BG3" s="130">
        <v>0.3</v>
      </c>
      <c r="BH3" s="130">
        <v>0.65</v>
      </c>
      <c r="BI3" s="130">
        <v>1</v>
      </c>
      <c r="BJ3" s="130">
        <v>0.2</v>
      </c>
      <c r="BK3" s="130">
        <v>0.4</v>
      </c>
      <c r="BL3" s="130">
        <v>0.6</v>
      </c>
    </row>
    <row r="4" spans="1:64" ht="44.9" hidden="1" customHeight="1">
      <c r="A4" s="64" t="s">
        <v>91</v>
      </c>
      <c r="B4" s="64" t="s">
        <v>109</v>
      </c>
      <c r="C4" s="79" t="str">
        <f t="shared" si="0"/>
        <v>SaaS B2BSeed</v>
      </c>
      <c r="D4" s="64" t="s">
        <v>110</v>
      </c>
      <c r="E4" s="71">
        <v>2</v>
      </c>
      <c r="F4" s="98" t="str">
        <f t="shared" si="1"/>
        <v>SaaS B2B2</v>
      </c>
      <c r="G4" s="98" t="str">
        <f t="shared" si="2"/>
        <v>SaaS B2BSeed2</v>
      </c>
      <c r="H4" s="83">
        <v>10000000</v>
      </c>
      <c r="I4" s="84">
        <v>24000000</v>
      </c>
      <c r="J4" s="85">
        <v>50000000</v>
      </c>
      <c r="K4" s="83">
        <v>1000000</v>
      </c>
      <c r="L4" s="84">
        <v>4000000</v>
      </c>
      <c r="M4" s="85">
        <v>8000000</v>
      </c>
      <c r="N4" s="91">
        <v>0.15</v>
      </c>
      <c r="O4" s="65">
        <v>0.2</v>
      </c>
      <c r="P4" s="92">
        <v>0.25</v>
      </c>
      <c r="Q4" s="66">
        <v>18</v>
      </c>
      <c r="R4" s="66">
        <v>21</v>
      </c>
      <c r="S4" s="66">
        <v>24</v>
      </c>
      <c r="T4" s="65">
        <v>0.5</v>
      </c>
      <c r="U4" s="65">
        <v>0.2</v>
      </c>
      <c r="V4" s="65">
        <v>0.15</v>
      </c>
      <c r="W4" s="65">
        <v>0.15</v>
      </c>
      <c r="X4" s="64" t="s">
        <v>94</v>
      </c>
      <c r="Y4" s="64" t="s">
        <v>95</v>
      </c>
      <c r="Z4" s="64" t="s">
        <v>96</v>
      </c>
      <c r="AA4" s="64" t="s">
        <v>97</v>
      </c>
      <c r="AC4" s="64">
        <v>0.1</v>
      </c>
      <c r="AD4" s="64">
        <v>1.5</v>
      </c>
      <c r="AE4" s="64">
        <v>500</v>
      </c>
      <c r="AF4" s="64">
        <v>10000</v>
      </c>
      <c r="AG4" s="64">
        <v>0.1</v>
      </c>
      <c r="AH4" s="64">
        <v>0.3</v>
      </c>
      <c r="AI4" s="106">
        <v>100000</v>
      </c>
      <c r="AJ4" s="106">
        <f t="shared" si="3"/>
        <v>800000</v>
      </c>
      <c r="AK4" s="106">
        <v>1500000</v>
      </c>
      <c r="AL4" s="64">
        <v>-0.9</v>
      </c>
      <c r="AM4" s="64">
        <v>-0.35</v>
      </c>
      <c r="AN4" s="64">
        <v>-5.33</v>
      </c>
      <c r="AO4" s="64">
        <v>-0.56999999999999995</v>
      </c>
      <c r="AP4" s="64">
        <v>-0.1</v>
      </c>
      <c r="AQ4" s="64">
        <v>0.05</v>
      </c>
      <c r="AR4" s="64">
        <v>4</v>
      </c>
      <c r="AS4" s="64">
        <v>10</v>
      </c>
      <c r="AT4" s="64" t="s">
        <v>98</v>
      </c>
      <c r="AU4" s="64" t="s">
        <v>99</v>
      </c>
      <c r="AV4" s="64" t="s">
        <v>100</v>
      </c>
      <c r="AW4" s="64" t="s">
        <v>101</v>
      </c>
      <c r="AX4" s="64" t="s">
        <v>102</v>
      </c>
      <c r="AY4" s="67">
        <v>0.7</v>
      </c>
      <c r="AZ4" s="95">
        <f t="shared" ref="AZ4:AZ67" si="4">AVERAGE(AY4,BA4)</f>
        <v>1.6</v>
      </c>
      <c r="BA4" s="68">
        <v>2.5</v>
      </c>
      <c r="BB4" s="69" t="s">
        <v>103</v>
      </c>
      <c r="BC4" s="70" t="s">
        <v>108</v>
      </c>
      <c r="BD4" s="129">
        <v>0.4</v>
      </c>
      <c r="BE4" s="130">
        <v>0.65</v>
      </c>
      <c r="BF4" s="130">
        <v>0.9</v>
      </c>
      <c r="BG4" s="130">
        <v>0.5</v>
      </c>
      <c r="BH4" s="130">
        <v>0.85</v>
      </c>
      <c r="BI4" s="130">
        <v>1.2</v>
      </c>
      <c r="BJ4" s="130">
        <v>0.25</v>
      </c>
      <c r="BK4" s="130">
        <v>0.42499999999999999</v>
      </c>
      <c r="BL4" s="130">
        <v>0.6</v>
      </c>
    </row>
    <row r="5" spans="1:64" ht="44.9" hidden="1" customHeight="1">
      <c r="A5" s="64" t="s">
        <v>91</v>
      </c>
      <c r="B5" s="64" t="s">
        <v>111</v>
      </c>
      <c r="C5" s="79" t="str">
        <f t="shared" si="0"/>
        <v>SaaS B2BLate Seed / Seed+</v>
      </c>
      <c r="D5" s="64" t="s">
        <v>112</v>
      </c>
      <c r="E5" s="71">
        <v>3</v>
      </c>
      <c r="F5" s="98" t="str">
        <f t="shared" si="1"/>
        <v>SaaS B2B3</v>
      </c>
      <c r="G5" s="98" t="str">
        <f t="shared" si="2"/>
        <v>SaaS B2BLate Seed / Seed+3</v>
      </c>
      <c r="H5" s="83">
        <v>20000000</v>
      </c>
      <c r="I5" s="84">
        <v>45000000</v>
      </c>
      <c r="J5" s="85">
        <v>80000000</v>
      </c>
      <c r="K5" s="83">
        <v>3000000</v>
      </c>
      <c r="L5" s="84">
        <v>8000000</v>
      </c>
      <c r="M5" s="85">
        <v>15000000</v>
      </c>
      <c r="N5" s="91">
        <v>0.12</v>
      </c>
      <c r="O5" s="65">
        <v>0.17</v>
      </c>
      <c r="P5" s="92">
        <v>0.22</v>
      </c>
      <c r="Q5" s="66">
        <v>18</v>
      </c>
      <c r="R5" s="66">
        <v>21</v>
      </c>
      <c r="S5" s="66">
        <v>24</v>
      </c>
      <c r="T5" s="65">
        <v>0.45</v>
      </c>
      <c r="U5" s="65">
        <v>0.25</v>
      </c>
      <c r="V5" s="65">
        <v>0.15</v>
      </c>
      <c r="W5" s="65">
        <v>0.15</v>
      </c>
      <c r="X5" s="64" t="s">
        <v>94</v>
      </c>
      <c r="Y5" s="64" t="s">
        <v>95</v>
      </c>
      <c r="Z5" s="64" t="s">
        <v>96</v>
      </c>
      <c r="AA5" s="64" t="s">
        <v>97</v>
      </c>
      <c r="AC5" s="64">
        <v>1</v>
      </c>
      <c r="AD5" s="64">
        <v>4</v>
      </c>
      <c r="AE5" s="64">
        <v>5000</v>
      </c>
      <c r="AF5" s="64">
        <v>50000</v>
      </c>
      <c r="AG5" s="64">
        <v>0.06</v>
      </c>
      <c r="AH5" s="64">
        <v>0.18</v>
      </c>
      <c r="AI5" s="106">
        <v>1000000</v>
      </c>
      <c r="AJ5" s="106">
        <f t="shared" si="3"/>
        <v>2500000</v>
      </c>
      <c r="AK5" s="106">
        <v>4000000</v>
      </c>
      <c r="AL5" s="64">
        <v>-0.75</v>
      </c>
      <c r="AM5" s="64">
        <v>-0.25</v>
      </c>
      <c r="AN5" s="64">
        <v>-10</v>
      </c>
      <c r="AO5" s="64">
        <v>-1.71</v>
      </c>
      <c r="AP5" s="64">
        <v>-0.1</v>
      </c>
      <c r="AQ5" s="64">
        <v>0.05</v>
      </c>
      <c r="AR5" s="64">
        <v>4</v>
      </c>
      <c r="AS5" s="64">
        <v>10</v>
      </c>
      <c r="AT5" s="64" t="s">
        <v>113</v>
      </c>
      <c r="AU5" s="64" t="s">
        <v>99</v>
      </c>
      <c r="AV5" s="64" t="s">
        <v>100</v>
      </c>
      <c r="AW5" s="64" t="s">
        <v>101</v>
      </c>
      <c r="AX5" s="64" t="s">
        <v>102</v>
      </c>
      <c r="AY5" s="67">
        <v>0.5</v>
      </c>
      <c r="AZ5" s="95">
        <f t="shared" si="4"/>
        <v>1</v>
      </c>
      <c r="BA5" s="68">
        <v>1.5</v>
      </c>
      <c r="BB5" s="69" t="s">
        <v>103</v>
      </c>
      <c r="BC5" s="70" t="s">
        <v>108</v>
      </c>
      <c r="BD5" s="129">
        <v>0.3</v>
      </c>
      <c r="BE5" s="130">
        <v>0.5</v>
      </c>
      <c r="BF5" s="130">
        <v>0.7</v>
      </c>
      <c r="BG5" s="130">
        <v>0.4</v>
      </c>
      <c r="BH5" s="130">
        <v>0.7</v>
      </c>
      <c r="BI5" s="130">
        <v>1</v>
      </c>
      <c r="BJ5" s="130">
        <v>0.2</v>
      </c>
      <c r="BK5" s="130">
        <v>0.35</v>
      </c>
      <c r="BL5" s="130">
        <v>0.5</v>
      </c>
    </row>
    <row r="6" spans="1:64" ht="44.9" hidden="1" customHeight="1">
      <c r="A6" s="64" t="s">
        <v>91</v>
      </c>
      <c r="B6" s="64" t="s">
        <v>114</v>
      </c>
      <c r="C6" s="79" t="str">
        <f t="shared" si="0"/>
        <v>SaaS B2BSeries A</v>
      </c>
      <c r="D6" s="64" t="s">
        <v>115</v>
      </c>
      <c r="E6" s="71">
        <v>4</v>
      </c>
      <c r="F6" s="98" t="str">
        <f t="shared" si="1"/>
        <v>SaaS B2B4</v>
      </c>
      <c r="G6" s="98" t="str">
        <f t="shared" si="2"/>
        <v>SaaS B2BSeries A4</v>
      </c>
      <c r="H6" s="83">
        <v>50000000</v>
      </c>
      <c r="I6" s="84">
        <v>90000000</v>
      </c>
      <c r="J6" s="85">
        <v>160000000</v>
      </c>
      <c r="K6" s="83">
        <v>8000000</v>
      </c>
      <c r="L6" s="84">
        <v>18000000</v>
      </c>
      <c r="M6" s="85">
        <v>35000000</v>
      </c>
      <c r="N6" s="91">
        <v>0.15</v>
      </c>
      <c r="O6" s="65">
        <v>0.2</v>
      </c>
      <c r="P6" s="92">
        <v>0.25</v>
      </c>
      <c r="Q6" s="66">
        <v>18</v>
      </c>
      <c r="R6" s="66">
        <v>21</v>
      </c>
      <c r="S6" s="66">
        <v>24</v>
      </c>
      <c r="T6" s="65">
        <v>0.35</v>
      </c>
      <c r="U6" s="65">
        <v>0.35</v>
      </c>
      <c r="V6" s="65">
        <v>0.15</v>
      </c>
      <c r="W6" s="65">
        <v>0.15</v>
      </c>
      <c r="X6" s="64" t="s">
        <v>94</v>
      </c>
      <c r="Y6" s="64" t="s">
        <v>95</v>
      </c>
      <c r="Z6" s="64" t="s">
        <v>96</v>
      </c>
      <c r="AA6" s="64" t="s">
        <v>97</v>
      </c>
      <c r="AC6" s="64">
        <v>2</v>
      </c>
      <c r="AD6" s="64">
        <v>10</v>
      </c>
      <c r="AE6" s="64">
        <v>5000</v>
      </c>
      <c r="AF6" s="64">
        <v>50000</v>
      </c>
      <c r="AG6" s="64">
        <v>0.06</v>
      </c>
      <c r="AH6" s="64">
        <v>0.18</v>
      </c>
      <c r="AI6" s="106">
        <v>2000000</v>
      </c>
      <c r="AJ6" s="106">
        <f t="shared" si="3"/>
        <v>6000000</v>
      </c>
      <c r="AK6" s="106">
        <v>10000000</v>
      </c>
      <c r="AL6" s="64">
        <v>-0.65</v>
      </c>
      <c r="AM6" s="64">
        <v>-0.15</v>
      </c>
      <c r="AN6" s="64">
        <v>-23.3</v>
      </c>
      <c r="AO6" s="64">
        <v>-4.57</v>
      </c>
      <c r="AP6" s="64">
        <v>-0.1</v>
      </c>
      <c r="AQ6" s="64">
        <v>0.05</v>
      </c>
      <c r="AR6" s="64">
        <v>4</v>
      </c>
      <c r="AS6" s="64">
        <v>10</v>
      </c>
      <c r="AT6" s="64" t="s">
        <v>113</v>
      </c>
      <c r="AU6" s="64" t="s">
        <v>99</v>
      </c>
      <c r="AV6" s="64" t="s">
        <v>100</v>
      </c>
      <c r="AW6" s="64" t="s">
        <v>101</v>
      </c>
      <c r="AX6" s="64" t="s">
        <v>102</v>
      </c>
      <c r="AY6" s="67">
        <v>0.4</v>
      </c>
      <c r="AZ6" s="95">
        <f t="shared" si="4"/>
        <v>0.8</v>
      </c>
      <c r="BA6" s="68">
        <v>1.2</v>
      </c>
      <c r="BB6" s="69" t="s">
        <v>103</v>
      </c>
      <c r="BC6" s="70" t="s">
        <v>108</v>
      </c>
      <c r="BD6" s="129">
        <v>0.25</v>
      </c>
      <c r="BE6" s="130">
        <v>0.42499999999999999</v>
      </c>
      <c r="BF6" s="130">
        <v>0.6</v>
      </c>
      <c r="BG6" s="130">
        <v>0.4</v>
      </c>
      <c r="BH6" s="130">
        <v>0.65</v>
      </c>
      <c r="BI6" s="130">
        <v>0.9</v>
      </c>
      <c r="BJ6" s="130">
        <v>0.2</v>
      </c>
      <c r="BK6" s="130">
        <v>0.32500000000000001</v>
      </c>
      <c r="BL6" s="130">
        <v>0.45</v>
      </c>
    </row>
    <row r="7" spans="1:64" ht="44.9" hidden="1" customHeight="1">
      <c r="A7" s="64" t="s">
        <v>91</v>
      </c>
      <c r="B7" s="64" t="s">
        <v>116</v>
      </c>
      <c r="C7" s="79" t="str">
        <f t="shared" si="0"/>
        <v>SaaS B2BSeries B</v>
      </c>
      <c r="D7" s="64" t="s">
        <v>117</v>
      </c>
      <c r="E7" s="71">
        <v>6</v>
      </c>
      <c r="F7" s="98" t="str">
        <f t="shared" si="1"/>
        <v>SaaS B2B6</v>
      </c>
      <c r="G7" s="98" t="str">
        <f t="shared" si="2"/>
        <v>SaaS B2BSeries B6</v>
      </c>
      <c r="H7" s="83">
        <v>100000000</v>
      </c>
      <c r="I7" s="84">
        <v>250000000</v>
      </c>
      <c r="J7" s="85">
        <v>500000000</v>
      </c>
      <c r="K7" s="83">
        <v>20000000</v>
      </c>
      <c r="L7" s="84">
        <v>50000000</v>
      </c>
      <c r="M7" s="85">
        <v>100000000</v>
      </c>
      <c r="N7" s="91">
        <v>0.12</v>
      </c>
      <c r="O7" s="65">
        <v>0.17</v>
      </c>
      <c r="P7" s="92">
        <v>0.22</v>
      </c>
      <c r="Q7" s="66">
        <v>18</v>
      </c>
      <c r="R7" s="66">
        <v>24</v>
      </c>
      <c r="S7" s="66">
        <v>30</v>
      </c>
      <c r="T7" s="65">
        <v>0.25</v>
      </c>
      <c r="U7" s="65">
        <v>0.45</v>
      </c>
      <c r="V7" s="65">
        <v>0.15</v>
      </c>
      <c r="W7" s="65">
        <v>0.15</v>
      </c>
      <c r="X7" s="64" t="s">
        <v>94</v>
      </c>
      <c r="Y7" s="64" t="s">
        <v>95</v>
      </c>
      <c r="Z7" s="64" t="s">
        <v>96</v>
      </c>
      <c r="AA7" s="64" t="s">
        <v>97</v>
      </c>
      <c r="AC7" s="64">
        <v>8</v>
      </c>
      <c r="AD7" s="64">
        <v>30</v>
      </c>
      <c r="AE7" s="64">
        <v>5000</v>
      </c>
      <c r="AF7" s="64">
        <v>50000</v>
      </c>
      <c r="AG7" s="64">
        <v>0.06</v>
      </c>
      <c r="AH7" s="64">
        <v>0.18</v>
      </c>
      <c r="AI7" s="106">
        <v>8000000</v>
      </c>
      <c r="AJ7" s="106">
        <f t="shared" si="3"/>
        <v>19000000</v>
      </c>
      <c r="AK7" s="106">
        <v>30000000</v>
      </c>
      <c r="AL7" s="64">
        <v>-0.45</v>
      </c>
      <c r="AM7" s="64">
        <v>0</v>
      </c>
      <c r="AN7" s="64">
        <v>-66.7</v>
      </c>
      <c r="AO7" s="64">
        <v>-10</v>
      </c>
      <c r="AP7" s="64">
        <v>-0.1</v>
      </c>
      <c r="AQ7" s="64">
        <v>0.05</v>
      </c>
      <c r="AR7" s="64">
        <v>4</v>
      </c>
      <c r="AS7" s="64">
        <v>10</v>
      </c>
      <c r="AT7" s="64" t="s">
        <v>113</v>
      </c>
      <c r="AU7" s="64" t="s">
        <v>99</v>
      </c>
      <c r="AV7" s="64" t="s">
        <v>100</v>
      </c>
      <c r="AW7" s="64" t="s">
        <v>101</v>
      </c>
      <c r="AX7" s="64" t="s">
        <v>102</v>
      </c>
      <c r="AY7" s="67">
        <v>0.3</v>
      </c>
      <c r="AZ7" s="95">
        <f t="shared" si="4"/>
        <v>0.57499999999999996</v>
      </c>
      <c r="BA7" s="68">
        <v>0.85</v>
      </c>
      <c r="BB7" s="69" t="s">
        <v>103</v>
      </c>
      <c r="BC7" s="70" t="s">
        <v>108</v>
      </c>
      <c r="BD7" s="129">
        <v>0.18</v>
      </c>
      <c r="BE7" s="130">
        <v>0.315</v>
      </c>
      <c r="BF7" s="130">
        <v>0.45</v>
      </c>
      <c r="BG7" s="130">
        <v>0.3</v>
      </c>
      <c r="BH7" s="130">
        <v>0.5</v>
      </c>
      <c r="BI7" s="130">
        <v>0.7</v>
      </c>
      <c r="BJ7" s="130">
        <v>0.18</v>
      </c>
      <c r="BK7" s="130">
        <v>0.29000000000000004</v>
      </c>
      <c r="BL7" s="130">
        <v>0.4</v>
      </c>
    </row>
    <row r="8" spans="1:64" ht="44.9" hidden="1" customHeight="1">
      <c r="A8" s="64" t="s">
        <v>91</v>
      </c>
      <c r="B8" s="64" t="s">
        <v>118</v>
      </c>
      <c r="C8" s="79" t="str">
        <f t="shared" si="0"/>
        <v>SaaS B2BSeries C</v>
      </c>
      <c r="D8" s="64" t="s">
        <v>119</v>
      </c>
      <c r="E8" s="71">
        <v>7</v>
      </c>
      <c r="F8" s="98" t="str">
        <f t="shared" si="1"/>
        <v>SaaS B2B7</v>
      </c>
      <c r="G8" s="98" t="str">
        <f t="shared" si="2"/>
        <v>SaaS B2BSeries C7</v>
      </c>
      <c r="H8" s="83">
        <v>250000000</v>
      </c>
      <c r="I8" s="84">
        <v>600000000</v>
      </c>
      <c r="J8" s="85">
        <v>1200000000</v>
      </c>
      <c r="K8" s="83">
        <v>40000000</v>
      </c>
      <c r="L8" s="84">
        <v>100000000</v>
      </c>
      <c r="M8" s="85">
        <v>200000000</v>
      </c>
      <c r="N8" s="91">
        <v>0.08</v>
      </c>
      <c r="O8" s="65">
        <v>0.13</v>
      </c>
      <c r="P8" s="92">
        <v>0.18</v>
      </c>
      <c r="Q8" s="66">
        <v>24</v>
      </c>
      <c r="R8" s="66">
        <v>27</v>
      </c>
      <c r="S8" s="66">
        <v>30</v>
      </c>
      <c r="T8" s="65">
        <v>0.2</v>
      </c>
      <c r="U8" s="65">
        <v>0.5</v>
      </c>
      <c r="V8" s="65">
        <v>0.15</v>
      </c>
      <c r="W8" s="65">
        <v>0.15</v>
      </c>
      <c r="X8" s="64" t="s">
        <v>94</v>
      </c>
      <c r="Y8" s="64" t="s">
        <v>95</v>
      </c>
      <c r="Z8" s="64" t="s">
        <v>96</v>
      </c>
      <c r="AA8" s="64" t="s">
        <v>97</v>
      </c>
      <c r="AC8" s="64">
        <v>25</v>
      </c>
      <c r="AD8" s="64">
        <v>100</v>
      </c>
      <c r="AE8" s="64">
        <v>10000</v>
      </c>
      <c r="AF8" s="64">
        <v>150000</v>
      </c>
      <c r="AG8" s="64">
        <v>0.04</v>
      </c>
      <c r="AH8" s="64">
        <v>0.12</v>
      </c>
      <c r="AI8" s="106">
        <v>25000000</v>
      </c>
      <c r="AJ8" s="106">
        <f t="shared" si="3"/>
        <v>62500000</v>
      </c>
      <c r="AK8" s="106">
        <v>100000000</v>
      </c>
      <c r="AL8" s="64">
        <v>-0.25</v>
      </c>
      <c r="AM8" s="64">
        <v>0.1</v>
      </c>
      <c r="AN8" s="64">
        <v>-100</v>
      </c>
      <c r="AO8" s="64">
        <v>10</v>
      </c>
      <c r="AP8" s="64">
        <v>-0.1</v>
      </c>
      <c r="AQ8" s="64">
        <v>0.05</v>
      </c>
      <c r="AR8" s="64">
        <v>4</v>
      </c>
      <c r="AS8" s="64">
        <v>10</v>
      </c>
      <c r="AT8" s="64" t="s">
        <v>120</v>
      </c>
      <c r="AU8" s="64" t="s">
        <v>99</v>
      </c>
      <c r="AV8" s="64" t="s">
        <v>100</v>
      </c>
      <c r="AW8" s="64" t="s">
        <v>101</v>
      </c>
      <c r="AX8" s="64" t="s">
        <v>102</v>
      </c>
      <c r="AY8" s="67">
        <v>0.2</v>
      </c>
      <c r="AZ8" s="95">
        <f t="shared" si="4"/>
        <v>0.4</v>
      </c>
      <c r="BA8" s="68">
        <v>0.6</v>
      </c>
      <c r="BB8" s="69" t="s">
        <v>103</v>
      </c>
      <c r="BC8" s="70" t="s">
        <v>108</v>
      </c>
      <c r="BD8" s="129">
        <v>0.12</v>
      </c>
      <c r="BE8" s="130">
        <v>0.21</v>
      </c>
      <c r="BF8" s="130">
        <v>0.3</v>
      </c>
      <c r="BG8" s="130">
        <v>0.2</v>
      </c>
      <c r="BH8" s="130">
        <v>0.35</v>
      </c>
      <c r="BI8" s="130">
        <v>0.5</v>
      </c>
      <c r="BJ8" s="130">
        <v>0.15</v>
      </c>
      <c r="BK8" s="130">
        <v>0.25</v>
      </c>
      <c r="BL8" s="130">
        <v>0.35</v>
      </c>
    </row>
    <row r="9" spans="1:64" ht="44.9" hidden="1" customHeight="1">
      <c r="A9" s="64" t="s">
        <v>91</v>
      </c>
      <c r="B9" s="64" t="s">
        <v>121</v>
      </c>
      <c r="C9" s="79" t="str">
        <f t="shared" si="0"/>
        <v>SaaS B2BSeries D/E</v>
      </c>
      <c r="D9" s="64" t="s">
        <v>122</v>
      </c>
      <c r="E9" s="71">
        <v>9</v>
      </c>
      <c r="F9" s="98" t="str">
        <f t="shared" si="1"/>
        <v>SaaS B2B9</v>
      </c>
      <c r="G9" s="98" t="str">
        <f t="shared" si="2"/>
        <v>SaaS B2BSeries D/E9</v>
      </c>
      <c r="H9" s="83">
        <v>500000000</v>
      </c>
      <c r="I9" s="84">
        <v>1500000000</v>
      </c>
      <c r="J9" s="85">
        <v>3500000000</v>
      </c>
      <c r="K9" s="83">
        <v>75000000</v>
      </c>
      <c r="L9" s="84">
        <v>200000000</v>
      </c>
      <c r="M9" s="85">
        <v>500000000</v>
      </c>
      <c r="N9" s="91">
        <v>0.06</v>
      </c>
      <c r="O9" s="65">
        <v>0.1</v>
      </c>
      <c r="P9" s="92">
        <v>0.15</v>
      </c>
      <c r="Q9" s="66">
        <v>24</v>
      </c>
      <c r="R9" s="66">
        <v>30</v>
      </c>
      <c r="S9" s="66">
        <v>36</v>
      </c>
      <c r="T9" s="65">
        <v>0.15</v>
      </c>
      <c r="U9" s="65">
        <v>0.5</v>
      </c>
      <c r="V9" s="65">
        <v>0.2</v>
      </c>
      <c r="W9" s="65">
        <v>0.15</v>
      </c>
      <c r="X9" s="64" t="s">
        <v>94</v>
      </c>
      <c r="Y9" s="64" t="s">
        <v>95</v>
      </c>
      <c r="Z9" s="64" t="s">
        <v>96</v>
      </c>
      <c r="AA9" s="64" t="s">
        <v>97</v>
      </c>
      <c r="AC9" s="64">
        <v>75</v>
      </c>
      <c r="AD9" s="64">
        <v>300</v>
      </c>
      <c r="AE9" s="64">
        <v>10000</v>
      </c>
      <c r="AF9" s="64">
        <v>150000</v>
      </c>
      <c r="AG9" s="64">
        <v>0.04</v>
      </c>
      <c r="AH9" s="64">
        <v>0.12</v>
      </c>
      <c r="AI9" s="106">
        <v>75000000</v>
      </c>
      <c r="AJ9" s="106">
        <f t="shared" si="3"/>
        <v>187500000</v>
      </c>
      <c r="AK9" s="106">
        <v>300000000</v>
      </c>
      <c r="AL9" s="64">
        <v>-0.1</v>
      </c>
      <c r="AM9" s="64">
        <v>0.2</v>
      </c>
      <c r="AN9" s="64">
        <v>-250</v>
      </c>
      <c r="AO9" s="64">
        <v>60</v>
      </c>
      <c r="AP9" s="64">
        <v>-0.1</v>
      </c>
      <c r="AQ9" s="64">
        <v>0.05</v>
      </c>
      <c r="AR9" s="64">
        <v>4</v>
      </c>
      <c r="AS9" s="64">
        <v>10</v>
      </c>
      <c r="AT9" s="64" t="s">
        <v>120</v>
      </c>
      <c r="AU9" s="64" t="s">
        <v>99</v>
      </c>
      <c r="AV9" s="64" t="s">
        <v>100</v>
      </c>
      <c r="AW9" s="64" t="s">
        <v>101</v>
      </c>
      <c r="AX9" s="64" t="s">
        <v>102</v>
      </c>
      <c r="AY9" s="67">
        <v>0.15</v>
      </c>
      <c r="AZ9" s="95">
        <f t="shared" si="4"/>
        <v>0.3</v>
      </c>
      <c r="BA9" s="68">
        <v>0.45</v>
      </c>
      <c r="BB9" s="69" t="s">
        <v>103</v>
      </c>
      <c r="BC9" s="70" t="s">
        <v>108</v>
      </c>
      <c r="BD9" s="129">
        <v>0.08</v>
      </c>
      <c r="BE9" s="130">
        <v>0.16500000000000001</v>
      </c>
      <c r="BF9" s="130">
        <v>0.25</v>
      </c>
      <c r="BG9" s="130">
        <v>0.15</v>
      </c>
      <c r="BH9" s="130">
        <v>0.25</v>
      </c>
      <c r="BI9" s="130">
        <v>0.35</v>
      </c>
      <c r="BJ9" s="130">
        <v>0.12</v>
      </c>
      <c r="BK9" s="130">
        <v>0.21</v>
      </c>
      <c r="BL9" s="130">
        <v>0.3</v>
      </c>
    </row>
    <row r="10" spans="1:64" ht="44.9" hidden="1" customHeight="1">
      <c r="A10" s="64" t="s">
        <v>91</v>
      </c>
      <c r="B10" s="64" t="s">
        <v>123</v>
      </c>
      <c r="C10" s="79" t="str">
        <f t="shared" si="0"/>
        <v>SaaS B2BPre-IPO</v>
      </c>
      <c r="D10" s="64" t="s">
        <v>124</v>
      </c>
      <c r="E10" s="71">
        <v>10</v>
      </c>
      <c r="F10" s="98" t="str">
        <f t="shared" si="1"/>
        <v>SaaS B2B10</v>
      </c>
      <c r="G10" s="98" t="str">
        <f t="shared" si="2"/>
        <v>SaaS B2BPre-IPO10</v>
      </c>
      <c r="H10" s="83">
        <v>1000000000</v>
      </c>
      <c r="I10" s="84">
        <v>3500000000</v>
      </c>
      <c r="J10" s="85">
        <v>10000000000</v>
      </c>
      <c r="K10" s="83">
        <v>100000000</v>
      </c>
      <c r="L10" s="84">
        <v>400000000</v>
      </c>
      <c r="M10" s="85">
        <v>1000000000</v>
      </c>
      <c r="N10" s="91">
        <v>0.03</v>
      </c>
      <c r="O10" s="65">
        <v>0.06</v>
      </c>
      <c r="P10" s="92">
        <v>0.1</v>
      </c>
      <c r="Q10" s="66">
        <v>24</v>
      </c>
      <c r="R10" s="66">
        <v>30</v>
      </c>
      <c r="S10" s="66">
        <v>36</v>
      </c>
      <c r="T10" s="65">
        <v>0.1</v>
      </c>
      <c r="U10" s="65">
        <v>0.4</v>
      </c>
      <c r="V10" s="65">
        <v>0.35</v>
      </c>
      <c r="W10" s="65">
        <v>0.15</v>
      </c>
      <c r="X10" s="64" t="s">
        <v>94</v>
      </c>
      <c r="Y10" s="64" t="s">
        <v>95</v>
      </c>
      <c r="Z10" s="64" t="s">
        <v>96</v>
      </c>
      <c r="AA10" s="64" t="s">
        <v>97</v>
      </c>
      <c r="AC10" s="64">
        <v>150</v>
      </c>
      <c r="AD10" s="64">
        <v>800</v>
      </c>
      <c r="AE10" s="64">
        <v>10000</v>
      </c>
      <c r="AF10" s="64">
        <v>150000</v>
      </c>
      <c r="AG10" s="64">
        <v>0.04</v>
      </c>
      <c r="AH10" s="64">
        <v>0.12</v>
      </c>
      <c r="AI10" s="106">
        <v>150000000</v>
      </c>
      <c r="AJ10" s="106">
        <f t="shared" si="3"/>
        <v>475000000</v>
      </c>
      <c r="AK10" s="106">
        <v>800000000</v>
      </c>
      <c r="AL10" s="64">
        <v>0.05</v>
      </c>
      <c r="AM10" s="64">
        <v>0.3</v>
      </c>
      <c r="AN10" s="64">
        <v>7.5</v>
      </c>
      <c r="AO10" s="64">
        <v>240</v>
      </c>
      <c r="AP10" s="64">
        <v>-0.1</v>
      </c>
      <c r="AQ10" s="64">
        <v>0.05</v>
      </c>
      <c r="AR10" s="64">
        <v>4</v>
      </c>
      <c r="AS10" s="64">
        <v>10</v>
      </c>
      <c r="AT10" s="64" t="s">
        <v>120</v>
      </c>
      <c r="AU10" s="64" t="s">
        <v>99</v>
      </c>
      <c r="AV10" s="64" t="s">
        <v>100</v>
      </c>
      <c r="AW10" s="64" t="s">
        <v>101</v>
      </c>
      <c r="AX10" s="64" t="s">
        <v>102</v>
      </c>
      <c r="AY10" s="67">
        <v>0.1</v>
      </c>
      <c r="AZ10" s="95">
        <f t="shared" si="4"/>
        <v>0.2</v>
      </c>
      <c r="BA10" s="68">
        <v>0.3</v>
      </c>
      <c r="BB10" s="69" t="s">
        <v>103</v>
      </c>
      <c r="BC10" s="70" t="s">
        <v>108</v>
      </c>
      <c r="BD10" s="129">
        <v>0.05</v>
      </c>
      <c r="BE10" s="130">
        <v>0.11499999999999999</v>
      </c>
      <c r="BF10" s="130">
        <v>0.18</v>
      </c>
      <c r="BG10" s="130">
        <v>0.08</v>
      </c>
      <c r="BH10" s="130">
        <v>0.16500000000000001</v>
      </c>
      <c r="BI10" s="130">
        <v>0.25</v>
      </c>
      <c r="BJ10" s="130">
        <v>0.1</v>
      </c>
      <c r="BK10" s="130">
        <v>0.17499999999999999</v>
      </c>
      <c r="BL10" s="130">
        <v>0.25</v>
      </c>
    </row>
    <row r="11" spans="1:64" ht="35.9" hidden="1" customHeight="1">
      <c r="A11" s="64" t="s">
        <v>125</v>
      </c>
      <c r="B11" s="64" t="s">
        <v>92</v>
      </c>
      <c r="C11" s="79" t="str">
        <f t="shared" si="0"/>
        <v>AI / GenAIIdea / Concept</v>
      </c>
      <c r="D11" s="64" t="s">
        <v>93</v>
      </c>
      <c r="E11" s="71">
        <v>1</v>
      </c>
      <c r="F11" s="98" t="str">
        <f t="shared" si="1"/>
        <v>AI / GenAI1</v>
      </c>
      <c r="G11" s="98" t="str">
        <f t="shared" si="2"/>
        <v>AI / GenAIIdea / Concept1</v>
      </c>
      <c r="H11" s="83">
        <v>1800000</v>
      </c>
      <c r="I11" s="84">
        <v>5400000</v>
      </c>
      <c r="J11" s="85">
        <v>9000000</v>
      </c>
      <c r="K11" s="83">
        <v>90000</v>
      </c>
      <c r="L11" s="84">
        <v>420000</v>
      </c>
      <c r="M11" s="85">
        <v>850000</v>
      </c>
      <c r="N11" s="91">
        <v>0.05</v>
      </c>
      <c r="O11" s="65">
        <v>0.1</v>
      </c>
      <c r="P11" s="92">
        <v>0.15</v>
      </c>
      <c r="Q11" s="66">
        <v>6</v>
      </c>
      <c r="R11" s="66">
        <v>9</v>
      </c>
      <c r="S11" s="66">
        <v>12</v>
      </c>
      <c r="T11" s="65">
        <v>0.7</v>
      </c>
      <c r="U11" s="65">
        <v>0.05</v>
      </c>
      <c r="V11" s="65">
        <v>0.15</v>
      </c>
      <c r="W11" s="65">
        <v>0.1</v>
      </c>
      <c r="X11" s="64" t="s">
        <v>126</v>
      </c>
      <c r="Y11" s="64" t="s">
        <v>101</v>
      </c>
      <c r="Z11" s="64" t="s">
        <v>96</v>
      </c>
      <c r="AA11" s="64" t="s">
        <v>127</v>
      </c>
      <c r="AC11" s="64">
        <v>0</v>
      </c>
      <c r="AD11" s="64">
        <v>0</v>
      </c>
      <c r="AE11" s="64">
        <v>200</v>
      </c>
      <c r="AF11" s="64">
        <v>25000</v>
      </c>
      <c r="AG11" s="64">
        <v>0.12</v>
      </c>
      <c r="AH11" s="64">
        <v>0.35</v>
      </c>
      <c r="AI11" s="106">
        <v>0</v>
      </c>
      <c r="AJ11" s="106">
        <f t="shared" si="3"/>
        <v>0</v>
      </c>
      <c r="AK11" s="106">
        <v>0</v>
      </c>
      <c r="AL11" s="64">
        <v>-1</v>
      </c>
      <c r="AM11" s="64">
        <v>-0.6</v>
      </c>
      <c r="AN11" s="64">
        <v>-1.7</v>
      </c>
      <c r="AO11" s="64">
        <v>-0.12</v>
      </c>
      <c r="AP11" s="64">
        <v>-0.1</v>
      </c>
      <c r="AQ11" s="64">
        <v>0.08</v>
      </c>
      <c r="AT11" s="64" t="s">
        <v>128</v>
      </c>
      <c r="AU11" s="64" t="s">
        <v>129</v>
      </c>
      <c r="AV11" s="64" t="s">
        <v>130</v>
      </c>
      <c r="AW11" s="64" t="s">
        <v>101</v>
      </c>
      <c r="AX11" s="64" t="s">
        <v>102</v>
      </c>
      <c r="AY11" s="67"/>
      <c r="AZ11" s="95" t="e">
        <f t="shared" si="4"/>
        <v>#DIV/0!</v>
      </c>
      <c r="BA11" s="68"/>
      <c r="BB11" s="69" t="s">
        <v>131</v>
      </c>
      <c r="BC11" s="70" t="s">
        <v>104</v>
      </c>
      <c r="BD11" s="129" t="s">
        <v>105</v>
      </c>
      <c r="BE11" s="130" t="s">
        <v>105</v>
      </c>
      <c r="BF11" s="130" t="s">
        <v>105</v>
      </c>
      <c r="BG11" s="130" t="s">
        <v>105</v>
      </c>
      <c r="BH11" s="130" t="s">
        <v>105</v>
      </c>
      <c r="BI11" s="130" t="s">
        <v>105</v>
      </c>
      <c r="BJ11" s="130" t="s">
        <v>105</v>
      </c>
      <c r="BK11" s="130" t="s">
        <v>105</v>
      </c>
      <c r="BL11" s="130" t="s">
        <v>105</v>
      </c>
    </row>
    <row r="12" spans="1:64" ht="35.9" hidden="1" customHeight="1">
      <c r="A12" s="64" t="s">
        <v>125</v>
      </c>
      <c r="B12" s="64" t="s">
        <v>106</v>
      </c>
      <c r="C12" s="79" t="str">
        <f t="shared" si="0"/>
        <v>AI / GenAIPre-Seed</v>
      </c>
      <c r="D12" s="64" t="s">
        <v>107</v>
      </c>
      <c r="E12" s="71">
        <v>1</v>
      </c>
      <c r="F12" s="98" t="str">
        <f t="shared" si="1"/>
        <v>AI / GenAI1</v>
      </c>
      <c r="G12" s="98" t="str">
        <f t="shared" si="2"/>
        <v>AI / GenAIPre-Seed1</v>
      </c>
      <c r="H12" s="83">
        <v>7200000</v>
      </c>
      <c r="I12" s="84">
        <v>14400000</v>
      </c>
      <c r="J12" s="85">
        <v>27000000</v>
      </c>
      <c r="K12" s="83">
        <v>510000</v>
      </c>
      <c r="L12" s="84">
        <v>1700000</v>
      </c>
      <c r="M12" s="85">
        <v>4250000</v>
      </c>
      <c r="N12" s="91">
        <v>0.1</v>
      </c>
      <c r="O12" s="65">
        <v>0.15</v>
      </c>
      <c r="P12" s="92">
        <v>0.2</v>
      </c>
      <c r="Q12" s="66">
        <v>12</v>
      </c>
      <c r="R12" s="66">
        <v>15</v>
      </c>
      <c r="S12" s="66">
        <v>18</v>
      </c>
      <c r="T12" s="65">
        <v>0.62</v>
      </c>
      <c r="U12" s="65">
        <v>0.08</v>
      </c>
      <c r="V12" s="65">
        <v>0.15</v>
      </c>
      <c r="W12" s="65">
        <v>0.15</v>
      </c>
      <c r="X12" s="64" t="s">
        <v>126</v>
      </c>
      <c r="Y12" s="64" t="s">
        <v>101</v>
      </c>
      <c r="Z12" s="64" t="s">
        <v>96</v>
      </c>
      <c r="AA12" s="64" t="s">
        <v>127</v>
      </c>
      <c r="AC12" s="64">
        <v>0</v>
      </c>
      <c r="AD12" s="64">
        <v>0.24</v>
      </c>
      <c r="AE12" s="64">
        <v>200</v>
      </c>
      <c r="AF12" s="64">
        <v>25000</v>
      </c>
      <c r="AG12" s="64">
        <v>0.12</v>
      </c>
      <c r="AH12" s="64">
        <v>0.35</v>
      </c>
      <c r="AI12" s="106">
        <v>0</v>
      </c>
      <c r="AJ12" s="106">
        <f t="shared" si="3"/>
        <v>120000</v>
      </c>
      <c r="AK12" s="106">
        <v>240000</v>
      </c>
      <c r="AL12" s="64">
        <v>-1</v>
      </c>
      <c r="AM12" s="64">
        <v>-0.5</v>
      </c>
      <c r="AN12" s="64">
        <v>-4.25</v>
      </c>
      <c r="AO12" s="64">
        <v>-0.41</v>
      </c>
      <c r="AP12" s="64">
        <v>-0.1</v>
      </c>
      <c r="AQ12" s="64">
        <v>0.08</v>
      </c>
      <c r="AT12" s="64" t="s">
        <v>128</v>
      </c>
      <c r="AU12" s="64" t="s">
        <v>129</v>
      </c>
      <c r="AV12" s="64" t="s">
        <v>130</v>
      </c>
      <c r="AW12" s="64" t="s">
        <v>101</v>
      </c>
      <c r="AX12" s="64" t="s">
        <v>102</v>
      </c>
      <c r="AY12" s="67">
        <v>0</v>
      </c>
      <c r="AZ12" s="95">
        <f t="shared" si="4"/>
        <v>2.5</v>
      </c>
      <c r="BA12" s="68">
        <v>5</v>
      </c>
      <c r="BB12" s="69" t="s">
        <v>131</v>
      </c>
      <c r="BC12" s="70" t="s">
        <v>132</v>
      </c>
      <c r="BD12" s="129">
        <v>0.62</v>
      </c>
      <c r="BE12" s="130">
        <v>1.06</v>
      </c>
      <c r="BF12" s="130">
        <v>1.5</v>
      </c>
      <c r="BG12" s="130">
        <v>0.33</v>
      </c>
      <c r="BH12" s="130">
        <v>0.71500000000000008</v>
      </c>
      <c r="BI12" s="130">
        <v>1.1000000000000001</v>
      </c>
      <c r="BJ12" s="130">
        <v>0.21</v>
      </c>
      <c r="BK12" s="130">
        <v>0.42</v>
      </c>
      <c r="BL12" s="130">
        <v>0.63</v>
      </c>
    </row>
    <row r="13" spans="1:64" ht="35.9" hidden="1" customHeight="1">
      <c r="A13" s="64" t="s">
        <v>125</v>
      </c>
      <c r="B13" s="64" t="s">
        <v>109</v>
      </c>
      <c r="C13" s="79" t="str">
        <f t="shared" si="0"/>
        <v>AI / GenAISeed</v>
      </c>
      <c r="D13" s="64" t="s">
        <v>110</v>
      </c>
      <c r="E13" s="71">
        <v>1</v>
      </c>
      <c r="F13" s="98" t="str">
        <f t="shared" si="1"/>
        <v>AI / GenAI1</v>
      </c>
      <c r="G13" s="98" t="str">
        <f t="shared" si="2"/>
        <v>AI / GenAISeed1</v>
      </c>
      <c r="H13" s="83">
        <v>18000000</v>
      </c>
      <c r="I13" s="84">
        <v>43200000</v>
      </c>
      <c r="J13" s="85">
        <v>90000000</v>
      </c>
      <c r="K13" s="83">
        <v>1700000</v>
      </c>
      <c r="L13" s="84">
        <v>6800000</v>
      </c>
      <c r="M13" s="85">
        <v>13600000</v>
      </c>
      <c r="N13" s="91">
        <v>0.15</v>
      </c>
      <c r="O13" s="65">
        <v>0.2</v>
      </c>
      <c r="P13" s="92">
        <v>0.25</v>
      </c>
      <c r="Q13" s="66">
        <v>18</v>
      </c>
      <c r="R13" s="66">
        <v>21</v>
      </c>
      <c r="S13" s="66">
        <v>24</v>
      </c>
      <c r="T13" s="65">
        <v>0.52</v>
      </c>
      <c r="U13" s="65">
        <v>0.17</v>
      </c>
      <c r="V13" s="65">
        <v>0.13</v>
      </c>
      <c r="W13" s="65">
        <v>0.18</v>
      </c>
      <c r="X13" s="64" t="s">
        <v>126</v>
      </c>
      <c r="Y13" s="64" t="s">
        <v>101</v>
      </c>
      <c r="Z13" s="64" t="s">
        <v>96</v>
      </c>
      <c r="AA13" s="64" t="s">
        <v>127</v>
      </c>
      <c r="AC13" s="64">
        <v>0.12</v>
      </c>
      <c r="AD13" s="64">
        <v>1.8</v>
      </c>
      <c r="AE13" s="64">
        <v>200</v>
      </c>
      <c r="AF13" s="64">
        <v>25000</v>
      </c>
      <c r="AG13" s="64">
        <v>0.12</v>
      </c>
      <c r="AH13" s="64">
        <v>0.35</v>
      </c>
      <c r="AI13" s="106">
        <v>120000</v>
      </c>
      <c r="AJ13" s="106">
        <f t="shared" si="3"/>
        <v>960000</v>
      </c>
      <c r="AK13" s="106">
        <v>1800000</v>
      </c>
      <c r="AL13" s="64">
        <v>-0.9</v>
      </c>
      <c r="AM13" s="64">
        <v>-0.35</v>
      </c>
      <c r="AN13" s="64">
        <v>-9.07</v>
      </c>
      <c r="AO13" s="64">
        <v>-0.97</v>
      </c>
      <c r="AP13" s="64">
        <v>-0.1</v>
      </c>
      <c r="AQ13" s="64">
        <v>0.08</v>
      </c>
      <c r="AR13" s="64">
        <v>8</v>
      </c>
      <c r="AS13" s="64">
        <v>25</v>
      </c>
      <c r="AT13" s="64" t="s">
        <v>128</v>
      </c>
      <c r="AU13" s="64" t="s">
        <v>129</v>
      </c>
      <c r="AV13" s="64" t="s">
        <v>130</v>
      </c>
      <c r="AW13" s="64" t="s">
        <v>101</v>
      </c>
      <c r="AX13" s="64" t="s">
        <v>102</v>
      </c>
      <c r="AY13" s="67">
        <v>1.5</v>
      </c>
      <c r="AZ13" s="95">
        <f t="shared" si="4"/>
        <v>2.75</v>
      </c>
      <c r="BA13" s="68">
        <v>4</v>
      </c>
      <c r="BB13" s="69" t="s">
        <v>131</v>
      </c>
      <c r="BC13" s="70" t="s">
        <v>132</v>
      </c>
      <c r="BD13" s="129">
        <v>0.5</v>
      </c>
      <c r="BE13" s="130">
        <v>0.81</v>
      </c>
      <c r="BF13" s="130">
        <v>1.1200000000000001</v>
      </c>
      <c r="BG13" s="130">
        <v>0.55000000000000004</v>
      </c>
      <c r="BH13" s="130">
        <v>0.93500000000000005</v>
      </c>
      <c r="BI13" s="130">
        <v>1.32</v>
      </c>
      <c r="BJ13" s="130">
        <v>0.26</v>
      </c>
      <c r="BK13" s="130">
        <v>0.44500000000000001</v>
      </c>
      <c r="BL13" s="130">
        <v>0.63</v>
      </c>
    </row>
    <row r="14" spans="1:64" ht="35.9" hidden="1" customHeight="1">
      <c r="A14" s="64" t="s">
        <v>125</v>
      </c>
      <c r="B14" s="64" t="s">
        <v>111</v>
      </c>
      <c r="C14" s="79" t="str">
        <f t="shared" si="0"/>
        <v>AI / GenAILate Seed / Seed+</v>
      </c>
      <c r="D14" s="64" t="s">
        <v>112</v>
      </c>
      <c r="E14" s="71">
        <v>3</v>
      </c>
      <c r="F14" s="98" t="str">
        <f t="shared" si="1"/>
        <v>AI / GenAI3</v>
      </c>
      <c r="G14" s="98" t="str">
        <f t="shared" si="2"/>
        <v>AI / GenAILate Seed / Seed+3</v>
      </c>
      <c r="H14" s="83">
        <v>36000000</v>
      </c>
      <c r="I14" s="84">
        <v>81000000</v>
      </c>
      <c r="J14" s="85">
        <v>144000000</v>
      </c>
      <c r="K14" s="83">
        <v>5100000</v>
      </c>
      <c r="L14" s="84">
        <v>13600000</v>
      </c>
      <c r="M14" s="85">
        <v>25500000</v>
      </c>
      <c r="N14" s="91">
        <v>0.12</v>
      </c>
      <c r="O14" s="65">
        <v>0.17</v>
      </c>
      <c r="P14" s="92">
        <v>0.22</v>
      </c>
      <c r="Q14" s="66">
        <v>18</v>
      </c>
      <c r="R14" s="66">
        <v>21</v>
      </c>
      <c r="S14" s="66">
        <v>24</v>
      </c>
      <c r="T14" s="65">
        <v>0.45</v>
      </c>
      <c r="U14" s="65">
        <v>0.22</v>
      </c>
      <c r="V14" s="65">
        <v>0.13</v>
      </c>
      <c r="W14" s="65">
        <v>0.2</v>
      </c>
      <c r="X14" s="64" t="s">
        <v>126</v>
      </c>
      <c r="Y14" s="64" t="s">
        <v>101</v>
      </c>
      <c r="Z14" s="64" t="s">
        <v>96</v>
      </c>
      <c r="AA14" s="64" t="s">
        <v>127</v>
      </c>
      <c r="AC14" s="64">
        <v>1.2</v>
      </c>
      <c r="AD14" s="64">
        <v>4.8</v>
      </c>
      <c r="AE14" s="64">
        <v>5000</v>
      </c>
      <c r="AF14" s="64">
        <v>100000</v>
      </c>
      <c r="AG14" s="64">
        <v>0.08</v>
      </c>
      <c r="AH14" s="64">
        <v>0.25</v>
      </c>
      <c r="AI14" s="106">
        <v>1200000</v>
      </c>
      <c r="AJ14" s="106">
        <f t="shared" si="3"/>
        <v>3000000</v>
      </c>
      <c r="AK14" s="106">
        <v>4800000</v>
      </c>
      <c r="AL14" s="64">
        <v>-0.75</v>
      </c>
      <c r="AM14" s="64">
        <v>-0.25</v>
      </c>
      <c r="AN14" s="64">
        <v>-17</v>
      </c>
      <c r="AO14" s="64">
        <v>-2.91</v>
      </c>
      <c r="AP14" s="64">
        <v>-0.1</v>
      </c>
      <c r="AQ14" s="64">
        <v>0.08</v>
      </c>
      <c r="AR14" s="64">
        <v>8</v>
      </c>
      <c r="AS14" s="64">
        <v>25</v>
      </c>
      <c r="AT14" s="64" t="s">
        <v>133</v>
      </c>
      <c r="AU14" s="64" t="s">
        <v>129</v>
      </c>
      <c r="AV14" s="64" t="s">
        <v>130</v>
      </c>
      <c r="AW14" s="64" t="s">
        <v>101</v>
      </c>
      <c r="AX14" s="64" t="s">
        <v>102</v>
      </c>
      <c r="AY14" s="67">
        <v>1</v>
      </c>
      <c r="AZ14" s="95">
        <f t="shared" si="4"/>
        <v>2</v>
      </c>
      <c r="BA14" s="68">
        <v>3</v>
      </c>
      <c r="BB14" s="69" t="s">
        <v>131</v>
      </c>
      <c r="BC14" s="70" t="s">
        <v>132</v>
      </c>
      <c r="BD14" s="129">
        <v>0.38</v>
      </c>
      <c r="BE14" s="130">
        <v>0.63</v>
      </c>
      <c r="BF14" s="130">
        <v>0.88</v>
      </c>
      <c r="BG14" s="130">
        <v>0.44</v>
      </c>
      <c r="BH14" s="130">
        <v>0.77</v>
      </c>
      <c r="BI14" s="130">
        <v>1.1000000000000001</v>
      </c>
      <c r="BJ14" s="130">
        <v>0.21</v>
      </c>
      <c r="BK14" s="130">
        <v>0.36499999999999999</v>
      </c>
      <c r="BL14" s="130">
        <v>0.52</v>
      </c>
    </row>
    <row r="15" spans="1:64" ht="35.9" hidden="1" customHeight="1">
      <c r="A15" s="64" t="s">
        <v>125</v>
      </c>
      <c r="B15" s="64" t="s">
        <v>114</v>
      </c>
      <c r="C15" s="79" t="str">
        <f t="shared" si="0"/>
        <v>AI / GenAISeries A</v>
      </c>
      <c r="D15" s="64" t="s">
        <v>115</v>
      </c>
      <c r="E15" s="71">
        <v>4</v>
      </c>
      <c r="F15" s="98" t="str">
        <f t="shared" si="1"/>
        <v>AI / GenAI4</v>
      </c>
      <c r="G15" s="98" t="str">
        <f t="shared" si="2"/>
        <v>AI / GenAISeries A4</v>
      </c>
      <c r="H15" s="83">
        <v>90000000</v>
      </c>
      <c r="I15" s="84">
        <v>162000000</v>
      </c>
      <c r="J15" s="85">
        <v>288000000</v>
      </c>
      <c r="K15" s="83">
        <v>13600000</v>
      </c>
      <c r="L15" s="84">
        <v>30600000</v>
      </c>
      <c r="M15" s="85">
        <v>59500000</v>
      </c>
      <c r="N15" s="91">
        <v>0.15</v>
      </c>
      <c r="O15" s="65">
        <v>0.2</v>
      </c>
      <c r="P15" s="92">
        <v>0.25</v>
      </c>
      <c r="Q15" s="66">
        <v>18</v>
      </c>
      <c r="R15" s="66">
        <v>21</v>
      </c>
      <c r="S15" s="66">
        <v>24</v>
      </c>
      <c r="T15" s="65">
        <v>0.35</v>
      </c>
      <c r="U15" s="65">
        <v>0.3</v>
      </c>
      <c r="V15" s="65">
        <v>0.15</v>
      </c>
      <c r="W15" s="65">
        <v>0.2</v>
      </c>
      <c r="X15" s="64" t="s">
        <v>126</v>
      </c>
      <c r="Y15" s="64" t="s">
        <v>101</v>
      </c>
      <c r="Z15" s="64" t="s">
        <v>96</v>
      </c>
      <c r="AA15" s="64" t="s">
        <v>127</v>
      </c>
      <c r="AC15" s="64">
        <v>2.4</v>
      </c>
      <c r="AD15" s="64">
        <v>12</v>
      </c>
      <c r="AE15" s="64">
        <v>5000</v>
      </c>
      <c r="AF15" s="64">
        <v>100000</v>
      </c>
      <c r="AG15" s="64">
        <v>0.08</v>
      </c>
      <c r="AH15" s="64">
        <v>0.25</v>
      </c>
      <c r="AI15" s="106">
        <v>2400000</v>
      </c>
      <c r="AJ15" s="106">
        <f t="shared" si="3"/>
        <v>7200000</v>
      </c>
      <c r="AK15" s="106">
        <v>12000000</v>
      </c>
      <c r="AL15" s="64">
        <v>-0.65</v>
      </c>
      <c r="AM15" s="64">
        <v>-0.15</v>
      </c>
      <c r="AN15" s="64">
        <v>-39.700000000000003</v>
      </c>
      <c r="AO15" s="64">
        <v>-7.77</v>
      </c>
      <c r="AP15" s="64">
        <v>-0.1</v>
      </c>
      <c r="AQ15" s="64">
        <v>0.08</v>
      </c>
      <c r="AR15" s="64">
        <v>8</v>
      </c>
      <c r="AS15" s="64">
        <v>25</v>
      </c>
      <c r="AT15" s="64" t="s">
        <v>133</v>
      </c>
      <c r="AU15" s="64" t="s">
        <v>129</v>
      </c>
      <c r="AV15" s="64" t="s">
        <v>130</v>
      </c>
      <c r="AW15" s="64" t="s">
        <v>101</v>
      </c>
      <c r="AX15" s="64" t="s">
        <v>102</v>
      </c>
      <c r="AY15" s="67">
        <v>0.8</v>
      </c>
      <c r="AZ15" s="95">
        <f t="shared" si="4"/>
        <v>1.65</v>
      </c>
      <c r="BA15" s="68">
        <v>2.5</v>
      </c>
      <c r="BB15" s="69" t="s">
        <v>131</v>
      </c>
      <c r="BC15" s="70" t="s">
        <v>132</v>
      </c>
      <c r="BD15" s="129">
        <v>0.31</v>
      </c>
      <c r="BE15" s="130">
        <v>0.53</v>
      </c>
      <c r="BF15" s="130">
        <v>0.75</v>
      </c>
      <c r="BG15" s="130">
        <v>0.44</v>
      </c>
      <c r="BH15" s="130">
        <v>0.71499999999999997</v>
      </c>
      <c r="BI15" s="130">
        <v>0.99</v>
      </c>
      <c r="BJ15" s="130">
        <v>0.21</v>
      </c>
      <c r="BK15" s="130">
        <v>0.33999999999999997</v>
      </c>
      <c r="BL15" s="130">
        <v>0.47</v>
      </c>
    </row>
    <row r="16" spans="1:64" ht="35.9" hidden="1" customHeight="1">
      <c r="A16" s="64" t="s">
        <v>125</v>
      </c>
      <c r="B16" s="64" t="s">
        <v>116</v>
      </c>
      <c r="C16" s="79" t="str">
        <f t="shared" si="0"/>
        <v>AI / GenAISeries B</v>
      </c>
      <c r="D16" s="64" t="s">
        <v>117</v>
      </c>
      <c r="E16" s="71">
        <v>6</v>
      </c>
      <c r="F16" s="98" t="str">
        <f t="shared" si="1"/>
        <v>AI / GenAI6</v>
      </c>
      <c r="G16" s="98" t="str">
        <f t="shared" si="2"/>
        <v>AI / GenAISeries B6</v>
      </c>
      <c r="H16" s="83">
        <v>180000000</v>
      </c>
      <c r="I16" s="84">
        <v>450000000</v>
      </c>
      <c r="J16" s="85">
        <v>900000000</v>
      </c>
      <c r="K16" s="83">
        <v>34000000</v>
      </c>
      <c r="L16" s="84">
        <v>85000000</v>
      </c>
      <c r="M16" s="85">
        <v>170000000</v>
      </c>
      <c r="N16" s="91">
        <v>0.12</v>
      </c>
      <c r="O16" s="65">
        <v>0.17</v>
      </c>
      <c r="P16" s="92">
        <v>0.22</v>
      </c>
      <c r="Q16" s="66">
        <v>18</v>
      </c>
      <c r="R16" s="66">
        <v>24</v>
      </c>
      <c r="S16" s="66">
        <v>30</v>
      </c>
      <c r="T16" s="65">
        <v>0.28000000000000003</v>
      </c>
      <c r="U16" s="65">
        <v>0.4</v>
      </c>
      <c r="V16" s="65">
        <v>0.14000000000000001</v>
      </c>
      <c r="W16" s="65">
        <v>0.18</v>
      </c>
      <c r="X16" s="64" t="s">
        <v>126</v>
      </c>
      <c r="Y16" s="64" t="s">
        <v>101</v>
      </c>
      <c r="Z16" s="64" t="s">
        <v>96</v>
      </c>
      <c r="AA16" s="64" t="s">
        <v>127</v>
      </c>
      <c r="AC16" s="64">
        <v>9.6</v>
      </c>
      <c r="AD16" s="64">
        <v>36</v>
      </c>
      <c r="AE16" s="64">
        <v>5000</v>
      </c>
      <c r="AF16" s="64">
        <v>100000</v>
      </c>
      <c r="AG16" s="64">
        <v>0.08</v>
      </c>
      <c r="AH16" s="64">
        <v>0.25</v>
      </c>
      <c r="AI16" s="106">
        <v>9600000</v>
      </c>
      <c r="AJ16" s="106">
        <f t="shared" si="3"/>
        <v>22800000</v>
      </c>
      <c r="AK16" s="106">
        <v>36000000</v>
      </c>
      <c r="AL16" s="64">
        <v>-0.45</v>
      </c>
      <c r="AM16" s="64">
        <v>0</v>
      </c>
      <c r="AN16" s="64">
        <v>-113</v>
      </c>
      <c r="AO16" s="64">
        <v>-17</v>
      </c>
      <c r="AP16" s="64">
        <v>-0.1</v>
      </c>
      <c r="AQ16" s="64">
        <v>0.08</v>
      </c>
      <c r="AR16" s="64">
        <v>8</v>
      </c>
      <c r="AS16" s="64">
        <v>25</v>
      </c>
      <c r="AT16" s="64" t="s">
        <v>133</v>
      </c>
      <c r="AU16" s="64" t="s">
        <v>129</v>
      </c>
      <c r="AV16" s="64" t="s">
        <v>130</v>
      </c>
      <c r="AW16" s="64" t="s">
        <v>101</v>
      </c>
      <c r="AX16" s="64" t="s">
        <v>102</v>
      </c>
      <c r="AY16" s="67">
        <v>0.6</v>
      </c>
      <c r="AZ16" s="95">
        <f t="shared" si="4"/>
        <v>1.2</v>
      </c>
      <c r="BA16" s="68">
        <v>1.8</v>
      </c>
      <c r="BB16" s="69" t="s">
        <v>131</v>
      </c>
      <c r="BC16" s="70" t="s">
        <v>132</v>
      </c>
      <c r="BD16" s="129">
        <v>0.22</v>
      </c>
      <c r="BE16" s="130">
        <v>0.39</v>
      </c>
      <c r="BF16" s="130">
        <v>0.56000000000000005</v>
      </c>
      <c r="BG16" s="130">
        <v>0.33</v>
      </c>
      <c r="BH16" s="130">
        <v>0.55000000000000004</v>
      </c>
      <c r="BI16" s="130">
        <v>0.77</v>
      </c>
      <c r="BJ16" s="130">
        <v>0.19</v>
      </c>
      <c r="BK16" s="130">
        <v>0.30499999999999999</v>
      </c>
      <c r="BL16" s="130">
        <v>0.42</v>
      </c>
    </row>
    <row r="17" spans="1:64" ht="35.9" hidden="1" customHeight="1">
      <c r="A17" s="64" t="s">
        <v>125</v>
      </c>
      <c r="B17" s="64" t="s">
        <v>118</v>
      </c>
      <c r="C17" s="79" t="str">
        <f t="shared" si="0"/>
        <v>AI / GenAISeries C</v>
      </c>
      <c r="D17" s="64" t="s">
        <v>119</v>
      </c>
      <c r="E17" s="71">
        <v>7</v>
      </c>
      <c r="F17" s="98" t="str">
        <f t="shared" si="1"/>
        <v>AI / GenAI7</v>
      </c>
      <c r="G17" s="98" t="str">
        <f t="shared" si="2"/>
        <v>AI / GenAISeries C7</v>
      </c>
      <c r="H17" s="83">
        <v>450000000</v>
      </c>
      <c r="I17" s="84">
        <v>1080000000</v>
      </c>
      <c r="J17" s="85">
        <v>2160000000</v>
      </c>
      <c r="K17" s="83">
        <v>68000000</v>
      </c>
      <c r="L17" s="84">
        <v>170000000</v>
      </c>
      <c r="M17" s="85">
        <v>340000000</v>
      </c>
      <c r="N17" s="91">
        <v>0.08</v>
      </c>
      <c r="O17" s="65">
        <v>0.13</v>
      </c>
      <c r="P17" s="92">
        <v>0.18</v>
      </c>
      <c r="Q17" s="66">
        <v>24</v>
      </c>
      <c r="R17" s="66">
        <v>27</v>
      </c>
      <c r="S17" s="66">
        <v>30</v>
      </c>
      <c r="T17" s="65">
        <v>0.22</v>
      </c>
      <c r="U17" s="65">
        <v>0.46</v>
      </c>
      <c r="V17" s="65">
        <v>0.17</v>
      </c>
      <c r="W17" s="65">
        <v>0.15</v>
      </c>
      <c r="X17" s="64" t="s">
        <v>126</v>
      </c>
      <c r="Y17" s="64" t="s">
        <v>101</v>
      </c>
      <c r="Z17" s="64" t="s">
        <v>96</v>
      </c>
      <c r="AA17" s="64" t="s">
        <v>127</v>
      </c>
      <c r="AC17" s="64">
        <v>30</v>
      </c>
      <c r="AD17" s="64">
        <v>120</v>
      </c>
      <c r="AE17" s="64">
        <v>10000</v>
      </c>
      <c r="AF17" s="64">
        <v>250000</v>
      </c>
      <c r="AG17" s="64">
        <v>0.05</v>
      </c>
      <c r="AH17" s="64">
        <v>0.18</v>
      </c>
      <c r="AI17" s="106">
        <v>30000000</v>
      </c>
      <c r="AJ17" s="106">
        <f t="shared" si="3"/>
        <v>75000000</v>
      </c>
      <c r="AK17" s="106">
        <v>120000000</v>
      </c>
      <c r="AL17" s="64">
        <v>-0.25</v>
      </c>
      <c r="AM17" s="64">
        <v>0.1</v>
      </c>
      <c r="AN17" s="64">
        <v>-170</v>
      </c>
      <c r="AO17" s="64">
        <v>12</v>
      </c>
      <c r="AP17" s="64">
        <v>-0.1</v>
      </c>
      <c r="AQ17" s="64">
        <v>0.08</v>
      </c>
      <c r="AR17" s="64">
        <v>8</v>
      </c>
      <c r="AS17" s="64">
        <v>25</v>
      </c>
      <c r="AT17" s="64" t="s">
        <v>134</v>
      </c>
      <c r="AU17" s="64" t="s">
        <v>129</v>
      </c>
      <c r="AV17" s="64" t="s">
        <v>130</v>
      </c>
      <c r="AW17" s="64" t="s">
        <v>101</v>
      </c>
      <c r="AX17" s="64" t="s">
        <v>102</v>
      </c>
      <c r="AY17" s="67">
        <v>0.4</v>
      </c>
      <c r="AZ17" s="95">
        <f t="shared" si="4"/>
        <v>0.8</v>
      </c>
      <c r="BA17" s="68">
        <v>1.2</v>
      </c>
      <c r="BB17" s="69" t="s">
        <v>131</v>
      </c>
      <c r="BC17" s="70" t="s">
        <v>132</v>
      </c>
      <c r="BD17" s="129">
        <v>0.15</v>
      </c>
      <c r="BE17" s="130">
        <v>0.26500000000000001</v>
      </c>
      <c r="BF17" s="130">
        <v>0.38</v>
      </c>
      <c r="BG17" s="130">
        <v>0.22</v>
      </c>
      <c r="BH17" s="130">
        <v>0.38500000000000001</v>
      </c>
      <c r="BI17" s="130">
        <v>0.55000000000000004</v>
      </c>
      <c r="BJ17" s="130">
        <v>0.16</v>
      </c>
      <c r="BK17" s="130">
        <v>0.26500000000000001</v>
      </c>
      <c r="BL17" s="130">
        <v>0.37</v>
      </c>
    </row>
    <row r="18" spans="1:64" ht="35.9" hidden="1" customHeight="1">
      <c r="A18" s="64" t="s">
        <v>125</v>
      </c>
      <c r="B18" s="64" t="s">
        <v>121</v>
      </c>
      <c r="C18" s="79" t="str">
        <f t="shared" si="0"/>
        <v>AI / GenAISeries D/E</v>
      </c>
      <c r="D18" s="64" t="s">
        <v>122</v>
      </c>
      <c r="E18" s="71">
        <v>9</v>
      </c>
      <c r="F18" s="98" t="str">
        <f t="shared" si="1"/>
        <v>AI / GenAI9</v>
      </c>
      <c r="G18" s="98" t="str">
        <f t="shared" si="2"/>
        <v>AI / GenAISeries D/E9</v>
      </c>
      <c r="H18" s="83">
        <v>900000000</v>
      </c>
      <c r="I18" s="84">
        <v>2700000000</v>
      </c>
      <c r="J18" s="85">
        <v>6300000000</v>
      </c>
      <c r="K18" s="83">
        <v>127500000</v>
      </c>
      <c r="L18" s="84">
        <v>340000000</v>
      </c>
      <c r="M18" s="85">
        <v>850000000</v>
      </c>
      <c r="N18" s="91">
        <v>0.06</v>
      </c>
      <c r="O18" s="65">
        <v>0.1</v>
      </c>
      <c r="P18" s="92">
        <v>0.15</v>
      </c>
      <c r="Q18" s="66">
        <v>24</v>
      </c>
      <c r="R18" s="66">
        <v>30</v>
      </c>
      <c r="S18" s="66">
        <v>36</v>
      </c>
      <c r="T18" s="65">
        <v>0.18</v>
      </c>
      <c r="U18" s="65">
        <v>0.45</v>
      </c>
      <c r="V18" s="65">
        <v>0.22</v>
      </c>
      <c r="W18" s="65">
        <v>0.15</v>
      </c>
      <c r="X18" s="64" t="s">
        <v>126</v>
      </c>
      <c r="Y18" s="64" t="s">
        <v>101</v>
      </c>
      <c r="Z18" s="64" t="s">
        <v>96</v>
      </c>
      <c r="AA18" s="64" t="s">
        <v>127</v>
      </c>
      <c r="AC18" s="64">
        <v>90</v>
      </c>
      <c r="AD18" s="64">
        <v>360</v>
      </c>
      <c r="AE18" s="64">
        <v>10000</v>
      </c>
      <c r="AF18" s="64">
        <v>250000</v>
      </c>
      <c r="AG18" s="64">
        <v>0.05</v>
      </c>
      <c r="AH18" s="64">
        <v>0.18</v>
      </c>
      <c r="AI18" s="106">
        <v>90000000</v>
      </c>
      <c r="AJ18" s="106">
        <f t="shared" si="3"/>
        <v>225000000</v>
      </c>
      <c r="AK18" s="106">
        <v>360000000</v>
      </c>
      <c r="AL18" s="64">
        <v>-0.1</v>
      </c>
      <c r="AM18" s="64">
        <v>0.2</v>
      </c>
      <c r="AN18" s="64">
        <v>-425</v>
      </c>
      <c r="AO18" s="64">
        <v>72</v>
      </c>
      <c r="AP18" s="64">
        <v>-0.1</v>
      </c>
      <c r="AQ18" s="64">
        <v>0.08</v>
      </c>
      <c r="AR18" s="64">
        <v>8</v>
      </c>
      <c r="AS18" s="64">
        <v>25</v>
      </c>
      <c r="AT18" s="64" t="s">
        <v>134</v>
      </c>
      <c r="AU18" s="64" t="s">
        <v>129</v>
      </c>
      <c r="AV18" s="64" t="s">
        <v>130</v>
      </c>
      <c r="AW18" s="64" t="s">
        <v>101</v>
      </c>
      <c r="AX18" s="64" t="s">
        <v>102</v>
      </c>
      <c r="AY18" s="67">
        <v>0.25</v>
      </c>
      <c r="AZ18" s="95">
        <f t="shared" si="4"/>
        <v>0.52500000000000002</v>
      </c>
      <c r="BA18" s="68">
        <v>0.8</v>
      </c>
      <c r="BB18" s="69" t="s">
        <v>131</v>
      </c>
      <c r="BC18" s="70" t="s">
        <v>132</v>
      </c>
      <c r="BD18" s="129">
        <v>0.1</v>
      </c>
      <c r="BE18" s="130">
        <v>0.20500000000000002</v>
      </c>
      <c r="BF18" s="130">
        <v>0.31</v>
      </c>
      <c r="BG18" s="130">
        <v>0.16</v>
      </c>
      <c r="BH18" s="130">
        <v>0.27</v>
      </c>
      <c r="BI18" s="130">
        <v>0.38</v>
      </c>
      <c r="BJ18" s="130">
        <v>0.13</v>
      </c>
      <c r="BK18" s="130">
        <v>0.22500000000000001</v>
      </c>
      <c r="BL18" s="130">
        <v>0.32</v>
      </c>
    </row>
    <row r="19" spans="1:64" ht="35.9" hidden="1" customHeight="1">
      <c r="A19" s="64" t="s">
        <v>125</v>
      </c>
      <c r="B19" s="64" t="s">
        <v>123</v>
      </c>
      <c r="C19" s="79" t="str">
        <f t="shared" si="0"/>
        <v>AI / GenAIPre-IPO</v>
      </c>
      <c r="D19" s="64" t="s">
        <v>124</v>
      </c>
      <c r="E19" s="71">
        <v>10</v>
      </c>
      <c r="F19" s="98" t="str">
        <f t="shared" si="1"/>
        <v>AI / GenAI10</v>
      </c>
      <c r="G19" s="98" t="str">
        <f t="shared" si="2"/>
        <v>AI / GenAIPre-IPO10</v>
      </c>
      <c r="H19" s="83">
        <v>1800000000</v>
      </c>
      <c r="I19" s="84">
        <v>6300000000</v>
      </c>
      <c r="J19" s="85">
        <v>18000000000</v>
      </c>
      <c r="K19" s="83">
        <v>170000000</v>
      </c>
      <c r="L19" s="84">
        <v>680000000</v>
      </c>
      <c r="M19" s="85">
        <v>1700000000</v>
      </c>
      <c r="N19" s="91">
        <v>0.03</v>
      </c>
      <c r="O19" s="65">
        <v>0.06</v>
      </c>
      <c r="P19" s="92">
        <v>0.1</v>
      </c>
      <c r="Q19" s="66">
        <v>24</v>
      </c>
      <c r="R19" s="66">
        <v>30</v>
      </c>
      <c r="S19" s="66">
        <v>36</v>
      </c>
      <c r="T19" s="65">
        <v>0.12</v>
      </c>
      <c r="U19" s="65">
        <v>0.36</v>
      </c>
      <c r="V19" s="65">
        <v>0.37</v>
      </c>
      <c r="W19" s="65">
        <v>0.15</v>
      </c>
      <c r="X19" s="64" t="s">
        <v>126</v>
      </c>
      <c r="Y19" s="64" t="s">
        <v>101</v>
      </c>
      <c r="Z19" s="64" t="s">
        <v>96</v>
      </c>
      <c r="AA19" s="64" t="s">
        <v>127</v>
      </c>
      <c r="AC19" s="64">
        <v>180</v>
      </c>
      <c r="AD19" s="64">
        <v>960</v>
      </c>
      <c r="AE19" s="64">
        <v>10000</v>
      </c>
      <c r="AF19" s="64">
        <v>250000</v>
      </c>
      <c r="AG19" s="64">
        <v>0.05</v>
      </c>
      <c r="AH19" s="64">
        <v>0.18</v>
      </c>
      <c r="AI19" s="106">
        <v>180000000</v>
      </c>
      <c r="AJ19" s="106">
        <f t="shared" si="3"/>
        <v>570000000</v>
      </c>
      <c r="AK19" s="106">
        <v>960000000</v>
      </c>
      <c r="AL19" s="64">
        <v>0.05</v>
      </c>
      <c r="AM19" s="64">
        <v>0.3</v>
      </c>
      <c r="AN19" s="64">
        <v>9</v>
      </c>
      <c r="AO19" s="64">
        <v>288</v>
      </c>
      <c r="AP19" s="64">
        <v>-0.1</v>
      </c>
      <c r="AQ19" s="64">
        <v>0.08</v>
      </c>
      <c r="AR19" s="64">
        <v>8</v>
      </c>
      <c r="AS19" s="64">
        <v>25</v>
      </c>
      <c r="AT19" s="64" t="s">
        <v>134</v>
      </c>
      <c r="AU19" s="64" t="s">
        <v>129</v>
      </c>
      <c r="AV19" s="64" t="s">
        <v>130</v>
      </c>
      <c r="AW19" s="64" t="s">
        <v>101</v>
      </c>
      <c r="AX19" s="64" t="s">
        <v>102</v>
      </c>
      <c r="AY19" s="67">
        <v>0.15</v>
      </c>
      <c r="AZ19" s="95">
        <f t="shared" si="4"/>
        <v>0.32500000000000001</v>
      </c>
      <c r="BA19" s="68">
        <v>0.5</v>
      </c>
      <c r="BB19" s="69" t="s">
        <v>131</v>
      </c>
      <c r="BC19" s="70" t="s">
        <v>132</v>
      </c>
      <c r="BD19" s="129">
        <v>0.06</v>
      </c>
      <c r="BE19" s="130">
        <v>0.14000000000000001</v>
      </c>
      <c r="BF19" s="130">
        <v>0.22</v>
      </c>
      <c r="BG19" s="130">
        <v>0.09</v>
      </c>
      <c r="BH19" s="130">
        <v>0.185</v>
      </c>
      <c r="BI19" s="130">
        <v>0.28000000000000003</v>
      </c>
      <c r="BJ19" s="130">
        <v>0.11</v>
      </c>
      <c r="BK19" s="130">
        <v>0.185</v>
      </c>
      <c r="BL19" s="130">
        <v>0.26</v>
      </c>
    </row>
    <row r="20" spans="1:64" ht="44.9" hidden="1" customHeight="1">
      <c r="A20" s="64" t="s">
        <v>135</v>
      </c>
      <c r="B20" s="64" t="s">
        <v>92</v>
      </c>
      <c r="C20" s="79" t="str">
        <f t="shared" si="0"/>
        <v>CybersecurityIdea / Concept</v>
      </c>
      <c r="D20" s="64" t="s">
        <v>93</v>
      </c>
      <c r="E20" s="71">
        <v>1</v>
      </c>
      <c r="F20" s="98" t="str">
        <f t="shared" si="1"/>
        <v>Cybersecurity1</v>
      </c>
      <c r="G20" s="98" t="str">
        <f t="shared" si="2"/>
        <v>CybersecurityIdea / Concept1</v>
      </c>
      <c r="H20" s="83">
        <v>1400000</v>
      </c>
      <c r="I20" s="84">
        <v>4200000</v>
      </c>
      <c r="J20" s="85">
        <v>7000000</v>
      </c>
      <c r="K20" s="83">
        <v>60000</v>
      </c>
      <c r="L20" s="84">
        <v>300000</v>
      </c>
      <c r="M20" s="85">
        <v>600000</v>
      </c>
      <c r="N20" s="91">
        <v>0.05</v>
      </c>
      <c r="O20" s="65">
        <v>0.1</v>
      </c>
      <c r="P20" s="92">
        <v>0.15</v>
      </c>
      <c r="Q20" s="66">
        <v>6</v>
      </c>
      <c r="R20" s="66">
        <v>9</v>
      </c>
      <c r="S20" s="66">
        <v>12</v>
      </c>
      <c r="T20" s="65">
        <v>0.72</v>
      </c>
      <c r="U20" s="65">
        <v>0.06</v>
      </c>
      <c r="V20" s="65">
        <v>0.17</v>
      </c>
      <c r="W20" s="65">
        <v>0.05</v>
      </c>
      <c r="X20" s="64" t="s">
        <v>136</v>
      </c>
      <c r="Y20" s="64" t="s">
        <v>101</v>
      </c>
      <c r="Z20" s="64" t="s">
        <v>96</v>
      </c>
      <c r="AA20" s="64" t="s">
        <v>137</v>
      </c>
      <c r="AC20" s="64">
        <v>0</v>
      </c>
      <c r="AD20" s="64">
        <v>0</v>
      </c>
      <c r="AE20" s="64">
        <v>5000</v>
      </c>
      <c r="AF20" s="64">
        <v>50000</v>
      </c>
      <c r="AG20" s="64">
        <v>0.08</v>
      </c>
      <c r="AH20" s="64">
        <v>0.22</v>
      </c>
      <c r="AI20" s="106">
        <v>0</v>
      </c>
      <c r="AJ20" s="106">
        <f t="shared" si="3"/>
        <v>0</v>
      </c>
      <c r="AK20" s="106">
        <v>0</v>
      </c>
      <c r="AL20" s="64">
        <v>-1</v>
      </c>
      <c r="AM20" s="64">
        <v>-0.6</v>
      </c>
      <c r="AN20" s="64">
        <v>-1.2</v>
      </c>
      <c r="AO20" s="64">
        <v>-0.08</v>
      </c>
      <c r="AP20" s="64">
        <v>-0.1</v>
      </c>
      <c r="AQ20" s="64">
        <v>0.05</v>
      </c>
      <c r="AT20" s="64" t="s">
        <v>138</v>
      </c>
      <c r="AU20" s="64" t="s">
        <v>139</v>
      </c>
      <c r="AV20" s="64" t="s">
        <v>140</v>
      </c>
      <c r="AW20" s="64" t="s">
        <v>101</v>
      </c>
      <c r="AX20" s="64" t="s">
        <v>102</v>
      </c>
      <c r="AY20" s="67"/>
      <c r="AZ20" s="95" t="e">
        <f t="shared" si="4"/>
        <v>#DIV/0!</v>
      </c>
      <c r="BA20" s="68"/>
      <c r="BB20" s="69" t="s">
        <v>141</v>
      </c>
      <c r="BC20" s="70" t="s">
        <v>104</v>
      </c>
      <c r="BD20" s="129" t="s">
        <v>105</v>
      </c>
      <c r="BE20" s="130" t="s">
        <v>105</v>
      </c>
      <c r="BF20" s="130" t="s">
        <v>105</v>
      </c>
      <c r="BG20" s="130" t="s">
        <v>105</v>
      </c>
      <c r="BH20" s="130" t="s">
        <v>105</v>
      </c>
      <c r="BI20" s="130" t="s">
        <v>105</v>
      </c>
      <c r="BJ20" s="130" t="s">
        <v>105</v>
      </c>
      <c r="BK20" s="130" t="s">
        <v>105</v>
      </c>
      <c r="BL20" s="130" t="s">
        <v>105</v>
      </c>
    </row>
    <row r="21" spans="1:64" ht="44.9" hidden="1" customHeight="1">
      <c r="A21" s="64" t="s">
        <v>135</v>
      </c>
      <c r="B21" s="64" t="s">
        <v>106</v>
      </c>
      <c r="C21" s="79" t="str">
        <f t="shared" si="0"/>
        <v>CybersecurityPre-Seed</v>
      </c>
      <c r="D21" s="64" t="s">
        <v>107</v>
      </c>
      <c r="E21" s="71">
        <v>1</v>
      </c>
      <c r="F21" s="98" t="str">
        <f t="shared" si="1"/>
        <v>Cybersecurity1</v>
      </c>
      <c r="G21" s="98" t="str">
        <f t="shared" si="2"/>
        <v>CybersecurityPre-Seed1</v>
      </c>
      <c r="H21" s="83">
        <v>5600000</v>
      </c>
      <c r="I21" s="84">
        <v>11200000</v>
      </c>
      <c r="J21" s="85">
        <v>21000000</v>
      </c>
      <c r="K21" s="83">
        <v>360000</v>
      </c>
      <c r="L21" s="84">
        <v>1200000</v>
      </c>
      <c r="M21" s="85">
        <v>3000000</v>
      </c>
      <c r="N21" s="91">
        <v>0.1</v>
      </c>
      <c r="O21" s="65">
        <v>0.15</v>
      </c>
      <c r="P21" s="92">
        <v>0.2</v>
      </c>
      <c r="Q21" s="66">
        <v>12</v>
      </c>
      <c r="R21" s="66">
        <v>15</v>
      </c>
      <c r="S21" s="66">
        <v>18</v>
      </c>
      <c r="T21" s="65">
        <v>0.62</v>
      </c>
      <c r="U21" s="65">
        <v>0.12</v>
      </c>
      <c r="V21" s="65">
        <v>0.18</v>
      </c>
      <c r="W21" s="65">
        <v>0.08</v>
      </c>
      <c r="X21" s="64" t="s">
        <v>136</v>
      </c>
      <c r="Y21" s="64" t="s">
        <v>101</v>
      </c>
      <c r="Z21" s="64" t="s">
        <v>96</v>
      </c>
      <c r="AA21" s="64" t="s">
        <v>137</v>
      </c>
      <c r="AC21" s="64">
        <v>0</v>
      </c>
      <c r="AD21" s="64">
        <v>0.22</v>
      </c>
      <c r="AE21" s="64">
        <v>5000</v>
      </c>
      <c r="AF21" s="64">
        <v>50000</v>
      </c>
      <c r="AG21" s="64">
        <v>0.08</v>
      </c>
      <c r="AH21" s="64">
        <v>0.22</v>
      </c>
      <c r="AI21" s="106">
        <v>0</v>
      </c>
      <c r="AJ21" s="106">
        <f t="shared" si="3"/>
        <v>110000</v>
      </c>
      <c r="AK21" s="106">
        <v>220000</v>
      </c>
      <c r="AL21" s="64">
        <v>-1</v>
      </c>
      <c r="AM21" s="64">
        <v>-0.5</v>
      </c>
      <c r="AN21" s="64">
        <v>-3</v>
      </c>
      <c r="AO21" s="64">
        <v>-0.28999999999999998</v>
      </c>
      <c r="AP21" s="64">
        <v>-0.1</v>
      </c>
      <c r="AQ21" s="64">
        <v>0.05</v>
      </c>
      <c r="AT21" s="64" t="s">
        <v>138</v>
      </c>
      <c r="AU21" s="64" t="s">
        <v>139</v>
      </c>
      <c r="AV21" s="64" t="s">
        <v>140</v>
      </c>
      <c r="AW21" s="64" t="s">
        <v>101</v>
      </c>
      <c r="AX21" s="64" t="s">
        <v>102</v>
      </c>
      <c r="AY21" s="67">
        <v>0</v>
      </c>
      <c r="AZ21" s="95">
        <f t="shared" si="4"/>
        <v>1.75</v>
      </c>
      <c r="BA21" s="68">
        <v>3.5</v>
      </c>
      <c r="BB21" s="69" t="s">
        <v>141</v>
      </c>
      <c r="BC21" s="70" t="s">
        <v>108</v>
      </c>
      <c r="BD21" s="129">
        <v>0.56999999999999995</v>
      </c>
      <c r="BE21" s="130">
        <v>0.97499999999999987</v>
      </c>
      <c r="BF21" s="130">
        <v>1.38</v>
      </c>
      <c r="BG21" s="130">
        <v>0.33</v>
      </c>
      <c r="BH21" s="130">
        <v>0.71500000000000008</v>
      </c>
      <c r="BI21" s="130">
        <v>1.1000000000000001</v>
      </c>
      <c r="BJ21" s="130">
        <v>0.21</v>
      </c>
      <c r="BK21" s="130">
        <v>0.42</v>
      </c>
      <c r="BL21" s="130">
        <v>0.63</v>
      </c>
    </row>
    <row r="22" spans="1:64" ht="44.9" hidden="1" customHeight="1">
      <c r="A22" s="64" t="s">
        <v>135</v>
      </c>
      <c r="B22" s="64" t="s">
        <v>109</v>
      </c>
      <c r="C22" s="79" t="str">
        <f t="shared" si="0"/>
        <v>CybersecuritySeed</v>
      </c>
      <c r="D22" s="64" t="s">
        <v>110</v>
      </c>
      <c r="E22" s="71">
        <v>2</v>
      </c>
      <c r="F22" s="98" t="str">
        <f t="shared" si="1"/>
        <v>Cybersecurity2</v>
      </c>
      <c r="G22" s="98" t="str">
        <f t="shared" si="2"/>
        <v>CybersecuritySeed2</v>
      </c>
      <c r="H22" s="83">
        <v>14000000</v>
      </c>
      <c r="I22" s="84">
        <v>33600000</v>
      </c>
      <c r="J22" s="85">
        <v>70000000</v>
      </c>
      <c r="K22" s="83">
        <v>1200000</v>
      </c>
      <c r="L22" s="84">
        <v>4800000</v>
      </c>
      <c r="M22" s="85">
        <v>9600000</v>
      </c>
      <c r="N22" s="91">
        <v>0.15</v>
      </c>
      <c r="O22" s="65">
        <v>0.2</v>
      </c>
      <c r="P22" s="92">
        <v>0.25</v>
      </c>
      <c r="Q22" s="66">
        <v>18</v>
      </c>
      <c r="R22" s="66">
        <v>21</v>
      </c>
      <c r="S22" s="66">
        <v>24</v>
      </c>
      <c r="T22" s="65">
        <v>0.52</v>
      </c>
      <c r="U22" s="65">
        <v>0.22</v>
      </c>
      <c r="V22" s="65">
        <v>0.16</v>
      </c>
      <c r="W22" s="65">
        <v>0.1</v>
      </c>
      <c r="X22" s="64" t="s">
        <v>136</v>
      </c>
      <c r="Y22" s="64" t="s">
        <v>101</v>
      </c>
      <c r="Z22" s="64" t="s">
        <v>96</v>
      </c>
      <c r="AA22" s="64" t="s">
        <v>137</v>
      </c>
      <c r="AC22" s="64">
        <v>0.11</v>
      </c>
      <c r="AD22" s="64">
        <v>1.65</v>
      </c>
      <c r="AE22" s="64">
        <v>5000</v>
      </c>
      <c r="AF22" s="64">
        <v>50000</v>
      </c>
      <c r="AG22" s="64">
        <v>0.08</v>
      </c>
      <c r="AH22" s="64">
        <v>0.22</v>
      </c>
      <c r="AI22" s="106">
        <v>110000</v>
      </c>
      <c r="AJ22" s="106">
        <f t="shared" si="3"/>
        <v>880000</v>
      </c>
      <c r="AK22" s="106">
        <v>1650000</v>
      </c>
      <c r="AL22" s="64">
        <v>-0.9</v>
      </c>
      <c r="AM22" s="64">
        <v>-0.35</v>
      </c>
      <c r="AN22" s="64">
        <v>-6.4</v>
      </c>
      <c r="AO22" s="64">
        <v>-0.69</v>
      </c>
      <c r="AP22" s="64">
        <v>-0.1</v>
      </c>
      <c r="AQ22" s="64">
        <v>0.05</v>
      </c>
      <c r="AR22" s="64">
        <v>6</v>
      </c>
      <c r="AS22" s="64">
        <v>16</v>
      </c>
      <c r="AT22" s="64" t="s">
        <v>138</v>
      </c>
      <c r="AU22" s="64" t="s">
        <v>139</v>
      </c>
      <c r="AV22" s="64" t="s">
        <v>140</v>
      </c>
      <c r="AW22" s="64" t="s">
        <v>101</v>
      </c>
      <c r="AX22" s="64" t="s">
        <v>102</v>
      </c>
      <c r="AY22" s="67">
        <v>0.9</v>
      </c>
      <c r="AZ22" s="95">
        <f t="shared" si="4"/>
        <v>1.95</v>
      </c>
      <c r="BA22" s="68">
        <v>3</v>
      </c>
      <c r="BB22" s="69" t="s">
        <v>141</v>
      </c>
      <c r="BC22" s="70" t="s">
        <v>108</v>
      </c>
      <c r="BD22" s="129">
        <v>0.46</v>
      </c>
      <c r="BE22" s="130">
        <v>0.745</v>
      </c>
      <c r="BF22" s="130">
        <v>1.03</v>
      </c>
      <c r="BG22" s="130">
        <v>0.55000000000000004</v>
      </c>
      <c r="BH22" s="130">
        <v>0.93500000000000005</v>
      </c>
      <c r="BI22" s="130">
        <v>1.32</v>
      </c>
      <c r="BJ22" s="130">
        <v>0.26</v>
      </c>
      <c r="BK22" s="130">
        <v>0.44500000000000001</v>
      </c>
      <c r="BL22" s="130">
        <v>0.63</v>
      </c>
    </row>
    <row r="23" spans="1:64" ht="44.9" hidden="1" customHeight="1">
      <c r="A23" s="64" t="s">
        <v>135</v>
      </c>
      <c r="B23" s="64" t="s">
        <v>111</v>
      </c>
      <c r="C23" s="79" t="str">
        <f t="shared" si="0"/>
        <v>CybersecurityLate Seed / Seed+</v>
      </c>
      <c r="D23" s="64" t="s">
        <v>112</v>
      </c>
      <c r="E23" s="71">
        <v>3</v>
      </c>
      <c r="F23" s="98" t="str">
        <f t="shared" si="1"/>
        <v>Cybersecurity3</v>
      </c>
      <c r="G23" s="98" t="str">
        <f t="shared" si="2"/>
        <v>CybersecurityLate Seed / Seed+3</v>
      </c>
      <c r="H23" s="83">
        <v>28000000</v>
      </c>
      <c r="I23" s="84">
        <v>63000000</v>
      </c>
      <c r="J23" s="85">
        <v>112000000</v>
      </c>
      <c r="K23" s="83">
        <v>3600000</v>
      </c>
      <c r="L23" s="84">
        <v>9600000</v>
      </c>
      <c r="M23" s="85">
        <v>18000000</v>
      </c>
      <c r="N23" s="91">
        <v>0.12</v>
      </c>
      <c r="O23" s="65">
        <v>0.17</v>
      </c>
      <c r="P23" s="92">
        <v>0.22</v>
      </c>
      <c r="Q23" s="66">
        <v>18</v>
      </c>
      <c r="R23" s="66">
        <v>21</v>
      </c>
      <c r="S23" s="66">
        <v>24</v>
      </c>
      <c r="T23" s="65">
        <v>0.45</v>
      </c>
      <c r="U23" s="65">
        <v>0.3</v>
      </c>
      <c r="V23" s="65">
        <v>0.15</v>
      </c>
      <c r="W23" s="65">
        <v>0.1</v>
      </c>
      <c r="X23" s="64" t="s">
        <v>136</v>
      </c>
      <c r="Y23" s="64" t="s">
        <v>101</v>
      </c>
      <c r="Z23" s="64" t="s">
        <v>96</v>
      </c>
      <c r="AA23" s="64" t="s">
        <v>137</v>
      </c>
      <c r="AC23" s="64">
        <v>1.1000000000000001</v>
      </c>
      <c r="AD23" s="64">
        <v>4.4000000000000004</v>
      </c>
      <c r="AE23" s="64">
        <v>15000</v>
      </c>
      <c r="AF23" s="64">
        <v>150000</v>
      </c>
      <c r="AG23" s="64">
        <v>0.05</v>
      </c>
      <c r="AH23" s="64">
        <v>0.15</v>
      </c>
      <c r="AI23" s="106">
        <v>1100000</v>
      </c>
      <c r="AJ23" s="106">
        <f t="shared" si="3"/>
        <v>2750000</v>
      </c>
      <c r="AK23" s="106">
        <v>4400000</v>
      </c>
      <c r="AL23" s="64">
        <v>-0.75</v>
      </c>
      <c r="AM23" s="64">
        <v>-0.25</v>
      </c>
      <c r="AN23" s="64">
        <v>-12</v>
      </c>
      <c r="AO23" s="64">
        <v>-2.06</v>
      </c>
      <c r="AP23" s="64">
        <v>-0.1</v>
      </c>
      <c r="AQ23" s="64">
        <v>0.05</v>
      </c>
      <c r="AR23" s="64">
        <v>6</v>
      </c>
      <c r="AS23" s="64">
        <v>16</v>
      </c>
      <c r="AT23" s="64" t="s">
        <v>142</v>
      </c>
      <c r="AU23" s="64" t="s">
        <v>139</v>
      </c>
      <c r="AV23" s="64" t="s">
        <v>140</v>
      </c>
      <c r="AW23" s="64" t="s">
        <v>101</v>
      </c>
      <c r="AX23" s="64" t="s">
        <v>102</v>
      </c>
      <c r="AY23" s="67">
        <v>0.65</v>
      </c>
      <c r="AZ23" s="95">
        <f t="shared" si="4"/>
        <v>1.325</v>
      </c>
      <c r="BA23" s="68">
        <v>2</v>
      </c>
      <c r="BB23" s="69" t="s">
        <v>141</v>
      </c>
      <c r="BC23" s="70" t="s">
        <v>108</v>
      </c>
      <c r="BD23" s="129">
        <v>0.34</v>
      </c>
      <c r="BE23" s="130">
        <v>0.57000000000000006</v>
      </c>
      <c r="BF23" s="130">
        <v>0.8</v>
      </c>
      <c r="BG23" s="130">
        <v>0.44</v>
      </c>
      <c r="BH23" s="130">
        <v>0.77</v>
      </c>
      <c r="BI23" s="130">
        <v>1.1000000000000001</v>
      </c>
      <c r="BJ23" s="130">
        <v>0.21</v>
      </c>
      <c r="BK23" s="130">
        <v>0.36499999999999999</v>
      </c>
      <c r="BL23" s="130">
        <v>0.52</v>
      </c>
    </row>
    <row r="24" spans="1:64" ht="44.9" hidden="1" customHeight="1">
      <c r="A24" s="64" t="s">
        <v>135</v>
      </c>
      <c r="B24" s="64" t="s">
        <v>114</v>
      </c>
      <c r="C24" s="79" t="str">
        <f t="shared" si="0"/>
        <v>CybersecuritySeries A</v>
      </c>
      <c r="D24" s="64" t="s">
        <v>115</v>
      </c>
      <c r="E24" s="71">
        <v>4</v>
      </c>
      <c r="F24" s="98" t="str">
        <f t="shared" si="1"/>
        <v>Cybersecurity4</v>
      </c>
      <c r="G24" s="98" t="str">
        <f t="shared" si="2"/>
        <v>CybersecuritySeries A4</v>
      </c>
      <c r="H24" s="83">
        <v>70000000</v>
      </c>
      <c r="I24" s="84">
        <v>126000000</v>
      </c>
      <c r="J24" s="85">
        <v>224000000</v>
      </c>
      <c r="K24" s="83">
        <v>9600000</v>
      </c>
      <c r="L24" s="84">
        <v>21600000</v>
      </c>
      <c r="M24" s="85">
        <v>42000000</v>
      </c>
      <c r="N24" s="91">
        <v>0.15</v>
      </c>
      <c r="O24" s="65">
        <v>0.2</v>
      </c>
      <c r="P24" s="92">
        <v>0.25</v>
      </c>
      <c r="Q24" s="66">
        <v>18</v>
      </c>
      <c r="R24" s="66">
        <v>21</v>
      </c>
      <c r="S24" s="66">
        <v>24</v>
      </c>
      <c r="T24" s="65">
        <v>0.35</v>
      </c>
      <c r="U24" s="65">
        <v>0.4</v>
      </c>
      <c r="V24" s="65">
        <v>0.15</v>
      </c>
      <c r="W24" s="65">
        <v>0.1</v>
      </c>
      <c r="X24" s="64" t="s">
        <v>136</v>
      </c>
      <c r="Y24" s="64" t="s">
        <v>101</v>
      </c>
      <c r="Z24" s="64" t="s">
        <v>96</v>
      </c>
      <c r="AA24" s="64" t="s">
        <v>137</v>
      </c>
      <c r="AC24" s="64">
        <v>2.2000000000000002</v>
      </c>
      <c r="AD24" s="64">
        <v>11</v>
      </c>
      <c r="AE24" s="64">
        <v>15000</v>
      </c>
      <c r="AF24" s="64">
        <v>150000</v>
      </c>
      <c r="AG24" s="64">
        <v>0.05</v>
      </c>
      <c r="AH24" s="64">
        <v>0.15</v>
      </c>
      <c r="AI24" s="106">
        <v>2200000</v>
      </c>
      <c r="AJ24" s="106">
        <f t="shared" si="3"/>
        <v>6600000</v>
      </c>
      <c r="AK24" s="106">
        <v>11000000</v>
      </c>
      <c r="AL24" s="64">
        <v>-0.65</v>
      </c>
      <c r="AM24" s="64">
        <v>-0.15</v>
      </c>
      <c r="AN24" s="64">
        <v>-28</v>
      </c>
      <c r="AO24" s="64">
        <v>-5.49</v>
      </c>
      <c r="AP24" s="64">
        <v>-0.1</v>
      </c>
      <c r="AQ24" s="64">
        <v>0.05</v>
      </c>
      <c r="AR24" s="64">
        <v>6</v>
      </c>
      <c r="AS24" s="64">
        <v>16</v>
      </c>
      <c r="AT24" s="64" t="s">
        <v>142</v>
      </c>
      <c r="AU24" s="64" t="s">
        <v>139</v>
      </c>
      <c r="AV24" s="64" t="s">
        <v>140</v>
      </c>
      <c r="AW24" s="64" t="s">
        <v>101</v>
      </c>
      <c r="AX24" s="64" t="s">
        <v>102</v>
      </c>
      <c r="AY24" s="67">
        <v>0.5</v>
      </c>
      <c r="AZ24" s="95">
        <f t="shared" si="4"/>
        <v>1</v>
      </c>
      <c r="BA24" s="68">
        <v>1.5</v>
      </c>
      <c r="BB24" s="69" t="s">
        <v>141</v>
      </c>
      <c r="BC24" s="70" t="s">
        <v>108</v>
      </c>
      <c r="BD24" s="129">
        <v>0.28999999999999998</v>
      </c>
      <c r="BE24" s="130">
        <v>0.49</v>
      </c>
      <c r="BF24" s="130">
        <v>0.69</v>
      </c>
      <c r="BG24" s="130">
        <v>0.44</v>
      </c>
      <c r="BH24" s="130">
        <v>0.71499999999999997</v>
      </c>
      <c r="BI24" s="130">
        <v>0.99</v>
      </c>
      <c r="BJ24" s="130">
        <v>0.21</v>
      </c>
      <c r="BK24" s="130">
        <v>0.33999999999999997</v>
      </c>
      <c r="BL24" s="130">
        <v>0.47</v>
      </c>
    </row>
    <row r="25" spans="1:64" ht="44.9" hidden="1" customHeight="1">
      <c r="A25" s="64" t="s">
        <v>135</v>
      </c>
      <c r="B25" s="64" t="s">
        <v>116</v>
      </c>
      <c r="C25" s="79" t="str">
        <f t="shared" si="0"/>
        <v>CybersecuritySeries B</v>
      </c>
      <c r="D25" s="64" t="s">
        <v>117</v>
      </c>
      <c r="E25" s="71">
        <v>6</v>
      </c>
      <c r="F25" s="98" t="str">
        <f t="shared" si="1"/>
        <v>Cybersecurity6</v>
      </c>
      <c r="G25" s="98" t="str">
        <f t="shared" si="2"/>
        <v>CybersecuritySeries B6</v>
      </c>
      <c r="H25" s="83">
        <v>140000000</v>
      </c>
      <c r="I25" s="84">
        <v>350000000</v>
      </c>
      <c r="J25" s="85">
        <v>700000000</v>
      </c>
      <c r="K25" s="83">
        <v>24000000</v>
      </c>
      <c r="L25" s="84">
        <v>60000000</v>
      </c>
      <c r="M25" s="85">
        <v>120000000</v>
      </c>
      <c r="N25" s="91">
        <v>0.12</v>
      </c>
      <c r="O25" s="65">
        <v>0.17</v>
      </c>
      <c r="P25" s="92">
        <v>0.22</v>
      </c>
      <c r="Q25" s="66">
        <v>18</v>
      </c>
      <c r="R25" s="66">
        <v>24</v>
      </c>
      <c r="S25" s="66">
        <v>30</v>
      </c>
      <c r="T25" s="65">
        <v>0.25</v>
      </c>
      <c r="U25" s="65">
        <v>0.5</v>
      </c>
      <c r="V25" s="65">
        <v>0.15</v>
      </c>
      <c r="W25" s="65">
        <v>0.1</v>
      </c>
      <c r="X25" s="64" t="s">
        <v>136</v>
      </c>
      <c r="Y25" s="64" t="s">
        <v>101</v>
      </c>
      <c r="Z25" s="64" t="s">
        <v>96</v>
      </c>
      <c r="AA25" s="64" t="s">
        <v>137</v>
      </c>
      <c r="AC25" s="64">
        <v>8.8000000000000007</v>
      </c>
      <c r="AD25" s="64">
        <v>33</v>
      </c>
      <c r="AE25" s="64">
        <v>15000</v>
      </c>
      <c r="AF25" s="64">
        <v>150000</v>
      </c>
      <c r="AG25" s="64">
        <v>0.05</v>
      </c>
      <c r="AH25" s="64">
        <v>0.15</v>
      </c>
      <c r="AI25" s="106">
        <v>8800000</v>
      </c>
      <c r="AJ25" s="106">
        <f t="shared" si="3"/>
        <v>20900000</v>
      </c>
      <c r="AK25" s="106">
        <v>33000000</v>
      </c>
      <c r="AL25" s="64">
        <v>-0.45</v>
      </c>
      <c r="AM25" s="64">
        <v>0</v>
      </c>
      <c r="AN25" s="64">
        <v>-80</v>
      </c>
      <c r="AO25" s="64">
        <v>-12</v>
      </c>
      <c r="AP25" s="64">
        <v>-0.1</v>
      </c>
      <c r="AQ25" s="64">
        <v>0.05</v>
      </c>
      <c r="AR25" s="64">
        <v>6</v>
      </c>
      <c r="AS25" s="64">
        <v>16</v>
      </c>
      <c r="AT25" s="64" t="s">
        <v>142</v>
      </c>
      <c r="AU25" s="64" t="s">
        <v>139</v>
      </c>
      <c r="AV25" s="64" t="s">
        <v>140</v>
      </c>
      <c r="AW25" s="64" t="s">
        <v>101</v>
      </c>
      <c r="AX25" s="64" t="s">
        <v>102</v>
      </c>
      <c r="AY25" s="67">
        <v>0.35</v>
      </c>
      <c r="AZ25" s="95">
        <f t="shared" si="4"/>
        <v>0.67500000000000004</v>
      </c>
      <c r="BA25" s="68">
        <v>1</v>
      </c>
      <c r="BB25" s="69" t="s">
        <v>141</v>
      </c>
      <c r="BC25" s="70" t="s">
        <v>108</v>
      </c>
      <c r="BD25" s="129">
        <v>0.21</v>
      </c>
      <c r="BE25" s="130">
        <v>0.36499999999999999</v>
      </c>
      <c r="BF25" s="130">
        <v>0.52</v>
      </c>
      <c r="BG25" s="130">
        <v>0.33</v>
      </c>
      <c r="BH25" s="130">
        <v>0.55000000000000004</v>
      </c>
      <c r="BI25" s="130">
        <v>0.77</v>
      </c>
      <c r="BJ25" s="130">
        <v>0.19</v>
      </c>
      <c r="BK25" s="130">
        <v>0.30499999999999999</v>
      </c>
      <c r="BL25" s="130">
        <v>0.42</v>
      </c>
    </row>
    <row r="26" spans="1:64" ht="44.9" hidden="1" customHeight="1">
      <c r="A26" s="64" t="s">
        <v>135</v>
      </c>
      <c r="B26" s="64" t="s">
        <v>118</v>
      </c>
      <c r="C26" s="79" t="str">
        <f t="shared" si="0"/>
        <v>CybersecuritySeries C</v>
      </c>
      <c r="D26" s="64" t="s">
        <v>119</v>
      </c>
      <c r="E26" s="71">
        <v>7</v>
      </c>
      <c r="F26" s="98" t="str">
        <f t="shared" si="1"/>
        <v>Cybersecurity7</v>
      </c>
      <c r="G26" s="98" t="str">
        <f t="shared" si="2"/>
        <v>CybersecuritySeries C7</v>
      </c>
      <c r="H26" s="83">
        <v>350000000</v>
      </c>
      <c r="I26" s="84">
        <v>840000000</v>
      </c>
      <c r="J26" s="85">
        <v>1680000000</v>
      </c>
      <c r="K26" s="83">
        <v>48000000</v>
      </c>
      <c r="L26" s="84">
        <v>120000000</v>
      </c>
      <c r="M26" s="85">
        <v>240000000</v>
      </c>
      <c r="N26" s="91">
        <v>0.08</v>
      </c>
      <c r="O26" s="65">
        <v>0.13</v>
      </c>
      <c r="P26" s="92">
        <v>0.18</v>
      </c>
      <c r="Q26" s="66">
        <v>24</v>
      </c>
      <c r="R26" s="66">
        <v>27</v>
      </c>
      <c r="S26" s="66">
        <v>30</v>
      </c>
      <c r="T26" s="65">
        <v>0.2</v>
      </c>
      <c r="U26" s="65">
        <v>0.52</v>
      </c>
      <c r="V26" s="65">
        <v>0.18</v>
      </c>
      <c r="W26" s="65">
        <v>0.1</v>
      </c>
      <c r="X26" s="64" t="s">
        <v>136</v>
      </c>
      <c r="Y26" s="64" t="s">
        <v>101</v>
      </c>
      <c r="Z26" s="64" t="s">
        <v>96</v>
      </c>
      <c r="AA26" s="64" t="s">
        <v>137</v>
      </c>
      <c r="AC26" s="64">
        <v>27.5</v>
      </c>
      <c r="AD26" s="64">
        <v>110</v>
      </c>
      <c r="AE26" s="64">
        <v>25000</v>
      </c>
      <c r="AF26" s="64">
        <v>500000</v>
      </c>
      <c r="AG26" s="64">
        <v>0.03</v>
      </c>
      <c r="AH26" s="64">
        <v>0.1</v>
      </c>
      <c r="AI26" s="106">
        <v>27500000</v>
      </c>
      <c r="AJ26" s="106">
        <f t="shared" si="3"/>
        <v>68750000</v>
      </c>
      <c r="AK26" s="106">
        <v>110000000</v>
      </c>
      <c r="AL26" s="64">
        <v>-0.25</v>
      </c>
      <c r="AM26" s="64">
        <v>0.1</v>
      </c>
      <c r="AN26" s="64">
        <v>-120</v>
      </c>
      <c r="AO26" s="64">
        <v>11</v>
      </c>
      <c r="AP26" s="64">
        <v>-0.1</v>
      </c>
      <c r="AQ26" s="64">
        <v>0.05</v>
      </c>
      <c r="AR26" s="64">
        <v>6</v>
      </c>
      <c r="AS26" s="64">
        <v>16</v>
      </c>
      <c r="AT26" s="64" t="s">
        <v>143</v>
      </c>
      <c r="AU26" s="64" t="s">
        <v>139</v>
      </c>
      <c r="AV26" s="64" t="s">
        <v>140</v>
      </c>
      <c r="AW26" s="64" t="s">
        <v>101</v>
      </c>
      <c r="AX26" s="64" t="s">
        <v>102</v>
      </c>
      <c r="AY26" s="67">
        <v>0.25</v>
      </c>
      <c r="AZ26" s="95">
        <f t="shared" si="4"/>
        <v>0.5</v>
      </c>
      <c r="BA26" s="68">
        <v>0.75</v>
      </c>
      <c r="BB26" s="69" t="s">
        <v>141</v>
      </c>
      <c r="BC26" s="70" t="s">
        <v>108</v>
      </c>
      <c r="BD26" s="129">
        <v>0.14000000000000001</v>
      </c>
      <c r="BE26" s="130">
        <v>0.24000000000000002</v>
      </c>
      <c r="BF26" s="130">
        <v>0.34</v>
      </c>
      <c r="BG26" s="130">
        <v>0.22</v>
      </c>
      <c r="BH26" s="130">
        <v>0.38500000000000001</v>
      </c>
      <c r="BI26" s="130">
        <v>0.55000000000000004</v>
      </c>
      <c r="BJ26" s="130">
        <v>0.16</v>
      </c>
      <c r="BK26" s="130">
        <v>0.26500000000000001</v>
      </c>
      <c r="BL26" s="130">
        <v>0.37</v>
      </c>
    </row>
    <row r="27" spans="1:64" ht="44.9" hidden="1" customHeight="1">
      <c r="A27" s="64" t="s">
        <v>135</v>
      </c>
      <c r="B27" s="64" t="s">
        <v>121</v>
      </c>
      <c r="C27" s="79" t="str">
        <f t="shared" si="0"/>
        <v>CybersecuritySeries D/E</v>
      </c>
      <c r="D27" s="64" t="s">
        <v>122</v>
      </c>
      <c r="E27" s="71">
        <v>9</v>
      </c>
      <c r="F27" s="98" t="str">
        <f t="shared" si="1"/>
        <v>Cybersecurity9</v>
      </c>
      <c r="G27" s="98" t="str">
        <f t="shared" si="2"/>
        <v>CybersecuritySeries D/E9</v>
      </c>
      <c r="H27" s="83">
        <v>700000000</v>
      </c>
      <c r="I27" s="84">
        <v>2100000000</v>
      </c>
      <c r="J27" s="85">
        <v>4900000000</v>
      </c>
      <c r="K27" s="83">
        <v>90000000</v>
      </c>
      <c r="L27" s="84">
        <v>240000000</v>
      </c>
      <c r="M27" s="85">
        <v>600000000</v>
      </c>
      <c r="N27" s="91">
        <v>0.06</v>
      </c>
      <c r="O27" s="65">
        <v>0.1</v>
      </c>
      <c r="P27" s="92">
        <v>0.15</v>
      </c>
      <c r="Q27" s="66">
        <v>24</v>
      </c>
      <c r="R27" s="66">
        <v>30</v>
      </c>
      <c r="S27" s="66">
        <v>36</v>
      </c>
      <c r="T27" s="65">
        <v>0.15</v>
      </c>
      <c r="U27" s="65">
        <v>0.52</v>
      </c>
      <c r="V27" s="65">
        <v>0.23</v>
      </c>
      <c r="W27" s="65">
        <v>0.1</v>
      </c>
      <c r="X27" s="64" t="s">
        <v>136</v>
      </c>
      <c r="Y27" s="64" t="s">
        <v>101</v>
      </c>
      <c r="Z27" s="64" t="s">
        <v>96</v>
      </c>
      <c r="AA27" s="64" t="s">
        <v>137</v>
      </c>
      <c r="AC27" s="64">
        <v>82.5</v>
      </c>
      <c r="AD27" s="64">
        <v>330</v>
      </c>
      <c r="AE27" s="64">
        <v>25000</v>
      </c>
      <c r="AF27" s="64">
        <v>500000</v>
      </c>
      <c r="AG27" s="64">
        <v>0.03</v>
      </c>
      <c r="AH27" s="64">
        <v>0.1</v>
      </c>
      <c r="AI27" s="106">
        <v>82500000</v>
      </c>
      <c r="AJ27" s="106">
        <f t="shared" si="3"/>
        <v>206250000</v>
      </c>
      <c r="AK27" s="106">
        <v>330000000</v>
      </c>
      <c r="AL27" s="64">
        <v>-0.1</v>
      </c>
      <c r="AM27" s="64">
        <v>0.2</v>
      </c>
      <c r="AN27" s="64">
        <v>-300</v>
      </c>
      <c r="AO27" s="64">
        <v>66</v>
      </c>
      <c r="AP27" s="64">
        <v>-0.1</v>
      </c>
      <c r="AQ27" s="64">
        <v>0.05</v>
      </c>
      <c r="AR27" s="64">
        <v>6</v>
      </c>
      <c r="AS27" s="64">
        <v>16</v>
      </c>
      <c r="AT27" s="64" t="s">
        <v>143</v>
      </c>
      <c r="AU27" s="64" t="s">
        <v>139</v>
      </c>
      <c r="AV27" s="64" t="s">
        <v>140</v>
      </c>
      <c r="AW27" s="64" t="s">
        <v>101</v>
      </c>
      <c r="AX27" s="64" t="s">
        <v>102</v>
      </c>
      <c r="AY27" s="67">
        <v>0.18</v>
      </c>
      <c r="AZ27" s="95">
        <f t="shared" si="4"/>
        <v>0.36499999999999999</v>
      </c>
      <c r="BA27" s="68">
        <v>0.55000000000000004</v>
      </c>
      <c r="BB27" s="69" t="s">
        <v>141</v>
      </c>
      <c r="BC27" s="70" t="s">
        <v>108</v>
      </c>
      <c r="BD27" s="129">
        <v>0.09</v>
      </c>
      <c r="BE27" s="130">
        <v>0.19</v>
      </c>
      <c r="BF27" s="130">
        <v>0.28999999999999998</v>
      </c>
      <c r="BG27" s="130">
        <v>0.16</v>
      </c>
      <c r="BH27" s="130">
        <v>0.27</v>
      </c>
      <c r="BI27" s="130">
        <v>0.38</v>
      </c>
      <c r="BJ27" s="130">
        <v>0.13</v>
      </c>
      <c r="BK27" s="130">
        <v>0.22500000000000001</v>
      </c>
      <c r="BL27" s="130">
        <v>0.32</v>
      </c>
    </row>
    <row r="28" spans="1:64" ht="44.9" hidden="1" customHeight="1">
      <c r="A28" s="64" t="s">
        <v>135</v>
      </c>
      <c r="B28" s="64" t="s">
        <v>123</v>
      </c>
      <c r="C28" s="79" t="str">
        <f t="shared" si="0"/>
        <v>CybersecurityPre-IPO</v>
      </c>
      <c r="D28" s="64" t="s">
        <v>124</v>
      </c>
      <c r="E28" s="71">
        <v>10</v>
      </c>
      <c r="F28" s="98" t="str">
        <f t="shared" si="1"/>
        <v>Cybersecurity10</v>
      </c>
      <c r="G28" s="98" t="str">
        <f t="shared" si="2"/>
        <v>CybersecurityPre-IPO10</v>
      </c>
      <c r="H28" s="83">
        <v>1400000000</v>
      </c>
      <c r="I28" s="84">
        <v>4900000000</v>
      </c>
      <c r="J28" s="85">
        <v>14000000000</v>
      </c>
      <c r="K28" s="83">
        <v>120000000</v>
      </c>
      <c r="L28" s="84">
        <v>480000000</v>
      </c>
      <c r="M28" s="85">
        <v>1200000000</v>
      </c>
      <c r="N28" s="91">
        <v>0.03</v>
      </c>
      <c r="O28" s="65">
        <v>0.06</v>
      </c>
      <c r="P28" s="92">
        <v>0.1</v>
      </c>
      <c r="Q28" s="66">
        <v>24</v>
      </c>
      <c r="R28" s="66">
        <v>30</v>
      </c>
      <c r="S28" s="66">
        <v>36</v>
      </c>
      <c r="T28" s="65">
        <v>0.1</v>
      </c>
      <c r="U28" s="65">
        <v>0.42</v>
      </c>
      <c r="V28" s="65">
        <v>0.38</v>
      </c>
      <c r="W28" s="65">
        <v>0.1</v>
      </c>
      <c r="X28" s="64" t="s">
        <v>136</v>
      </c>
      <c r="Y28" s="64" t="s">
        <v>101</v>
      </c>
      <c r="Z28" s="64" t="s">
        <v>96</v>
      </c>
      <c r="AA28" s="64" t="s">
        <v>137</v>
      </c>
      <c r="AC28" s="64">
        <v>165</v>
      </c>
      <c r="AD28" s="64">
        <v>880</v>
      </c>
      <c r="AE28" s="64">
        <v>25000</v>
      </c>
      <c r="AF28" s="64">
        <v>500000</v>
      </c>
      <c r="AG28" s="64">
        <v>0.03</v>
      </c>
      <c r="AH28" s="64">
        <v>0.1</v>
      </c>
      <c r="AI28" s="106">
        <v>165000000</v>
      </c>
      <c r="AJ28" s="106">
        <f t="shared" si="3"/>
        <v>522500000</v>
      </c>
      <c r="AK28" s="106">
        <v>880000000</v>
      </c>
      <c r="AL28" s="64">
        <v>0.05</v>
      </c>
      <c r="AM28" s="64">
        <v>0.3</v>
      </c>
      <c r="AN28" s="64">
        <v>8.25</v>
      </c>
      <c r="AO28" s="64">
        <v>264</v>
      </c>
      <c r="AP28" s="64">
        <v>-0.1</v>
      </c>
      <c r="AQ28" s="64">
        <v>0.05</v>
      </c>
      <c r="AR28" s="64">
        <v>6</v>
      </c>
      <c r="AS28" s="64">
        <v>16</v>
      </c>
      <c r="AT28" s="64" t="s">
        <v>143</v>
      </c>
      <c r="AU28" s="64" t="s">
        <v>139</v>
      </c>
      <c r="AV28" s="64" t="s">
        <v>140</v>
      </c>
      <c r="AW28" s="64" t="s">
        <v>101</v>
      </c>
      <c r="AX28" s="64" t="s">
        <v>102</v>
      </c>
      <c r="AY28" s="67">
        <v>0.1</v>
      </c>
      <c r="AZ28" s="95">
        <f t="shared" si="4"/>
        <v>0.22499999999999998</v>
      </c>
      <c r="BA28" s="68">
        <v>0.35</v>
      </c>
      <c r="BB28" s="69" t="s">
        <v>141</v>
      </c>
      <c r="BC28" s="70" t="s">
        <v>108</v>
      </c>
      <c r="BD28" s="129">
        <v>0.06</v>
      </c>
      <c r="BE28" s="130">
        <v>0.13500000000000001</v>
      </c>
      <c r="BF28" s="130">
        <v>0.21</v>
      </c>
      <c r="BG28" s="130">
        <v>0.09</v>
      </c>
      <c r="BH28" s="130">
        <v>0.185</v>
      </c>
      <c r="BI28" s="130">
        <v>0.28000000000000003</v>
      </c>
      <c r="BJ28" s="130">
        <v>0.11</v>
      </c>
      <c r="BK28" s="130">
        <v>0.185</v>
      </c>
      <c r="BL28" s="130">
        <v>0.26</v>
      </c>
    </row>
    <row r="29" spans="1:64" ht="35.9" hidden="1" customHeight="1">
      <c r="A29" s="64" t="s">
        <v>144</v>
      </c>
      <c r="B29" s="64" t="s">
        <v>92</v>
      </c>
      <c r="C29" s="79" t="str">
        <f t="shared" si="0"/>
        <v>FinTechIdea / Concept</v>
      </c>
      <c r="D29" s="64" t="s">
        <v>93</v>
      </c>
      <c r="E29" s="71">
        <v>1</v>
      </c>
      <c r="F29" s="98" t="str">
        <f t="shared" si="1"/>
        <v>FinTech1</v>
      </c>
      <c r="G29" s="98" t="str">
        <f t="shared" si="2"/>
        <v>FinTechIdea / Concept1</v>
      </c>
      <c r="H29" s="83">
        <v>1100000</v>
      </c>
      <c r="I29" s="84">
        <v>3300000</v>
      </c>
      <c r="J29" s="85">
        <v>5500000</v>
      </c>
      <c r="K29" s="83">
        <v>60000</v>
      </c>
      <c r="L29" s="84">
        <v>300000</v>
      </c>
      <c r="M29" s="85">
        <v>600000</v>
      </c>
      <c r="N29" s="91">
        <v>0.05</v>
      </c>
      <c r="O29" s="65">
        <v>0.1</v>
      </c>
      <c r="P29" s="92">
        <v>0.15</v>
      </c>
      <c r="Q29" s="66">
        <v>6</v>
      </c>
      <c r="R29" s="66">
        <v>9</v>
      </c>
      <c r="S29" s="66">
        <v>12</v>
      </c>
      <c r="T29" s="65">
        <v>0.65</v>
      </c>
      <c r="U29" s="65">
        <v>0.05</v>
      </c>
      <c r="V29" s="65">
        <v>0.25</v>
      </c>
      <c r="W29" s="65">
        <v>0.05</v>
      </c>
      <c r="X29" s="64" t="s">
        <v>145</v>
      </c>
      <c r="Y29" s="64" t="s">
        <v>101</v>
      </c>
      <c r="Z29" s="64" t="s">
        <v>96</v>
      </c>
      <c r="AA29" s="64" t="s">
        <v>146</v>
      </c>
      <c r="AC29" s="64">
        <v>0</v>
      </c>
      <c r="AD29" s="64">
        <v>0</v>
      </c>
      <c r="AE29" s="64">
        <v>10</v>
      </c>
      <c r="AF29" s="64">
        <v>5000</v>
      </c>
      <c r="AG29" s="64">
        <v>0.08</v>
      </c>
      <c r="AH29" s="64">
        <v>0.3</v>
      </c>
      <c r="AI29" s="106">
        <v>0</v>
      </c>
      <c r="AJ29" s="106">
        <f t="shared" si="3"/>
        <v>0</v>
      </c>
      <c r="AK29" s="106">
        <v>0</v>
      </c>
      <c r="AL29" s="64">
        <v>-1</v>
      </c>
      <c r="AM29" s="64">
        <v>-0.6</v>
      </c>
      <c r="AN29" s="64">
        <v>-1.2</v>
      </c>
      <c r="AO29" s="64">
        <v>-0.08</v>
      </c>
      <c r="AP29" s="64">
        <v>-0.05</v>
      </c>
      <c r="AQ29" s="64">
        <v>0.12</v>
      </c>
      <c r="AT29" s="64" t="s">
        <v>147</v>
      </c>
      <c r="AU29" s="64" t="s">
        <v>148</v>
      </c>
      <c r="AV29" s="64" t="s">
        <v>149</v>
      </c>
      <c r="AW29" s="64" t="s">
        <v>101</v>
      </c>
      <c r="AX29" s="64" t="s">
        <v>150</v>
      </c>
      <c r="AY29" s="67"/>
      <c r="AZ29" s="95" t="e">
        <f t="shared" si="4"/>
        <v>#DIV/0!</v>
      </c>
      <c r="BA29" s="68"/>
      <c r="BB29" s="69" t="s">
        <v>151</v>
      </c>
      <c r="BC29" s="70" t="s">
        <v>104</v>
      </c>
      <c r="BD29" s="129" t="s">
        <v>105</v>
      </c>
      <c r="BE29" s="130" t="s">
        <v>105</v>
      </c>
      <c r="BF29" s="130" t="s">
        <v>105</v>
      </c>
      <c r="BG29" s="130" t="s">
        <v>105</v>
      </c>
      <c r="BH29" s="130" t="s">
        <v>105</v>
      </c>
      <c r="BI29" s="130" t="s">
        <v>105</v>
      </c>
      <c r="BJ29" s="130" t="s">
        <v>105</v>
      </c>
      <c r="BK29" s="130" t="s">
        <v>105</v>
      </c>
      <c r="BL29" s="130" t="s">
        <v>105</v>
      </c>
    </row>
    <row r="30" spans="1:64" ht="35.9" hidden="1" customHeight="1">
      <c r="A30" s="64" t="s">
        <v>144</v>
      </c>
      <c r="B30" s="64" t="s">
        <v>106</v>
      </c>
      <c r="C30" s="79" t="str">
        <f t="shared" si="0"/>
        <v>FinTechPre-Seed</v>
      </c>
      <c r="D30" s="64" t="s">
        <v>107</v>
      </c>
      <c r="E30" s="71">
        <v>1</v>
      </c>
      <c r="F30" s="98" t="str">
        <f t="shared" si="1"/>
        <v>FinTech1</v>
      </c>
      <c r="G30" s="98" t="str">
        <f t="shared" si="2"/>
        <v>FinTechPre-Seed1</v>
      </c>
      <c r="H30" s="83">
        <v>4400000</v>
      </c>
      <c r="I30" s="84">
        <v>8800000</v>
      </c>
      <c r="J30" s="85">
        <v>16500000</v>
      </c>
      <c r="K30" s="83">
        <v>360000</v>
      </c>
      <c r="L30" s="84">
        <v>1200000</v>
      </c>
      <c r="M30" s="85">
        <v>3000000</v>
      </c>
      <c r="N30" s="91">
        <v>0.1</v>
      </c>
      <c r="O30" s="65">
        <v>0.15</v>
      </c>
      <c r="P30" s="92">
        <v>0.2</v>
      </c>
      <c r="Q30" s="66">
        <v>12</v>
      </c>
      <c r="R30" s="66">
        <v>15</v>
      </c>
      <c r="S30" s="66">
        <v>18</v>
      </c>
      <c r="T30" s="65">
        <v>0.55000000000000004</v>
      </c>
      <c r="U30" s="65">
        <v>0.1</v>
      </c>
      <c r="V30" s="65">
        <v>0.25</v>
      </c>
      <c r="W30" s="65">
        <v>0.1</v>
      </c>
      <c r="X30" s="64" t="s">
        <v>145</v>
      </c>
      <c r="Y30" s="64" t="s">
        <v>101</v>
      </c>
      <c r="Z30" s="64" t="s">
        <v>96</v>
      </c>
      <c r="AA30" s="64" t="s">
        <v>146</v>
      </c>
      <c r="AC30" s="64">
        <v>0</v>
      </c>
      <c r="AD30" s="64">
        <v>0.26</v>
      </c>
      <c r="AE30" s="64">
        <v>10</v>
      </c>
      <c r="AF30" s="64">
        <v>5000</v>
      </c>
      <c r="AG30" s="64">
        <v>0.08</v>
      </c>
      <c r="AH30" s="64">
        <v>0.3</v>
      </c>
      <c r="AI30" s="106">
        <v>0</v>
      </c>
      <c r="AJ30" s="106">
        <f t="shared" si="3"/>
        <v>130000</v>
      </c>
      <c r="AK30" s="106">
        <v>260000</v>
      </c>
      <c r="AL30" s="64">
        <v>-1</v>
      </c>
      <c r="AM30" s="64">
        <v>-0.5</v>
      </c>
      <c r="AN30" s="64">
        <v>-3</v>
      </c>
      <c r="AO30" s="64">
        <v>-0.28999999999999998</v>
      </c>
      <c r="AP30" s="64">
        <v>-0.05</v>
      </c>
      <c r="AQ30" s="64">
        <v>0.12</v>
      </c>
      <c r="AT30" s="64" t="s">
        <v>147</v>
      </c>
      <c r="AU30" s="64" t="s">
        <v>148</v>
      </c>
      <c r="AV30" s="64" t="s">
        <v>149</v>
      </c>
      <c r="AW30" s="64" t="s">
        <v>101</v>
      </c>
      <c r="AX30" s="64" t="s">
        <v>150</v>
      </c>
      <c r="AY30" s="67">
        <v>0</v>
      </c>
      <c r="AZ30" s="95">
        <f t="shared" si="4"/>
        <v>1.25</v>
      </c>
      <c r="BA30" s="68">
        <v>2.5</v>
      </c>
      <c r="BB30" s="69" t="s">
        <v>151</v>
      </c>
      <c r="BC30" s="70" t="s">
        <v>108</v>
      </c>
      <c r="BD30" s="129">
        <v>0.5</v>
      </c>
      <c r="BE30" s="130">
        <v>0.85</v>
      </c>
      <c r="BF30" s="130">
        <v>1.2</v>
      </c>
      <c r="BG30" s="130">
        <v>0.3</v>
      </c>
      <c r="BH30" s="130">
        <v>0.65</v>
      </c>
      <c r="BI30" s="130">
        <v>1</v>
      </c>
      <c r="BJ30" s="130">
        <v>0.24</v>
      </c>
      <c r="BK30" s="130">
        <v>0.48</v>
      </c>
      <c r="BL30" s="130">
        <v>0.72</v>
      </c>
    </row>
    <row r="31" spans="1:64" ht="35.9" hidden="1" customHeight="1">
      <c r="A31" s="64" t="s">
        <v>144</v>
      </c>
      <c r="B31" s="64" t="s">
        <v>109</v>
      </c>
      <c r="C31" s="79" t="str">
        <f t="shared" si="0"/>
        <v>FinTechSeed</v>
      </c>
      <c r="D31" s="64" t="s">
        <v>110</v>
      </c>
      <c r="E31" s="71">
        <v>2</v>
      </c>
      <c r="F31" s="98" t="str">
        <f t="shared" si="1"/>
        <v>FinTech2</v>
      </c>
      <c r="G31" s="98" t="str">
        <f t="shared" si="2"/>
        <v>FinTechSeed2</v>
      </c>
      <c r="H31" s="83">
        <v>11000000</v>
      </c>
      <c r="I31" s="84">
        <v>26400000</v>
      </c>
      <c r="J31" s="85">
        <v>55000000</v>
      </c>
      <c r="K31" s="83">
        <v>1200000</v>
      </c>
      <c r="L31" s="84">
        <v>4800000</v>
      </c>
      <c r="M31" s="85">
        <v>9600000</v>
      </c>
      <c r="N31" s="91">
        <v>0.15</v>
      </c>
      <c r="O31" s="65">
        <v>0.2</v>
      </c>
      <c r="P31" s="92">
        <v>0.25</v>
      </c>
      <c r="Q31" s="66">
        <v>18</v>
      </c>
      <c r="R31" s="66">
        <v>21</v>
      </c>
      <c r="S31" s="66">
        <v>24</v>
      </c>
      <c r="T31" s="65">
        <v>0.45</v>
      </c>
      <c r="U31" s="65">
        <v>0.2</v>
      </c>
      <c r="V31" s="65">
        <v>0.2</v>
      </c>
      <c r="W31" s="65">
        <v>0.15</v>
      </c>
      <c r="X31" s="64" t="s">
        <v>145</v>
      </c>
      <c r="Y31" s="64" t="s">
        <v>101</v>
      </c>
      <c r="Z31" s="64" t="s">
        <v>96</v>
      </c>
      <c r="AA31" s="64" t="s">
        <v>146</v>
      </c>
      <c r="AC31" s="64">
        <v>0.13</v>
      </c>
      <c r="AD31" s="64">
        <v>1.95</v>
      </c>
      <c r="AE31" s="64">
        <v>10</v>
      </c>
      <c r="AF31" s="64">
        <v>5000</v>
      </c>
      <c r="AG31" s="64">
        <v>0.08</v>
      </c>
      <c r="AH31" s="64">
        <v>0.3</v>
      </c>
      <c r="AI31" s="106">
        <v>130000</v>
      </c>
      <c r="AJ31" s="106">
        <f t="shared" si="3"/>
        <v>1040000</v>
      </c>
      <c r="AK31" s="106">
        <v>1950000</v>
      </c>
      <c r="AL31" s="64">
        <v>-0.9</v>
      </c>
      <c r="AM31" s="64">
        <v>-0.35</v>
      </c>
      <c r="AN31" s="64">
        <v>-6.4</v>
      </c>
      <c r="AO31" s="64">
        <v>-0.69</v>
      </c>
      <c r="AP31" s="64">
        <v>-0.05</v>
      </c>
      <c r="AQ31" s="64">
        <v>0.12</v>
      </c>
      <c r="AR31" s="64">
        <v>3</v>
      </c>
      <c r="AS31" s="64">
        <v>12</v>
      </c>
      <c r="AT31" s="64" t="s">
        <v>147</v>
      </c>
      <c r="AU31" s="64" t="s">
        <v>148</v>
      </c>
      <c r="AV31" s="64" t="s">
        <v>149</v>
      </c>
      <c r="AW31" s="64" t="s">
        <v>101</v>
      </c>
      <c r="AX31" s="64" t="s">
        <v>150</v>
      </c>
      <c r="AY31" s="67">
        <v>0.6</v>
      </c>
      <c r="AZ31" s="95">
        <f t="shared" si="4"/>
        <v>1.3</v>
      </c>
      <c r="BA31" s="68">
        <v>2</v>
      </c>
      <c r="BB31" s="69" t="s">
        <v>151</v>
      </c>
      <c r="BC31" s="70" t="s">
        <v>108</v>
      </c>
      <c r="BD31" s="129">
        <v>0.4</v>
      </c>
      <c r="BE31" s="130">
        <v>0.65</v>
      </c>
      <c r="BF31" s="130">
        <v>0.9</v>
      </c>
      <c r="BG31" s="130">
        <v>0.5</v>
      </c>
      <c r="BH31" s="130">
        <v>0.85</v>
      </c>
      <c r="BI31" s="130">
        <v>1.2</v>
      </c>
      <c r="BJ31" s="130">
        <v>0.3</v>
      </c>
      <c r="BK31" s="130">
        <v>0.51</v>
      </c>
      <c r="BL31" s="130">
        <v>0.72</v>
      </c>
    </row>
    <row r="32" spans="1:64" ht="35.9" hidden="1" customHeight="1">
      <c r="A32" s="64" t="s">
        <v>144</v>
      </c>
      <c r="B32" s="64" t="s">
        <v>111</v>
      </c>
      <c r="C32" s="79" t="str">
        <f t="shared" si="0"/>
        <v>FinTechLate Seed / Seed+</v>
      </c>
      <c r="D32" s="64" t="s">
        <v>112</v>
      </c>
      <c r="E32" s="71">
        <v>3</v>
      </c>
      <c r="F32" s="98" t="str">
        <f t="shared" si="1"/>
        <v>FinTech3</v>
      </c>
      <c r="G32" s="98" t="str">
        <f t="shared" si="2"/>
        <v>FinTechLate Seed / Seed+3</v>
      </c>
      <c r="H32" s="83">
        <v>22000000</v>
      </c>
      <c r="I32" s="84">
        <v>49500000</v>
      </c>
      <c r="J32" s="85">
        <v>88000000</v>
      </c>
      <c r="K32" s="83">
        <v>3600000</v>
      </c>
      <c r="L32" s="84">
        <v>9600000</v>
      </c>
      <c r="M32" s="85">
        <v>18000000</v>
      </c>
      <c r="N32" s="91">
        <v>0.12</v>
      </c>
      <c r="O32" s="65">
        <v>0.17</v>
      </c>
      <c r="P32" s="92">
        <v>0.22</v>
      </c>
      <c r="Q32" s="66">
        <v>18</v>
      </c>
      <c r="R32" s="66">
        <v>21</v>
      </c>
      <c r="S32" s="66">
        <v>24</v>
      </c>
      <c r="T32" s="65">
        <v>0.4</v>
      </c>
      <c r="U32" s="65">
        <v>0.25</v>
      </c>
      <c r="V32" s="65">
        <v>0.2</v>
      </c>
      <c r="W32" s="65">
        <v>0.15</v>
      </c>
      <c r="X32" s="64" t="s">
        <v>145</v>
      </c>
      <c r="Y32" s="64" t="s">
        <v>101</v>
      </c>
      <c r="Z32" s="64" t="s">
        <v>96</v>
      </c>
      <c r="AA32" s="64" t="s">
        <v>146</v>
      </c>
      <c r="AC32" s="64">
        <v>1.3</v>
      </c>
      <c r="AD32" s="64">
        <v>5.2</v>
      </c>
      <c r="AE32" s="64">
        <v>100</v>
      </c>
      <c r="AF32" s="64">
        <v>25000</v>
      </c>
      <c r="AG32" s="64">
        <v>0.05</v>
      </c>
      <c r="AH32" s="64">
        <v>0.18</v>
      </c>
      <c r="AI32" s="106">
        <v>1300000</v>
      </c>
      <c r="AJ32" s="106">
        <f t="shared" si="3"/>
        <v>3250000</v>
      </c>
      <c r="AK32" s="106">
        <v>5200000</v>
      </c>
      <c r="AL32" s="64">
        <v>-0.75</v>
      </c>
      <c r="AM32" s="64">
        <v>-0.25</v>
      </c>
      <c r="AN32" s="64">
        <v>-12</v>
      </c>
      <c r="AO32" s="64">
        <v>-2.06</v>
      </c>
      <c r="AP32" s="64">
        <v>-0.05</v>
      </c>
      <c r="AQ32" s="64">
        <v>0.12</v>
      </c>
      <c r="AR32" s="64">
        <v>3</v>
      </c>
      <c r="AS32" s="64">
        <v>12</v>
      </c>
      <c r="AT32" s="64" t="s">
        <v>152</v>
      </c>
      <c r="AU32" s="64" t="s">
        <v>148</v>
      </c>
      <c r="AV32" s="64" t="s">
        <v>149</v>
      </c>
      <c r="AW32" s="64" t="s">
        <v>101</v>
      </c>
      <c r="AX32" s="64" t="s">
        <v>150</v>
      </c>
      <c r="AY32" s="67">
        <v>0.45</v>
      </c>
      <c r="AZ32" s="95">
        <f t="shared" si="4"/>
        <v>0.92499999999999993</v>
      </c>
      <c r="BA32" s="68">
        <v>1.4</v>
      </c>
      <c r="BB32" s="69" t="s">
        <v>151</v>
      </c>
      <c r="BC32" s="70" t="s">
        <v>108</v>
      </c>
      <c r="BD32" s="129">
        <v>0.3</v>
      </c>
      <c r="BE32" s="130">
        <v>0.5</v>
      </c>
      <c r="BF32" s="130">
        <v>0.7</v>
      </c>
      <c r="BG32" s="130">
        <v>0.4</v>
      </c>
      <c r="BH32" s="130">
        <v>0.7</v>
      </c>
      <c r="BI32" s="130">
        <v>1</v>
      </c>
      <c r="BJ32" s="130">
        <v>0.24</v>
      </c>
      <c r="BK32" s="130">
        <v>0.42</v>
      </c>
      <c r="BL32" s="130">
        <v>0.6</v>
      </c>
    </row>
    <row r="33" spans="1:64" ht="35.9" hidden="1" customHeight="1">
      <c r="A33" s="64" t="s">
        <v>144</v>
      </c>
      <c r="B33" s="64" t="s">
        <v>114</v>
      </c>
      <c r="C33" s="79" t="str">
        <f t="shared" si="0"/>
        <v>FinTechSeries A</v>
      </c>
      <c r="D33" s="64" t="s">
        <v>115</v>
      </c>
      <c r="E33" s="71">
        <v>4</v>
      </c>
      <c r="F33" s="98" t="str">
        <f t="shared" si="1"/>
        <v>FinTech4</v>
      </c>
      <c r="G33" s="98" t="str">
        <f t="shared" si="2"/>
        <v>FinTechSeries A4</v>
      </c>
      <c r="H33" s="83">
        <v>55000000</v>
      </c>
      <c r="I33" s="84">
        <v>99000000</v>
      </c>
      <c r="J33" s="85">
        <v>176000000</v>
      </c>
      <c r="K33" s="83">
        <v>9600000</v>
      </c>
      <c r="L33" s="84">
        <v>21600000</v>
      </c>
      <c r="M33" s="85">
        <v>42000000</v>
      </c>
      <c r="N33" s="91">
        <v>0.15</v>
      </c>
      <c r="O33" s="65">
        <v>0.2</v>
      </c>
      <c r="P33" s="92">
        <v>0.25</v>
      </c>
      <c r="Q33" s="66">
        <v>18</v>
      </c>
      <c r="R33" s="66">
        <v>21</v>
      </c>
      <c r="S33" s="66">
        <v>24</v>
      </c>
      <c r="T33" s="65">
        <v>0.3</v>
      </c>
      <c r="U33" s="65">
        <v>0.35</v>
      </c>
      <c r="V33" s="65">
        <v>0.2</v>
      </c>
      <c r="W33" s="65">
        <v>0.15</v>
      </c>
      <c r="X33" s="64" t="s">
        <v>145</v>
      </c>
      <c r="Y33" s="64" t="s">
        <v>101</v>
      </c>
      <c r="Z33" s="64" t="s">
        <v>96</v>
      </c>
      <c r="AA33" s="64" t="s">
        <v>146</v>
      </c>
      <c r="AC33" s="64">
        <v>2.6</v>
      </c>
      <c r="AD33" s="64">
        <v>13</v>
      </c>
      <c r="AE33" s="64">
        <v>100</v>
      </c>
      <c r="AF33" s="64">
        <v>25000</v>
      </c>
      <c r="AG33" s="64">
        <v>0.05</v>
      </c>
      <c r="AH33" s="64">
        <v>0.18</v>
      </c>
      <c r="AI33" s="106">
        <v>2600000</v>
      </c>
      <c r="AJ33" s="106">
        <f t="shared" si="3"/>
        <v>7800000</v>
      </c>
      <c r="AK33" s="106">
        <v>13000000</v>
      </c>
      <c r="AL33" s="64">
        <v>-0.65</v>
      </c>
      <c r="AM33" s="64">
        <v>-0.15</v>
      </c>
      <c r="AN33" s="64">
        <v>-28</v>
      </c>
      <c r="AO33" s="64">
        <v>-5.49</v>
      </c>
      <c r="AP33" s="64">
        <v>-0.05</v>
      </c>
      <c r="AQ33" s="64">
        <v>0.12</v>
      </c>
      <c r="AR33" s="64">
        <v>3</v>
      </c>
      <c r="AS33" s="64">
        <v>12</v>
      </c>
      <c r="AT33" s="64" t="s">
        <v>152</v>
      </c>
      <c r="AU33" s="64" t="s">
        <v>148</v>
      </c>
      <c r="AV33" s="64" t="s">
        <v>149</v>
      </c>
      <c r="AW33" s="64" t="s">
        <v>101</v>
      </c>
      <c r="AX33" s="64" t="s">
        <v>150</v>
      </c>
      <c r="AY33" s="67">
        <v>0.35</v>
      </c>
      <c r="AZ33" s="95">
        <f t="shared" si="4"/>
        <v>0.72500000000000009</v>
      </c>
      <c r="BA33" s="68">
        <v>1.1000000000000001</v>
      </c>
      <c r="BB33" s="69" t="s">
        <v>151</v>
      </c>
      <c r="BC33" s="70" t="s">
        <v>108</v>
      </c>
      <c r="BD33" s="129">
        <v>0.25</v>
      </c>
      <c r="BE33" s="130">
        <v>0.42499999999999999</v>
      </c>
      <c r="BF33" s="130">
        <v>0.6</v>
      </c>
      <c r="BG33" s="130">
        <v>0.4</v>
      </c>
      <c r="BH33" s="130">
        <v>0.65</v>
      </c>
      <c r="BI33" s="130">
        <v>0.9</v>
      </c>
      <c r="BJ33" s="130">
        <v>0.24</v>
      </c>
      <c r="BK33" s="130">
        <v>0.39</v>
      </c>
      <c r="BL33" s="130">
        <v>0.54</v>
      </c>
    </row>
    <row r="34" spans="1:64" ht="35.9" hidden="1" customHeight="1">
      <c r="A34" s="64" t="s">
        <v>144</v>
      </c>
      <c r="B34" s="64" t="s">
        <v>116</v>
      </c>
      <c r="C34" s="79" t="str">
        <f t="shared" si="0"/>
        <v>FinTechSeries B</v>
      </c>
      <c r="D34" s="64" t="s">
        <v>117</v>
      </c>
      <c r="E34" s="71">
        <v>6</v>
      </c>
      <c r="F34" s="98" t="str">
        <f t="shared" si="1"/>
        <v>FinTech6</v>
      </c>
      <c r="G34" s="98" t="str">
        <f t="shared" si="2"/>
        <v>FinTechSeries B6</v>
      </c>
      <c r="H34" s="83">
        <v>110000000</v>
      </c>
      <c r="I34" s="84">
        <v>275000000</v>
      </c>
      <c r="J34" s="85">
        <v>550000000</v>
      </c>
      <c r="K34" s="83">
        <v>24000000</v>
      </c>
      <c r="L34" s="84">
        <v>60000000</v>
      </c>
      <c r="M34" s="85">
        <v>120000000</v>
      </c>
      <c r="N34" s="91">
        <v>0.12</v>
      </c>
      <c r="O34" s="65">
        <v>0.17</v>
      </c>
      <c r="P34" s="92">
        <v>0.22</v>
      </c>
      <c r="Q34" s="66">
        <v>18</v>
      </c>
      <c r="R34" s="66">
        <v>24</v>
      </c>
      <c r="S34" s="66">
        <v>30</v>
      </c>
      <c r="T34" s="65">
        <v>0.22</v>
      </c>
      <c r="U34" s="65">
        <v>0.45</v>
      </c>
      <c r="V34" s="65">
        <v>0.18</v>
      </c>
      <c r="W34" s="65">
        <v>0.15</v>
      </c>
      <c r="X34" s="64" t="s">
        <v>145</v>
      </c>
      <c r="Y34" s="64" t="s">
        <v>101</v>
      </c>
      <c r="Z34" s="64" t="s">
        <v>96</v>
      </c>
      <c r="AA34" s="64" t="s">
        <v>146</v>
      </c>
      <c r="AC34" s="64">
        <v>10.4</v>
      </c>
      <c r="AD34" s="64">
        <v>39</v>
      </c>
      <c r="AE34" s="64">
        <v>100</v>
      </c>
      <c r="AF34" s="64">
        <v>25000</v>
      </c>
      <c r="AG34" s="64">
        <v>0.05</v>
      </c>
      <c r="AH34" s="64">
        <v>0.18</v>
      </c>
      <c r="AI34" s="106">
        <v>10400000</v>
      </c>
      <c r="AJ34" s="106">
        <f t="shared" si="3"/>
        <v>24700000</v>
      </c>
      <c r="AK34" s="106">
        <v>39000000</v>
      </c>
      <c r="AL34" s="64">
        <v>-0.45</v>
      </c>
      <c r="AM34" s="64">
        <v>0</v>
      </c>
      <c r="AN34" s="64">
        <v>-80</v>
      </c>
      <c r="AO34" s="64">
        <v>-12</v>
      </c>
      <c r="AP34" s="64">
        <v>-0.05</v>
      </c>
      <c r="AQ34" s="64">
        <v>0.12</v>
      </c>
      <c r="AR34" s="64">
        <v>3</v>
      </c>
      <c r="AS34" s="64">
        <v>12</v>
      </c>
      <c r="AT34" s="64" t="s">
        <v>152</v>
      </c>
      <c r="AU34" s="64" t="s">
        <v>148</v>
      </c>
      <c r="AV34" s="64" t="s">
        <v>149</v>
      </c>
      <c r="AW34" s="64" t="s">
        <v>101</v>
      </c>
      <c r="AX34" s="64" t="s">
        <v>150</v>
      </c>
      <c r="AY34" s="67">
        <v>0.25</v>
      </c>
      <c r="AZ34" s="95">
        <f t="shared" si="4"/>
        <v>0.52500000000000002</v>
      </c>
      <c r="BA34" s="68">
        <v>0.8</v>
      </c>
      <c r="BB34" s="69" t="s">
        <v>151</v>
      </c>
      <c r="BC34" s="70" t="s">
        <v>108</v>
      </c>
      <c r="BD34" s="129">
        <v>0.18</v>
      </c>
      <c r="BE34" s="130">
        <v>0.315</v>
      </c>
      <c r="BF34" s="130">
        <v>0.45</v>
      </c>
      <c r="BG34" s="130">
        <v>0.3</v>
      </c>
      <c r="BH34" s="130">
        <v>0.5</v>
      </c>
      <c r="BI34" s="130">
        <v>0.7</v>
      </c>
      <c r="BJ34" s="130">
        <v>0.22</v>
      </c>
      <c r="BK34" s="130">
        <v>0.35</v>
      </c>
      <c r="BL34" s="130">
        <v>0.48</v>
      </c>
    </row>
    <row r="35" spans="1:64" ht="35.9" hidden="1" customHeight="1">
      <c r="A35" s="64" t="s">
        <v>144</v>
      </c>
      <c r="B35" s="64" t="s">
        <v>118</v>
      </c>
      <c r="C35" s="79" t="str">
        <f t="shared" si="0"/>
        <v>FinTechSeries C</v>
      </c>
      <c r="D35" s="64" t="s">
        <v>119</v>
      </c>
      <c r="E35" s="71">
        <v>8</v>
      </c>
      <c r="F35" s="98" t="str">
        <f t="shared" si="1"/>
        <v>FinTech8</v>
      </c>
      <c r="G35" s="98" t="str">
        <f t="shared" si="2"/>
        <v>FinTechSeries C8</v>
      </c>
      <c r="H35" s="83">
        <v>275000000</v>
      </c>
      <c r="I35" s="84">
        <v>660000000</v>
      </c>
      <c r="J35" s="85">
        <v>1320000000</v>
      </c>
      <c r="K35" s="83">
        <v>48000000</v>
      </c>
      <c r="L35" s="84">
        <v>120000000</v>
      </c>
      <c r="M35" s="85">
        <v>240000000</v>
      </c>
      <c r="N35" s="91">
        <v>0.08</v>
      </c>
      <c r="O35" s="65">
        <v>0.13</v>
      </c>
      <c r="P35" s="92">
        <v>0.18</v>
      </c>
      <c r="Q35" s="66">
        <v>24</v>
      </c>
      <c r="R35" s="66">
        <v>27</v>
      </c>
      <c r="S35" s="66">
        <v>30</v>
      </c>
      <c r="T35" s="65">
        <v>0.18</v>
      </c>
      <c r="U35" s="65">
        <v>0.48</v>
      </c>
      <c r="V35" s="65">
        <v>0.19</v>
      </c>
      <c r="W35" s="65">
        <v>0.15</v>
      </c>
      <c r="X35" s="64" t="s">
        <v>145</v>
      </c>
      <c r="Y35" s="64" t="s">
        <v>101</v>
      </c>
      <c r="Z35" s="64" t="s">
        <v>96</v>
      </c>
      <c r="AA35" s="64" t="s">
        <v>146</v>
      </c>
      <c r="AC35" s="64">
        <v>32.5</v>
      </c>
      <c r="AD35" s="64">
        <v>130</v>
      </c>
      <c r="AE35" s="64">
        <v>500</v>
      </c>
      <c r="AF35" s="64">
        <v>100000</v>
      </c>
      <c r="AG35" s="64">
        <v>0.03</v>
      </c>
      <c r="AH35" s="64">
        <v>0.12</v>
      </c>
      <c r="AI35" s="106">
        <v>32500000</v>
      </c>
      <c r="AJ35" s="106">
        <f t="shared" si="3"/>
        <v>81250000</v>
      </c>
      <c r="AK35" s="106">
        <v>130000000</v>
      </c>
      <c r="AL35" s="64">
        <v>-0.25</v>
      </c>
      <c r="AM35" s="64">
        <v>0.1</v>
      </c>
      <c r="AN35" s="64">
        <v>-120</v>
      </c>
      <c r="AO35" s="64">
        <v>13</v>
      </c>
      <c r="AP35" s="64">
        <v>-0.05</v>
      </c>
      <c r="AQ35" s="64">
        <v>0.12</v>
      </c>
      <c r="AR35" s="64">
        <v>3</v>
      </c>
      <c r="AS35" s="64">
        <v>12</v>
      </c>
      <c r="AT35" s="64" t="s">
        <v>153</v>
      </c>
      <c r="AU35" s="64" t="s">
        <v>148</v>
      </c>
      <c r="AV35" s="64" t="s">
        <v>149</v>
      </c>
      <c r="AW35" s="64" t="s">
        <v>101</v>
      </c>
      <c r="AX35" s="64" t="s">
        <v>150</v>
      </c>
      <c r="AY35" s="67">
        <v>0.18</v>
      </c>
      <c r="AZ35" s="95">
        <f t="shared" si="4"/>
        <v>0.36499999999999999</v>
      </c>
      <c r="BA35" s="68">
        <v>0.55000000000000004</v>
      </c>
      <c r="BB35" s="69" t="s">
        <v>151</v>
      </c>
      <c r="BC35" s="70" t="s">
        <v>108</v>
      </c>
      <c r="BD35" s="129">
        <v>0.12</v>
      </c>
      <c r="BE35" s="130">
        <v>0.21</v>
      </c>
      <c r="BF35" s="130">
        <v>0.3</v>
      </c>
      <c r="BG35" s="130">
        <v>0.2</v>
      </c>
      <c r="BH35" s="130">
        <v>0.35</v>
      </c>
      <c r="BI35" s="130">
        <v>0.5</v>
      </c>
      <c r="BJ35" s="130">
        <v>0.18</v>
      </c>
      <c r="BK35" s="130">
        <v>0.3</v>
      </c>
      <c r="BL35" s="130">
        <v>0.42</v>
      </c>
    </row>
    <row r="36" spans="1:64" ht="35.9" hidden="1" customHeight="1">
      <c r="A36" s="64" t="s">
        <v>144</v>
      </c>
      <c r="B36" s="64" t="s">
        <v>121</v>
      </c>
      <c r="C36" s="79" t="str">
        <f t="shared" si="0"/>
        <v>FinTechSeries D/E</v>
      </c>
      <c r="D36" s="64" t="s">
        <v>122</v>
      </c>
      <c r="E36" s="71">
        <v>9</v>
      </c>
      <c r="F36" s="98" t="str">
        <f t="shared" si="1"/>
        <v>FinTech9</v>
      </c>
      <c r="G36" s="98" t="str">
        <f t="shared" si="2"/>
        <v>FinTechSeries D/E9</v>
      </c>
      <c r="H36" s="83">
        <v>550000000</v>
      </c>
      <c r="I36" s="84">
        <v>1650000000</v>
      </c>
      <c r="J36" s="85">
        <v>3850000000</v>
      </c>
      <c r="K36" s="83">
        <v>90000000</v>
      </c>
      <c r="L36" s="84">
        <v>240000000</v>
      </c>
      <c r="M36" s="85">
        <v>600000000</v>
      </c>
      <c r="N36" s="91">
        <v>0.06</v>
      </c>
      <c r="O36" s="65">
        <v>0.1</v>
      </c>
      <c r="P36" s="92">
        <v>0.15</v>
      </c>
      <c r="Q36" s="66">
        <v>24</v>
      </c>
      <c r="R36" s="66">
        <v>30</v>
      </c>
      <c r="S36" s="66">
        <v>36</v>
      </c>
      <c r="T36" s="65">
        <v>0.14000000000000001</v>
      </c>
      <c r="U36" s="65">
        <v>0.48</v>
      </c>
      <c r="V36" s="65">
        <v>0.23</v>
      </c>
      <c r="W36" s="65">
        <v>0.15</v>
      </c>
      <c r="X36" s="64" t="s">
        <v>145</v>
      </c>
      <c r="Y36" s="64" t="s">
        <v>101</v>
      </c>
      <c r="Z36" s="64" t="s">
        <v>96</v>
      </c>
      <c r="AA36" s="64" t="s">
        <v>146</v>
      </c>
      <c r="AC36" s="64">
        <v>97.5</v>
      </c>
      <c r="AD36" s="64">
        <v>390</v>
      </c>
      <c r="AE36" s="64">
        <v>500</v>
      </c>
      <c r="AF36" s="64">
        <v>100000</v>
      </c>
      <c r="AG36" s="64">
        <v>0.03</v>
      </c>
      <c r="AH36" s="64">
        <v>0.12</v>
      </c>
      <c r="AI36" s="106">
        <v>97500000</v>
      </c>
      <c r="AJ36" s="106">
        <f t="shared" si="3"/>
        <v>243750000</v>
      </c>
      <c r="AK36" s="106">
        <v>390000000</v>
      </c>
      <c r="AL36" s="64">
        <v>-0.1</v>
      </c>
      <c r="AM36" s="64">
        <v>0.2</v>
      </c>
      <c r="AN36" s="64">
        <v>-300</v>
      </c>
      <c r="AO36" s="64">
        <v>78</v>
      </c>
      <c r="AP36" s="64">
        <v>-0.05</v>
      </c>
      <c r="AQ36" s="64">
        <v>0.12</v>
      </c>
      <c r="AR36" s="64">
        <v>3</v>
      </c>
      <c r="AS36" s="64">
        <v>12</v>
      </c>
      <c r="AT36" s="64" t="s">
        <v>153</v>
      </c>
      <c r="AU36" s="64" t="s">
        <v>148</v>
      </c>
      <c r="AV36" s="64" t="s">
        <v>149</v>
      </c>
      <c r="AW36" s="64" t="s">
        <v>101</v>
      </c>
      <c r="AX36" s="64" t="s">
        <v>150</v>
      </c>
      <c r="AY36" s="67">
        <v>0.12</v>
      </c>
      <c r="AZ36" s="95">
        <f t="shared" si="4"/>
        <v>0.26</v>
      </c>
      <c r="BA36" s="68">
        <v>0.4</v>
      </c>
      <c r="BB36" s="69" t="s">
        <v>151</v>
      </c>
      <c r="BC36" s="70" t="s">
        <v>108</v>
      </c>
      <c r="BD36" s="129">
        <v>0.08</v>
      </c>
      <c r="BE36" s="130">
        <v>0.16500000000000001</v>
      </c>
      <c r="BF36" s="130">
        <v>0.25</v>
      </c>
      <c r="BG36" s="130">
        <v>0.15</v>
      </c>
      <c r="BH36" s="130">
        <v>0.25</v>
      </c>
      <c r="BI36" s="130">
        <v>0.35</v>
      </c>
      <c r="BJ36" s="130">
        <v>0.14000000000000001</v>
      </c>
      <c r="BK36" s="130">
        <v>0.25</v>
      </c>
      <c r="BL36" s="130">
        <v>0.36</v>
      </c>
    </row>
    <row r="37" spans="1:64" ht="35.9" hidden="1" customHeight="1">
      <c r="A37" s="64" t="s">
        <v>144</v>
      </c>
      <c r="B37" s="64" t="s">
        <v>123</v>
      </c>
      <c r="C37" s="79" t="str">
        <f t="shared" si="0"/>
        <v>FinTechPre-IPO</v>
      </c>
      <c r="D37" s="64" t="s">
        <v>124</v>
      </c>
      <c r="E37" s="71">
        <v>10</v>
      </c>
      <c r="F37" s="98" t="str">
        <f t="shared" si="1"/>
        <v>FinTech10</v>
      </c>
      <c r="G37" s="98" t="str">
        <f t="shared" si="2"/>
        <v>FinTechPre-IPO10</v>
      </c>
      <c r="H37" s="83">
        <v>1100000000</v>
      </c>
      <c r="I37" s="84">
        <v>3850000000</v>
      </c>
      <c r="J37" s="85">
        <v>11000000000</v>
      </c>
      <c r="K37" s="83">
        <v>120000000</v>
      </c>
      <c r="L37" s="84">
        <v>480000000</v>
      </c>
      <c r="M37" s="85">
        <v>1200000000</v>
      </c>
      <c r="N37" s="91">
        <v>0.03</v>
      </c>
      <c r="O37" s="65">
        <v>0.06</v>
      </c>
      <c r="P37" s="92">
        <v>0.1</v>
      </c>
      <c r="Q37" s="66">
        <v>24</v>
      </c>
      <c r="R37" s="66">
        <v>30</v>
      </c>
      <c r="S37" s="66">
        <v>36</v>
      </c>
      <c r="T37" s="65">
        <v>0.1</v>
      </c>
      <c r="U37" s="65">
        <v>0.38</v>
      </c>
      <c r="V37" s="65">
        <v>0.37</v>
      </c>
      <c r="W37" s="65">
        <v>0.15</v>
      </c>
      <c r="X37" s="64" t="s">
        <v>145</v>
      </c>
      <c r="Y37" s="64" t="s">
        <v>101</v>
      </c>
      <c r="Z37" s="64" t="s">
        <v>96</v>
      </c>
      <c r="AA37" s="64" t="s">
        <v>146</v>
      </c>
      <c r="AC37" s="64">
        <v>195</v>
      </c>
      <c r="AD37" s="64">
        <v>1040</v>
      </c>
      <c r="AE37" s="64">
        <v>500</v>
      </c>
      <c r="AF37" s="64">
        <v>100000</v>
      </c>
      <c r="AG37" s="64">
        <v>0.03</v>
      </c>
      <c r="AH37" s="64">
        <v>0.12</v>
      </c>
      <c r="AI37" s="106">
        <v>195000000</v>
      </c>
      <c r="AJ37" s="106">
        <f t="shared" si="3"/>
        <v>617500000</v>
      </c>
      <c r="AK37" s="106">
        <v>1040000000</v>
      </c>
      <c r="AL37" s="64">
        <v>0.05</v>
      </c>
      <c r="AM37" s="64">
        <v>0.3</v>
      </c>
      <c r="AN37" s="64">
        <v>9.75</v>
      </c>
      <c r="AO37" s="64">
        <v>312</v>
      </c>
      <c r="AP37" s="64">
        <v>-0.05</v>
      </c>
      <c r="AQ37" s="64">
        <v>0.12</v>
      </c>
      <c r="AR37" s="64">
        <v>3</v>
      </c>
      <c r="AS37" s="64">
        <v>12</v>
      </c>
      <c r="AT37" s="64" t="s">
        <v>153</v>
      </c>
      <c r="AU37" s="64" t="s">
        <v>148</v>
      </c>
      <c r="AV37" s="64" t="s">
        <v>149</v>
      </c>
      <c r="AW37" s="64" t="s">
        <v>101</v>
      </c>
      <c r="AX37" s="64" t="s">
        <v>150</v>
      </c>
      <c r="AY37" s="67">
        <v>0.08</v>
      </c>
      <c r="AZ37" s="95">
        <f t="shared" si="4"/>
        <v>0.16500000000000001</v>
      </c>
      <c r="BA37" s="68">
        <v>0.25</v>
      </c>
      <c r="BB37" s="69" t="s">
        <v>151</v>
      </c>
      <c r="BC37" s="70" t="s">
        <v>108</v>
      </c>
      <c r="BD37" s="129">
        <v>0.05</v>
      </c>
      <c r="BE37" s="130">
        <v>0.11499999999999999</v>
      </c>
      <c r="BF37" s="130">
        <v>0.18</v>
      </c>
      <c r="BG37" s="130">
        <v>0.08</v>
      </c>
      <c r="BH37" s="130">
        <v>0.16500000000000001</v>
      </c>
      <c r="BI37" s="130">
        <v>0.25</v>
      </c>
      <c r="BJ37" s="130">
        <v>0.12</v>
      </c>
      <c r="BK37" s="130">
        <v>0.21</v>
      </c>
      <c r="BL37" s="130">
        <v>0.3</v>
      </c>
    </row>
    <row r="38" spans="1:64" ht="35.9" hidden="1" customHeight="1">
      <c r="A38" s="64" t="s">
        <v>154</v>
      </c>
      <c r="B38" s="64" t="s">
        <v>92</v>
      </c>
      <c r="C38" s="79" t="str">
        <f t="shared" si="0"/>
        <v>Digital Health / Med-TechIdea / Concept</v>
      </c>
      <c r="D38" s="64" t="s">
        <v>93</v>
      </c>
      <c r="E38" s="71">
        <v>2</v>
      </c>
      <c r="F38" s="98" t="str">
        <f t="shared" si="1"/>
        <v>Digital Health / Med-Tech2</v>
      </c>
      <c r="G38" s="98" t="str">
        <f t="shared" si="2"/>
        <v>Digital Health / Med-TechIdea / Concept2</v>
      </c>
      <c r="H38" s="83">
        <v>1000000</v>
      </c>
      <c r="I38" s="84">
        <v>3000000</v>
      </c>
      <c r="J38" s="85">
        <v>5000000</v>
      </c>
      <c r="K38" s="83">
        <v>70000</v>
      </c>
      <c r="L38" s="84">
        <v>350000</v>
      </c>
      <c r="M38" s="85">
        <v>700000</v>
      </c>
      <c r="N38" s="91">
        <v>0.05</v>
      </c>
      <c r="O38" s="65">
        <v>0.1</v>
      </c>
      <c r="P38" s="92">
        <v>0.15</v>
      </c>
      <c r="Q38" s="66">
        <v>6</v>
      </c>
      <c r="R38" s="66">
        <v>9</v>
      </c>
      <c r="S38" s="66">
        <v>12</v>
      </c>
      <c r="T38" s="65">
        <v>0.72</v>
      </c>
      <c r="U38" s="65">
        <v>0.03</v>
      </c>
      <c r="V38" s="65">
        <v>0.2</v>
      </c>
      <c r="W38" s="65">
        <v>0.05</v>
      </c>
      <c r="X38" s="64" t="s">
        <v>155</v>
      </c>
      <c r="Y38" s="64" t="s">
        <v>101</v>
      </c>
      <c r="Z38" s="64" t="s">
        <v>96</v>
      </c>
      <c r="AA38" s="64" t="s">
        <v>156</v>
      </c>
      <c r="AC38" s="64">
        <v>0</v>
      </c>
      <c r="AD38" s="64">
        <v>0</v>
      </c>
      <c r="AE38" s="64">
        <v>1000</v>
      </c>
      <c r="AF38" s="64">
        <v>50000</v>
      </c>
      <c r="AG38" s="64">
        <v>0.08</v>
      </c>
      <c r="AH38" s="64">
        <v>0.25</v>
      </c>
      <c r="AI38" s="106">
        <v>0</v>
      </c>
      <c r="AJ38" s="106">
        <f t="shared" si="3"/>
        <v>0</v>
      </c>
      <c r="AK38" s="106">
        <v>0</v>
      </c>
      <c r="AL38" s="64">
        <v>-1</v>
      </c>
      <c r="AM38" s="64">
        <v>-0.6</v>
      </c>
      <c r="AN38" s="64">
        <v>-1.4</v>
      </c>
      <c r="AO38" s="64">
        <v>-0.09</v>
      </c>
      <c r="AP38" s="64">
        <v>0.05</v>
      </c>
      <c r="AQ38" s="64">
        <v>0.2</v>
      </c>
      <c r="AT38" s="64" t="s">
        <v>157</v>
      </c>
      <c r="AU38" s="64" t="s">
        <v>158</v>
      </c>
      <c r="AV38" s="64" t="s">
        <v>159</v>
      </c>
      <c r="AW38" s="64" t="s">
        <v>101</v>
      </c>
      <c r="AX38" s="64" t="s">
        <v>102</v>
      </c>
      <c r="AY38" s="67"/>
      <c r="AZ38" s="95" t="e">
        <f t="shared" si="4"/>
        <v>#DIV/0!</v>
      </c>
      <c r="BA38" s="68"/>
      <c r="BB38" s="69" t="s">
        <v>160</v>
      </c>
      <c r="BC38" s="70" t="s">
        <v>104</v>
      </c>
      <c r="BD38" s="129" t="s">
        <v>105</v>
      </c>
      <c r="BE38" s="130" t="s">
        <v>105</v>
      </c>
      <c r="BF38" s="130" t="s">
        <v>105</v>
      </c>
      <c r="BG38" s="130" t="s">
        <v>105</v>
      </c>
      <c r="BH38" s="130" t="s">
        <v>105</v>
      </c>
      <c r="BI38" s="130" t="s">
        <v>105</v>
      </c>
      <c r="BJ38" s="130" t="s">
        <v>105</v>
      </c>
      <c r="BK38" s="130" t="s">
        <v>105</v>
      </c>
      <c r="BL38" s="130" t="s">
        <v>105</v>
      </c>
    </row>
    <row r="39" spans="1:64" ht="35.9" hidden="1" customHeight="1">
      <c r="A39" s="64" t="s">
        <v>154</v>
      </c>
      <c r="B39" s="64" t="s">
        <v>106</v>
      </c>
      <c r="C39" s="79" t="str">
        <f t="shared" si="0"/>
        <v>Digital Health / Med-TechPre-Seed</v>
      </c>
      <c r="D39" s="64" t="s">
        <v>107</v>
      </c>
      <c r="E39" s="71">
        <v>2</v>
      </c>
      <c r="F39" s="98" t="str">
        <f t="shared" si="1"/>
        <v>Digital Health / Med-Tech2</v>
      </c>
      <c r="G39" s="98" t="str">
        <f t="shared" si="2"/>
        <v>Digital Health / Med-TechPre-Seed2</v>
      </c>
      <c r="H39" s="83">
        <v>4000000</v>
      </c>
      <c r="I39" s="84">
        <v>8000000</v>
      </c>
      <c r="J39" s="85">
        <v>15000000</v>
      </c>
      <c r="K39" s="83">
        <v>420000</v>
      </c>
      <c r="L39" s="84">
        <v>1400000</v>
      </c>
      <c r="M39" s="85">
        <v>3500000</v>
      </c>
      <c r="N39" s="91">
        <v>0.1</v>
      </c>
      <c r="O39" s="65">
        <v>0.15</v>
      </c>
      <c r="P39" s="92">
        <v>0.2</v>
      </c>
      <c r="Q39" s="66">
        <v>12</v>
      </c>
      <c r="R39" s="66">
        <v>15</v>
      </c>
      <c r="S39" s="66">
        <v>18</v>
      </c>
      <c r="T39" s="65">
        <v>0.62</v>
      </c>
      <c r="U39" s="65">
        <v>0.06</v>
      </c>
      <c r="V39" s="65">
        <v>0.22</v>
      </c>
      <c r="W39" s="65">
        <v>0.1</v>
      </c>
      <c r="X39" s="64" t="s">
        <v>155</v>
      </c>
      <c r="Y39" s="64" t="s">
        <v>101</v>
      </c>
      <c r="Z39" s="64" t="s">
        <v>96</v>
      </c>
      <c r="AA39" s="64" t="s">
        <v>156</v>
      </c>
      <c r="AC39" s="64">
        <v>0</v>
      </c>
      <c r="AD39" s="64">
        <v>0.18</v>
      </c>
      <c r="AE39" s="64">
        <v>1000</v>
      </c>
      <c r="AF39" s="64">
        <v>50000</v>
      </c>
      <c r="AG39" s="64">
        <v>0.08</v>
      </c>
      <c r="AH39" s="64">
        <v>0.25</v>
      </c>
      <c r="AI39" s="106">
        <v>0</v>
      </c>
      <c r="AJ39" s="106">
        <f t="shared" si="3"/>
        <v>90000</v>
      </c>
      <c r="AK39" s="106">
        <v>180000</v>
      </c>
      <c r="AL39" s="64">
        <v>-1</v>
      </c>
      <c r="AM39" s="64">
        <v>-0.5</v>
      </c>
      <c r="AN39" s="64">
        <v>-3.5</v>
      </c>
      <c r="AO39" s="64">
        <v>-0.34</v>
      </c>
      <c r="AP39" s="64">
        <v>0.05</v>
      </c>
      <c r="AQ39" s="64">
        <v>0.2</v>
      </c>
      <c r="AT39" s="64" t="s">
        <v>157</v>
      </c>
      <c r="AU39" s="64" t="s">
        <v>158</v>
      </c>
      <c r="AV39" s="64" t="s">
        <v>159</v>
      </c>
      <c r="AW39" s="64" t="s">
        <v>101</v>
      </c>
      <c r="AX39" s="64" t="s">
        <v>102</v>
      </c>
      <c r="AY39" s="67">
        <v>0</v>
      </c>
      <c r="AZ39" s="95">
        <f t="shared" si="4"/>
        <v>1</v>
      </c>
      <c r="BA39" s="68">
        <v>2</v>
      </c>
      <c r="BB39" s="69" t="s">
        <v>160</v>
      </c>
      <c r="BC39" s="70" t="s">
        <v>108</v>
      </c>
      <c r="BD39" s="129">
        <v>0.56999999999999995</v>
      </c>
      <c r="BE39" s="130">
        <v>0.97499999999999987</v>
      </c>
      <c r="BF39" s="130">
        <v>1.38</v>
      </c>
      <c r="BG39" s="130">
        <v>0.27</v>
      </c>
      <c r="BH39" s="130">
        <v>0.58499999999999996</v>
      </c>
      <c r="BI39" s="130">
        <v>0.9</v>
      </c>
      <c r="BJ39" s="130">
        <v>0.24</v>
      </c>
      <c r="BK39" s="130">
        <v>0.48</v>
      </c>
      <c r="BL39" s="130">
        <v>0.72</v>
      </c>
    </row>
    <row r="40" spans="1:64" ht="35.9" hidden="1" customHeight="1">
      <c r="A40" s="64" t="s">
        <v>154</v>
      </c>
      <c r="B40" s="64" t="s">
        <v>109</v>
      </c>
      <c r="C40" s="79" t="str">
        <f t="shared" si="0"/>
        <v>Digital Health / Med-TechSeed</v>
      </c>
      <c r="D40" s="64" t="s">
        <v>110</v>
      </c>
      <c r="E40" s="71">
        <v>3</v>
      </c>
      <c r="F40" s="98" t="str">
        <f t="shared" si="1"/>
        <v>Digital Health / Med-Tech3</v>
      </c>
      <c r="G40" s="98" t="str">
        <f t="shared" si="2"/>
        <v>Digital Health / Med-TechSeed3</v>
      </c>
      <c r="H40" s="83">
        <v>10000000</v>
      </c>
      <c r="I40" s="84">
        <v>24000000</v>
      </c>
      <c r="J40" s="85">
        <v>50000000</v>
      </c>
      <c r="K40" s="83">
        <v>1400000</v>
      </c>
      <c r="L40" s="84">
        <v>5600000</v>
      </c>
      <c r="M40" s="85">
        <v>11200000</v>
      </c>
      <c r="N40" s="91">
        <v>0.15</v>
      </c>
      <c r="O40" s="65">
        <v>0.2</v>
      </c>
      <c r="P40" s="92">
        <v>0.25</v>
      </c>
      <c r="Q40" s="66">
        <v>18</v>
      </c>
      <c r="R40" s="66">
        <v>21</v>
      </c>
      <c r="S40" s="66">
        <v>24</v>
      </c>
      <c r="T40" s="65">
        <v>0.55000000000000004</v>
      </c>
      <c r="U40" s="65">
        <v>0.1</v>
      </c>
      <c r="V40" s="65">
        <v>0.22</v>
      </c>
      <c r="W40" s="65">
        <v>0.13</v>
      </c>
      <c r="X40" s="64" t="s">
        <v>155</v>
      </c>
      <c r="Y40" s="64" t="s">
        <v>101</v>
      </c>
      <c r="Z40" s="64" t="s">
        <v>96</v>
      </c>
      <c r="AA40" s="64" t="s">
        <v>156</v>
      </c>
      <c r="AC40" s="64">
        <v>0.09</v>
      </c>
      <c r="AD40" s="64">
        <v>1.35</v>
      </c>
      <c r="AE40" s="64">
        <v>1000</v>
      </c>
      <c r="AF40" s="64">
        <v>50000</v>
      </c>
      <c r="AG40" s="64">
        <v>0.08</v>
      </c>
      <c r="AH40" s="64">
        <v>0.25</v>
      </c>
      <c r="AI40" s="106">
        <v>90000</v>
      </c>
      <c r="AJ40" s="106">
        <f t="shared" si="3"/>
        <v>720000</v>
      </c>
      <c r="AK40" s="106">
        <v>1350000</v>
      </c>
      <c r="AL40" s="64">
        <v>-0.9</v>
      </c>
      <c r="AM40" s="64">
        <v>-0.35</v>
      </c>
      <c r="AN40" s="64">
        <v>-7.47</v>
      </c>
      <c r="AO40" s="64">
        <v>-0.8</v>
      </c>
      <c r="AP40" s="64">
        <v>0.05</v>
      </c>
      <c r="AQ40" s="64">
        <v>0.2</v>
      </c>
      <c r="AR40" s="64">
        <v>3</v>
      </c>
      <c r="AS40" s="64">
        <v>10</v>
      </c>
      <c r="AT40" s="64" t="s">
        <v>157</v>
      </c>
      <c r="AU40" s="64" t="s">
        <v>158</v>
      </c>
      <c r="AV40" s="64" t="s">
        <v>159</v>
      </c>
      <c r="AW40" s="64" t="s">
        <v>101</v>
      </c>
      <c r="AX40" s="64" t="s">
        <v>102</v>
      </c>
      <c r="AY40" s="67">
        <v>0.5</v>
      </c>
      <c r="AZ40" s="95">
        <f t="shared" si="4"/>
        <v>1.1499999999999999</v>
      </c>
      <c r="BA40" s="68">
        <v>1.8</v>
      </c>
      <c r="BB40" s="69" t="s">
        <v>160</v>
      </c>
      <c r="BC40" s="70" t="s">
        <v>108</v>
      </c>
      <c r="BD40" s="129">
        <v>0.46</v>
      </c>
      <c r="BE40" s="130">
        <v>0.745</v>
      </c>
      <c r="BF40" s="130">
        <v>1.03</v>
      </c>
      <c r="BG40" s="130">
        <v>0.45</v>
      </c>
      <c r="BH40" s="130">
        <v>0.76500000000000001</v>
      </c>
      <c r="BI40" s="130">
        <v>1.08</v>
      </c>
      <c r="BJ40" s="130">
        <v>0.3</v>
      </c>
      <c r="BK40" s="130">
        <v>0.51</v>
      </c>
      <c r="BL40" s="130">
        <v>0.72</v>
      </c>
    </row>
    <row r="41" spans="1:64" ht="35.9" hidden="1" customHeight="1">
      <c r="A41" s="64" t="s">
        <v>154</v>
      </c>
      <c r="B41" s="64" t="s">
        <v>111</v>
      </c>
      <c r="C41" s="79" t="str">
        <f t="shared" si="0"/>
        <v>Digital Health / Med-TechLate Seed / Seed+</v>
      </c>
      <c r="D41" s="64" t="s">
        <v>112</v>
      </c>
      <c r="E41" s="71">
        <v>4</v>
      </c>
      <c r="F41" s="98" t="str">
        <f t="shared" si="1"/>
        <v>Digital Health / Med-Tech4</v>
      </c>
      <c r="G41" s="98" t="str">
        <f t="shared" si="2"/>
        <v>Digital Health / Med-TechLate Seed / Seed+4</v>
      </c>
      <c r="H41" s="83">
        <v>20000000</v>
      </c>
      <c r="I41" s="84">
        <v>45000000</v>
      </c>
      <c r="J41" s="85">
        <v>80000000</v>
      </c>
      <c r="K41" s="83">
        <v>4200000</v>
      </c>
      <c r="L41" s="84">
        <v>11200000</v>
      </c>
      <c r="M41" s="85">
        <v>21000000</v>
      </c>
      <c r="N41" s="91">
        <v>0.12</v>
      </c>
      <c r="O41" s="65">
        <v>0.17</v>
      </c>
      <c r="P41" s="92">
        <v>0.22</v>
      </c>
      <c r="Q41" s="66">
        <v>18</v>
      </c>
      <c r="R41" s="66">
        <v>21</v>
      </c>
      <c r="S41" s="66">
        <v>24</v>
      </c>
      <c r="T41" s="65">
        <v>0.5</v>
      </c>
      <c r="U41" s="65">
        <v>0.15</v>
      </c>
      <c r="V41" s="65">
        <v>0.22</v>
      </c>
      <c r="W41" s="65">
        <v>0.13</v>
      </c>
      <c r="X41" s="64" t="s">
        <v>155</v>
      </c>
      <c r="Y41" s="64" t="s">
        <v>101</v>
      </c>
      <c r="Z41" s="64" t="s">
        <v>96</v>
      </c>
      <c r="AA41" s="64" t="s">
        <v>156</v>
      </c>
      <c r="AC41" s="64">
        <v>0.9</v>
      </c>
      <c r="AD41" s="64">
        <v>3.6</v>
      </c>
      <c r="AE41" s="64">
        <v>10000</v>
      </c>
      <c r="AF41" s="64">
        <v>250000</v>
      </c>
      <c r="AG41" s="64">
        <v>0.05</v>
      </c>
      <c r="AH41" s="64">
        <v>0.16</v>
      </c>
      <c r="AI41" s="106">
        <v>900000</v>
      </c>
      <c r="AJ41" s="106">
        <f t="shared" si="3"/>
        <v>2250000</v>
      </c>
      <c r="AK41" s="106">
        <v>3600000</v>
      </c>
      <c r="AL41" s="64">
        <v>-0.75</v>
      </c>
      <c r="AM41" s="64">
        <v>-0.25</v>
      </c>
      <c r="AN41" s="64">
        <v>-14</v>
      </c>
      <c r="AO41" s="64">
        <v>-2.4</v>
      </c>
      <c r="AP41" s="64">
        <v>0.05</v>
      </c>
      <c r="AQ41" s="64">
        <v>0.2</v>
      </c>
      <c r="AR41" s="64">
        <v>3</v>
      </c>
      <c r="AS41" s="64">
        <v>10</v>
      </c>
      <c r="AT41" s="64" t="s">
        <v>161</v>
      </c>
      <c r="AU41" s="64" t="s">
        <v>158</v>
      </c>
      <c r="AV41" s="64" t="s">
        <v>159</v>
      </c>
      <c r="AW41" s="64" t="s">
        <v>101</v>
      </c>
      <c r="AX41" s="64" t="s">
        <v>102</v>
      </c>
      <c r="AY41" s="67">
        <v>0.4</v>
      </c>
      <c r="AZ41" s="95">
        <f t="shared" si="4"/>
        <v>0.85000000000000009</v>
      </c>
      <c r="BA41" s="68">
        <v>1.3</v>
      </c>
      <c r="BB41" s="69" t="s">
        <v>160</v>
      </c>
      <c r="BC41" s="70" t="s">
        <v>108</v>
      </c>
      <c r="BD41" s="129">
        <v>0.34</v>
      </c>
      <c r="BE41" s="130">
        <v>0.57000000000000006</v>
      </c>
      <c r="BF41" s="130">
        <v>0.8</v>
      </c>
      <c r="BG41" s="130">
        <v>0.36</v>
      </c>
      <c r="BH41" s="130">
        <v>0.63</v>
      </c>
      <c r="BI41" s="130">
        <v>0.9</v>
      </c>
      <c r="BJ41" s="130">
        <v>0.24</v>
      </c>
      <c r="BK41" s="130">
        <v>0.42</v>
      </c>
      <c r="BL41" s="130">
        <v>0.6</v>
      </c>
    </row>
    <row r="42" spans="1:64" ht="35.9" hidden="1" customHeight="1">
      <c r="A42" s="64" t="s">
        <v>154</v>
      </c>
      <c r="B42" s="64" t="s">
        <v>114</v>
      </c>
      <c r="C42" s="79" t="str">
        <f t="shared" si="0"/>
        <v>Digital Health / Med-TechSeries A</v>
      </c>
      <c r="D42" s="64" t="s">
        <v>115</v>
      </c>
      <c r="E42" s="71">
        <v>5</v>
      </c>
      <c r="F42" s="98" t="str">
        <f t="shared" si="1"/>
        <v>Digital Health / Med-Tech5</v>
      </c>
      <c r="G42" s="98" t="str">
        <f t="shared" si="2"/>
        <v>Digital Health / Med-TechSeries A5</v>
      </c>
      <c r="H42" s="83">
        <v>50000000</v>
      </c>
      <c r="I42" s="84">
        <v>90000000</v>
      </c>
      <c r="J42" s="85">
        <v>160000000</v>
      </c>
      <c r="K42" s="83">
        <v>11200000</v>
      </c>
      <c r="L42" s="84">
        <v>25200000</v>
      </c>
      <c r="M42" s="85">
        <v>49000000</v>
      </c>
      <c r="N42" s="91">
        <v>0.15</v>
      </c>
      <c r="O42" s="65">
        <v>0.2</v>
      </c>
      <c r="P42" s="92">
        <v>0.25</v>
      </c>
      <c r="Q42" s="66">
        <v>18</v>
      </c>
      <c r="R42" s="66">
        <v>21</v>
      </c>
      <c r="S42" s="66">
        <v>24</v>
      </c>
      <c r="T42" s="65">
        <v>0.4</v>
      </c>
      <c r="U42" s="65">
        <v>0.25</v>
      </c>
      <c r="V42" s="65">
        <v>0.22</v>
      </c>
      <c r="W42" s="65">
        <v>0.13</v>
      </c>
      <c r="X42" s="64" t="s">
        <v>155</v>
      </c>
      <c r="Y42" s="64" t="s">
        <v>101</v>
      </c>
      <c r="Z42" s="64" t="s">
        <v>96</v>
      </c>
      <c r="AA42" s="64" t="s">
        <v>156</v>
      </c>
      <c r="AC42" s="64">
        <v>1.8</v>
      </c>
      <c r="AD42" s="64">
        <v>9</v>
      </c>
      <c r="AE42" s="64">
        <v>10000</v>
      </c>
      <c r="AF42" s="64">
        <v>250000</v>
      </c>
      <c r="AG42" s="64">
        <v>0.05</v>
      </c>
      <c r="AH42" s="64">
        <v>0.16</v>
      </c>
      <c r="AI42" s="106">
        <v>1800000</v>
      </c>
      <c r="AJ42" s="106">
        <f t="shared" si="3"/>
        <v>5400000</v>
      </c>
      <c r="AK42" s="106">
        <v>9000000</v>
      </c>
      <c r="AL42" s="64">
        <v>-0.65</v>
      </c>
      <c r="AM42" s="64">
        <v>-0.15</v>
      </c>
      <c r="AN42" s="64">
        <v>-32.700000000000003</v>
      </c>
      <c r="AO42" s="64">
        <v>-6.4</v>
      </c>
      <c r="AP42" s="64">
        <v>0.05</v>
      </c>
      <c r="AQ42" s="64">
        <v>0.2</v>
      </c>
      <c r="AR42" s="64">
        <v>3</v>
      </c>
      <c r="AS42" s="64">
        <v>10</v>
      </c>
      <c r="AT42" s="64" t="s">
        <v>161</v>
      </c>
      <c r="AU42" s="64" t="s">
        <v>158</v>
      </c>
      <c r="AV42" s="64" t="s">
        <v>159</v>
      </c>
      <c r="AW42" s="64" t="s">
        <v>101</v>
      </c>
      <c r="AX42" s="64" t="s">
        <v>102</v>
      </c>
      <c r="AY42" s="67">
        <v>0.3</v>
      </c>
      <c r="AZ42" s="95">
        <f t="shared" si="4"/>
        <v>0.65</v>
      </c>
      <c r="BA42" s="68">
        <v>1</v>
      </c>
      <c r="BB42" s="69" t="s">
        <v>160</v>
      </c>
      <c r="BC42" s="70" t="s">
        <v>108</v>
      </c>
      <c r="BD42" s="129">
        <v>0.28999999999999998</v>
      </c>
      <c r="BE42" s="130">
        <v>0.49</v>
      </c>
      <c r="BF42" s="130">
        <v>0.69</v>
      </c>
      <c r="BG42" s="130">
        <v>0.36</v>
      </c>
      <c r="BH42" s="130">
        <v>0.58499999999999996</v>
      </c>
      <c r="BI42" s="130">
        <v>0.81</v>
      </c>
      <c r="BJ42" s="130">
        <v>0.24</v>
      </c>
      <c r="BK42" s="130">
        <v>0.39</v>
      </c>
      <c r="BL42" s="130">
        <v>0.54</v>
      </c>
    </row>
    <row r="43" spans="1:64" ht="35.9" hidden="1" customHeight="1">
      <c r="A43" s="64" t="s">
        <v>154</v>
      </c>
      <c r="B43" s="64" t="s">
        <v>116</v>
      </c>
      <c r="C43" s="79" t="str">
        <f t="shared" si="0"/>
        <v>Digital Health / Med-TechSeries B</v>
      </c>
      <c r="D43" s="64" t="s">
        <v>117</v>
      </c>
      <c r="E43" s="71">
        <v>7</v>
      </c>
      <c r="F43" s="98" t="str">
        <f t="shared" si="1"/>
        <v>Digital Health / Med-Tech7</v>
      </c>
      <c r="G43" s="98" t="str">
        <f t="shared" si="2"/>
        <v>Digital Health / Med-TechSeries B7</v>
      </c>
      <c r="H43" s="83">
        <v>100000000</v>
      </c>
      <c r="I43" s="84">
        <v>250000000</v>
      </c>
      <c r="J43" s="85">
        <v>500000000</v>
      </c>
      <c r="K43" s="83">
        <v>28000000</v>
      </c>
      <c r="L43" s="84">
        <v>70000000</v>
      </c>
      <c r="M43" s="85">
        <v>140000000</v>
      </c>
      <c r="N43" s="91">
        <v>0.12</v>
      </c>
      <c r="O43" s="65">
        <v>0.17</v>
      </c>
      <c r="P43" s="92">
        <v>0.22</v>
      </c>
      <c r="Q43" s="66">
        <v>18</v>
      </c>
      <c r="R43" s="66">
        <v>24</v>
      </c>
      <c r="S43" s="66">
        <v>30</v>
      </c>
      <c r="T43" s="65">
        <v>0.32</v>
      </c>
      <c r="U43" s="65">
        <v>0.35</v>
      </c>
      <c r="V43" s="65">
        <v>0.2</v>
      </c>
      <c r="W43" s="65">
        <v>0.13</v>
      </c>
      <c r="X43" s="64" t="s">
        <v>155</v>
      </c>
      <c r="Y43" s="64" t="s">
        <v>101</v>
      </c>
      <c r="Z43" s="64" t="s">
        <v>96</v>
      </c>
      <c r="AA43" s="64" t="s">
        <v>156</v>
      </c>
      <c r="AC43" s="64">
        <v>7.2</v>
      </c>
      <c r="AD43" s="64">
        <v>27</v>
      </c>
      <c r="AE43" s="64">
        <v>10000</v>
      </c>
      <c r="AF43" s="64">
        <v>250000</v>
      </c>
      <c r="AG43" s="64">
        <v>0.05</v>
      </c>
      <c r="AH43" s="64">
        <v>0.16</v>
      </c>
      <c r="AI43" s="106">
        <v>7200000</v>
      </c>
      <c r="AJ43" s="106">
        <f t="shared" si="3"/>
        <v>17100000</v>
      </c>
      <c r="AK43" s="106">
        <v>27000000</v>
      </c>
      <c r="AL43" s="64">
        <v>-0.45</v>
      </c>
      <c r="AM43" s="64">
        <v>0</v>
      </c>
      <c r="AN43" s="64">
        <v>-93.3</v>
      </c>
      <c r="AO43" s="64">
        <v>-14</v>
      </c>
      <c r="AP43" s="64">
        <v>0.05</v>
      </c>
      <c r="AQ43" s="64">
        <v>0.2</v>
      </c>
      <c r="AR43" s="64">
        <v>3</v>
      </c>
      <c r="AS43" s="64">
        <v>10</v>
      </c>
      <c r="AT43" s="64" t="s">
        <v>161</v>
      </c>
      <c r="AU43" s="64" t="s">
        <v>158</v>
      </c>
      <c r="AV43" s="64" t="s">
        <v>159</v>
      </c>
      <c r="AW43" s="64" t="s">
        <v>101</v>
      </c>
      <c r="AX43" s="64" t="s">
        <v>102</v>
      </c>
      <c r="AY43" s="67">
        <v>0.22</v>
      </c>
      <c r="AZ43" s="95">
        <f t="shared" si="4"/>
        <v>0.48499999999999999</v>
      </c>
      <c r="BA43" s="68">
        <v>0.75</v>
      </c>
      <c r="BB43" s="69" t="s">
        <v>160</v>
      </c>
      <c r="BC43" s="70" t="s">
        <v>108</v>
      </c>
      <c r="BD43" s="129">
        <v>0.21</v>
      </c>
      <c r="BE43" s="130">
        <v>0.36499999999999999</v>
      </c>
      <c r="BF43" s="130">
        <v>0.52</v>
      </c>
      <c r="BG43" s="130">
        <v>0.27</v>
      </c>
      <c r="BH43" s="130">
        <v>0.45</v>
      </c>
      <c r="BI43" s="130">
        <v>0.63</v>
      </c>
      <c r="BJ43" s="130">
        <v>0.22</v>
      </c>
      <c r="BK43" s="130">
        <v>0.35</v>
      </c>
      <c r="BL43" s="130">
        <v>0.48</v>
      </c>
    </row>
    <row r="44" spans="1:64" ht="35.9" hidden="1" customHeight="1">
      <c r="A44" s="64" t="s">
        <v>154</v>
      </c>
      <c r="B44" s="64" t="s">
        <v>118</v>
      </c>
      <c r="C44" s="79" t="str">
        <f t="shared" si="0"/>
        <v>Digital Health / Med-TechSeries C</v>
      </c>
      <c r="D44" s="64" t="s">
        <v>119</v>
      </c>
      <c r="E44" s="71">
        <v>8</v>
      </c>
      <c r="F44" s="98" t="str">
        <f t="shared" si="1"/>
        <v>Digital Health / Med-Tech8</v>
      </c>
      <c r="G44" s="98" t="str">
        <f t="shared" si="2"/>
        <v>Digital Health / Med-TechSeries C8</v>
      </c>
      <c r="H44" s="83">
        <v>250000000</v>
      </c>
      <c r="I44" s="84">
        <v>600000000</v>
      </c>
      <c r="J44" s="85">
        <v>1200000000</v>
      </c>
      <c r="K44" s="83">
        <v>56000000</v>
      </c>
      <c r="L44" s="84">
        <v>140000000</v>
      </c>
      <c r="M44" s="85">
        <v>280000000</v>
      </c>
      <c r="N44" s="91">
        <v>0.08</v>
      </c>
      <c r="O44" s="65">
        <v>0.13</v>
      </c>
      <c r="P44" s="92">
        <v>0.18</v>
      </c>
      <c r="Q44" s="66">
        <v>24</v>
      </c>
      <c r="R44" s="66">
        <v>27</v>
      </c>
      <c r="S44" s="66">
        <v>30</v>
      </c>
      <c r="T44" s="65">
        <v>0.25</v>
      </c>
      <c r="U44" s="65">
        <v>0.42</v>
      </c>
      <c r="V44" s="65">
        <v>0.2</v>
      </c>
      <c r="W44" s="65">
        <v>0.13</v>
      </c>
      <c r="X44" s="64" t="s">
        <v>155</v>
      </c>
      <c r="Y44" s="64" t="s">
        <v>101</v>
      </c>
      <c r="Z44" s="64" t="s">
        <v>96</v>
      </c>
      <c r="AA44" s="64" t="s">
        <v>156</v>
      </c>
      <c r="AC44" s="64">
        <v>22.5</v>
      </c>
      <c r="AD44" s="64">
        <v>90</v>
      </c>
      <c r="AE44" s="64">
        <v>25000</v>
      </c>
      <c r="AF44" s="64">
        <v>500000</v>
      </c>
      <c r="AG44" s="64">
        <v>0.03</v>
      </c>
      <c r="AH44" s="64">
        <v>0.1</v>
      </c>
      <c r="AI44" s="106">
        <v>22500000</v>
      </c>
      <c r="AJ44" s="106">
        <f t="shared" si="3"/>
        <v>56250000</v>
      </c>
      <c r="AK44" s="106">
        <v>90000000</v>
      </c>
      <c r="AL44" s="64">
        <v>-0.25</v>
      </c>
      <c r="AM44" s="64">
        <v>0.1</v>
      </c>
      <c r="AN44" s="64">
        <v>-140</v>
      </c>
      <c r="AO44" s="64">
        <v>9</v>
      </c>
      <c r="AP44" s="64">
        <v>0.05</v>
      </c>
      <c r="AQ44" s="64">
        <v>0.2</v>
      </c>
      <c r="AR44" s="64">
        <v>3</v>
      </c>
      <c r="AS44" s="64">
        <v>10</v>
      </c>
      <c r="AT44" s="64" t="s">
        <v>162</v>
      </c>
      <c r="AU44" s="64" t="s">
        <v>158</v>
      </c>
      <c r="AV44" s="64" t="s">
        <v>159</v>
      </c>
      <c r="AW44" s="64" t="s">
        <v>101</v>
      </c>
      <c r="AX44" s="64" t="s">
        <v>102</v>
      </c>
      <c r="AY44" s="67">
        <v>0.15</v>
      </c>
      <c r="AZ44" s="95">
        <f t="shared" si="4"/>
        <v>0.32500000000000001</v>
      </c>
      <c r="BA44" s="68">
        <v>0.5</v>
      </c>
      <c r="BB44" s="69" t="s">
        <v>160</v>
      </c>
      <c r="BC44" s="70" t="s">
        <v>108</v>
      </c>
      <c r="BD44" s="129">
        <v>0.14000000000000001</v>
      </c>
      <c r="BE44" s="130">
        <v>0.24000000000000002</v>
      </c>
      <c r="BF44" s="130">
        <v>0.34</v>
      </c>
      <c r="BG44" s="130">
        <v>0.18</v>
      </c>
      <c r="BH44" s="130">
        <v>0.315</v>
      </c>
      <c r="BI44" s="130">
        <v>0.45</v>
      </c>
      <c r="BJ44" s="130">
        <v>0.18</v>
      </c>
      <c r="BK44" s="130">
        <v>0.3</v>
      </c>
      <c r="BL44" s="130">
        <v>0.42</v>
      </c>
    </row>
    <row r="45" spans="1:64" ht="35.9" hidden="1" customHeight="1">
      <c r="A45" s="64" t="s">
        <v>154</v>
      </c>
      <c r="B45" s="64" t="s">
        <v>121</v>
      </c>
      <c r="C45" s="79" t="str">
        <f t="shared" si="0"/>
        <v>Digital Health / Med-TechSeries D/E</v>
      </c>
      <c r="D45" s="64" t="s">
        <v>122</v>
      </c>
      <c r="E45" s="71">
        <v>10</v>
      </c>
      <c r="F45" s="98" t="str">
        <f t="shared" si="1"/>
        <v>Digital Health / Med-Tech10</v>
      </c>
      <c r="G45" s="98" t="str">
        <f t="shared" si="2"/>
        <v>Digital Health / Med-TechSeries D/E10</v>
      </c>
      <c r="H45" s="83">
        <v>500000000</v>
      </c>
      <c r="I45" s="84">
        <v>1500000000</v>
      </c>
      <c r="J45" s="85">
        <v>3500000000</v>
      </c>
      <c r="K45" s="83">
        <v>105000000</v>
      </c>
      <c r="L45" s="84">
        <v>280000000</v>
      </c>
      <c r="M45" s="85">
        <v>700000000</v>
      </c>
      <c r="N45" s="91">
        <v>0.06</v>
      </c>
      <c r="O45" s="65">
        <v>0.1</v>
      </c>
      <c r="P45" s="92">
        <v>0.15</v>
      </c>
      <c r="Q45" s="66">
        <v>24</v>
      </c>
      <c r="R45" s="66">
        <v>30</v>
      </c>
      <c r="S45" s="66">
        <v>36</v>
      </c>
      <c r="T45" s="65">
        <v>0.18</v>
      </c>
      <c r="U45" s="65">
        <v>0.45</v>
      </c>
      <c r="V45" s="65">
        <v>0.24</v>
      </c>
      <c r="W45" s="65">
        <v>0.13</v>
      </c>
      <c r="X45" s="64" t="s">
        <v>155</v>
      </c>
      <c r="Y45" s="64" t="s">
        <v>101</v>
      </c>
      <c r="Z45" s="64" t="s">
        <v>96</v>
      </c>
      <c r="AA45" s="64" t="s">
        <v>156</v>
      </c>
      <c r="AC45" s="64">
        <v>67.5</v>
      </c>
      <c r="AD45" s="64">
        <v>270</v>
      </c>
      <c r="AE45" s="64">
        <v>25000</v>
      </c>
      <c r="AF45" s="64">
        <v>500000</v>
      </c>
      <c r="AG45" s="64">
        <v>0.03</v>
      </c>
      <c r="AH45" s="64">
        <v>0.1</v>
      </c>
      <c r="AI45" s="106">
        <v>67500000</v>
      </c>
      <c r="AJ45" s="106">
        <f t="shared" si="3"/>
        <v>168750000</v>
      </c>
      <c r="AK45" s="106">
        <v>270000000</v>
      </c>
      <c r="AL45" s="64">
        <v>-0.1</v>
      </c>
      <c r="AM45" s="64">
        <v>0.2</v>
      </c>
      <c r="AN45" s="64">
        <v>-350</v>
      </c>
      <c r="AO45" s="64">
        <v>54</v>
      </c>
      <c r="AP45" s="64">
        <v>0.05</v>
      </c>
      <c r="AQ45" s="64">
        <v>0.2</v>
      </c>
      <c r="AR45" s="64">
        <v>3</v>
      </c>
      <c r="AS45" s="64">
        <v>10</v>
      </c>
      <c r="AT45" s="64" t="s">
        <v>162</v>
      </c>
      <c r="AU45" s="64" t="s">
        <v>158</v>
      </c>
      <c r="AV45" s="64" t="s">
        <v>159</v>
      </c>
      <c r="AW45" s="64" t="s">
        <v>101</v>
      </c>
      <c r="AX45" s="64" t="s">
        <v>102</v>
      </c>
      <c r="AY45" s="67">
        <v>0.1</v>
      </c>
      <c r="AZ45" s="95">
        <f t="shared" si="4"/>
        <v>0.22499999999999998</v>
      </c>
      <c r="BA45" s="68">
        <v>0.35</v>
      </c>
      <c r="BB45" s="69" t="s">
        <v>160</v>
      </c>
      <c r="BC45" s="70" t="s">
        <v>108</v>
      </c>
      <c r="BD45" s="129">
        <v>0.09</v>
      </c>
      <c r="BE45" s="130">
        <v>0.19</v>
      </c>
      <c r="BF45" s="130">
        <v>0.28999999999999998</v>
      </c>
      <c r="BG45" s="130">
        <v>0.14000000000000001</v>
      </c>
      <c r="BH45" s="130">
        <v>0.23</v>
      </c>
      <c r="BI45" s="130">
        <v>0.32</v>
      </c>
      <c r="BJ45" s="130">
        <v>0.14000000000000001</v>
      </c>
      <c r="BK45" s="130">
        <v>0.25</v>
      </c>
      <c r="BL45" s="130">
        <v>0.36</v>
      </c>
    </row>
    <row r="46" spans="1:64" ht="35.9" hidden="1" customHeight="1">
      <c r="A46" s="64" t="s">
        <v>154</v>
      </c>
      <c r="B46" s="64" t="s">
        <v>123</v>
      </c>
      <c r="C46" s="79" t="str">
        <f t="shared" si="0"/>
        <v>Digital Health / Med-TechPre-IPO</v>
      </c>
      <c r="D46" s="64" t="s">
        <v>124</v>
      </c>
      <c r="E46" s="71">
        <v>11</v>
      </c>
      <c r="F46" s="98" t="str">
        <f t="shared" si="1"/>
        <v>Digital Health / Med-Tech11</v>
      </c>
      <c r="G46" s="98" t="str">
        <f t="shared" si="2"/>
        <v>Digital Health / Med-TechPre-IPO11</v>
      </c>
      <c r="H46" s="83">
        <v>1000000000</v>
      </c>
      <c r="I46" s="84">
        <v>3500000000</v>
      </c>
      <c r="J46" s="85">
        <v>10000000000</v>
      </c>
      <c r="K46" s="83">
        <v>140000000</v>
      </c>
      <c r="L46" s="84">
        <v>560000000</v>
      </c>
      <c r="M46" s="85">
        <v>1400000000</v>
      </c>
      <c r="N46" s="91">
        <v>0.03</v>
      </c>
      <c r="O46" s="65">
        <v>0.06</v>
      </c>
      <c r="P46" s="92">
        <v>0.1</v>
      </c>
      <c r="Q46" s="66">
        <v>24</v>
      </c>
      <c r="R46" s="66">
        <v>30</v>
      </c>
      <c r="S46" s="66">
        <v>36</v>
      </c>
      <c r="T46" s="65">
        <v>0.12</v>
      </c>
      <c r="U46" s="65">
        <v>0.34</v>
      </c>
      <c r="V46" s="65">
        <v>0.41</v>
      </c>
      <c r="W46" s="65">
        <v>0.13</v>
      </c>
      <c r="X46" s="64" t="s">
        <v>155</v>
      </c>
      <c r="Y46" s="64" t="s">
        <v>101</v>
      </c>
      <c r="Z46" s="64" t="s">
        <v>96</v>
      </c>
      <c r="AA46" s="64" t="s">
        <v>156</v>
      </c>
      <c r="AC46" s="64">
        <v>135</v>
      </c>
      <c r="AD46" s="64">
        <v>720</v>
      </c>
      <c r="AE46" s="64">
        <v>25000</v>
      </c>
      <c r="AF46" s="64">
        <v>500000</v>
      </c>
      <c r="AG46" s="64">
        <v>0.03</v>
      </c>
      <c r="AH46" s="64">
        <v>0.1</v>
      </c>
      <c r="AI46" s="106">
        <v>135000000</v>
      </c>
      <c r="AJ46" s="106">
        <f t="shared" si="3"/>
        <v>427500000</v>
      </c>
      <c r="AK46" s="106">
        <v>720000000</v>
      </c>
      <c r="AL46" s="64">
        <v>0.05</v>
      </c>
      <c r="AM46" s="64">
        <v>0.3</v>
      </c>
      <c r="AN46" s="64">
        <v>6.75</v>
      </c>
      <c r="AO46" s="64">
        <v>216</v>
      </c>
      <c r="AP46" s="64">
        <v>0.05</v>
      </c>
      <c r="AQ46" s="64">
        <v>0.2</v>
      </c>
      <c r="AR46" s="64">
        <v>3</v>
      </c>
      <c r="AS46" s="64">
        <v>10</v>
      </c>
      <c r="AT46" s="64" t="s">
        <v>162</v>
      </c>
      <c r="AU46" s="64" t="s">
        <v>158</v>
      </c>
      <c r="AV46" s="64" t="s">
        <v>159</v>
      </c>
      <c r="AW46" s="64" t="s">
        <v>101</v>
      </c>
      <c r="AX46" s="64" t="s">
        <v>102</v>
      </c>
      <c r="AY46" s="67">
        <v>7.0000000000000007E-2</v>
      </c>
      <c r="AZ46" s="95">
        <f t="shared" si="4"/>
        <v>0.16</v>
      </c>
      <c r="BA46" s="68">
        <v>0.25</v>
      </c>
      <c r="BB46" s="69" t="s">
        <v>160</v>
      </c>
      <c r="BC46" s="70" t="s">
        <v>108</v>
      </c>
      <c r="BD46" s="129">
        <v>0.06</v>
      </c>
      <c r="BE46" s="130">
        <v>0.13500000000000001</v>
      </c>
      <c r="BF46" s="130">
        <v>0.21</v>
      </c>
      <c r="BG46" s="130">
        <v>7.0000000000000007E-2</v>
      </c>
      <c r="BH46" s="130">
        <v>0.14500000000000002</v>
      </c>
      <c r="BI46" s="130">
        <v>0.22</v>
      </c>
      <c r="BJ46" s="130">
        <v>0.12</v>
      </c>
      <c r="BK46" s="130">
        <v>0.21</v>
      </c>
      <c r="BL46" s="130">
        <v>0.3</v>
      </c>
    </row>
    <row r="47" spans="1:64" ht="35.9" hidden="1" customHeight="1">
      <c r="A47" s="64" t="s">
        <v>163</v>
      </c>
      <c r="B47" s="64" t="s">
        <v>92</v>
      </c>
      <c r="C47" s="79" t="str">
        <f t="shared" si="0"/>
        <v>Bio-Tech / BiopharmaIdea / Concept</v>
      </c>
      <c r="D47" s="64" t="s">
        <v>93</v>
      </c>
      <c r="E47" s="71">
        <v>3</v>
      </c>
      <c r="F47" s="98" t="str">
        <f t="shared" si="1"/>
        <v>Bio-Tech / Biopharma3</v>
      </c>
      <c r="G47" s="98" t="str">
        <f t="shared" si="2"/>
        <v>Bio-Tech / BiopharmaIdea / Concept3</v>
      </c>
      <c r="H47" s="83">
        <v>1000000</v>
      </c>
      <c r="I47" s="84">
        <v>3000000</v>
      </c>
      <c r="J47" s="85">
        <v>5000000</v>
      </c>
      <c r="K47" s="83">
        <v>110000</v>
      </c>
      <c r="L47" s="84">
        <v>550000</v>
      </c>
      <c r="M47" s="85">
        <v>1100000</v>
      </c>
      <c r="N47" s="91">
        <v>0.05</v>
      </c>
      <c r="O47" s="65">
        <v>0.1</v>
      </c>
      <c r="P47" s="92">
        <v>0.15</v>
      </c>
      <c r="Q47" s="66">
        <v>6</v>
      </c>
      <c r="R47" s="66">
        <v>9</v>
      </c>
      <c r="S47" s="66">
        <v>12</v>
      </c>
      <c r="T47" s="65">
        <v>0.8</v>
      </c>
      <c r="U47" s="65">
        <v>0</v>
      </c>
      <c r="V47" s="65">
        <v>0.17</v>
      </c>
      <c r="W47" s="65">
        <v>0.03</v>
      </c>
      <c r="X47" s="64" t="s">
        <v>164</v>
      </c>
      <c r="Y47" s="64" t="s">
        <v>165</v>
      </c>
      <c r="Z47" s="64" t="s">
        <v>96</v>
      </c>
      <c r="AA47" s="64" t="s">
        <v>166</v>
      </c>
      <c r="AI47" s="106">
        <v>0</v>
      </c>
      <c r="AJ47" s="106">
        <f t="shared" si="3"/>
        <v>0</v>
      </c>
      <c r="AK47" s="106">
        <v>0</v>
      </c>
      <c r="AN47" s="64">
        <v>0.15</v>
      </c>
      <c r="AO47" s="64">
        <v>2.2000000000000002</v>
      </c>
      <c r="AT47" s="64" t="s">
        <v>167</v>
      </c>
      <c r="AU47" s="64" t="s">
        <v>168</v>
      </c>
      <c r="AV47" s="64" t="s">
        <v>169</v>
      </c>
      <c r="AW47" s="64" t="s">
        <v>101</v>
      </c>
      <c r="AX47" s="64" t="s">
        <v>170</v>
      </c>
      <c r="AY47" s="67"/>
      <c r="AZ47" s="95" t="e">
        <f t="shared" si="4"/>
        <v>#DIV/0!</v>
      </c>
      <c r="BA47" s="68"/>
      <c r="BB47" s="69" t="s">
        <v>171</v>
      </c>
      <c r="BC47" s="70" t="s">
        <v>104</v>
      </c>
      <c r="BD47" s="129" t="s">
        <v>105</v>
      </c>
      <c r="BE47" s="130" t="s">
        <v>105</v>
      </c>
      <c r="BF47" s="130" t="s">
        <v>105</v>
      </c>
      <c r="BG47" s="130" t="s">
        <v>105</v>
      </c>
      <c r="BH47" s="130" t="s">
        <v>105</v>
      </c>
      <c r="BI47" s="130" t="s">
        <v>105</v>
      </c>
      <c r="BJ47" s="130" t="s">
        <v>105</v>
      </c>
      <c r="BK47" s="130" t="s">
        <v>105</v>
      </c>
      <c r="BL47" s="130" t="s">
        <v>105</v>
      </c>
    </row>
    <row r="48" spans="1:64" ht="35.9" hidden="1" customHeight="1">
      <c r="A48" s="64" t="s">
        <v>163</v>
      </c>
      <c r="B48" s="64" t="s">
        <v>106</v>
      </c>
      <c r="C48" s="79" t="str">
        <f t="shared" si="0"/>
        <v>Bio-Tech / BiopharmaPre-Seed</v>
      </c>
      <c r="D48" s="64" t="s">
        <v>107</v>
      </c>
      <c r="E48" s="71">
        <v>3</v>
      </c>
      <c r="F48" s="98" t="str">
        <f t="shared" si="1"/>
        <v>Bio-Tech / Biopharma3</v>
      </c>
      <c r="G48" s="98" t="str">
        <f t="shared" si="2"/>
        <v>Bio-Tech / BiopharmaPre-Seed3</v>
      </c>
      <c r="H48" s="83">
        <v>4000000</v>
      </c>
      <c r="I48" s="84">
        <v>8000000</v>
      </c>
      <c r="J48" s="85">
        <v>15000000</v>
      </c>
      <c r="K48" s="83">
        <v>660000</v>
      </c>
      <c r="L48" s="84">
        <v>2200000</v>
      </c>
      <c r="M48" s="85">
        <v>5500000</v>
      </c>
      <c r="N48" s="91">
        <v>0.1</v>
      </c>
      <c r="O48" s="65">
        <v>0.15</v>
      </c>
      <c r="P48" s="92">
        <v>0.2</v>
      </c>
      <c r="Q48" s="66">
        <v>12</v>
      </c>
      <c r="R48" s="66">
        <v>15</v>
      </c>
      <c r="S48" s="66">
        <v>18</v>
      </c>
      <c r="T48" s="65">
        <v>0.78</v>
      </c>
      <c r="U48" s="65">
        <v>0.02</v>
      </c>
      <c r="V48" s="65">
        <v>0.17</v>
      </c>
      <c r="W48" s="65">
        <v>0.03</v>
      </c>
      <c r="X48" s="64" t="s">
        <v>164</v>
      </c>
      <c r="Y48" s="64" t="s">
        <v>165</v>
      </c>
      <c r="Z48" s="64" t="s">
        <v>96</v>
      </c>
      <c r="AA48" s="64" t="s">
        <v>166</v>
      </c>
      <c r="AI48" s="106">
        <v>0</v>
      </c>
      <c r="AJ48" s="106">
        <f t="shared" si="3"/>
        <v>0</v>
      </c>
      <c r="AK48" s="106">
        <v>0</v>
      </c>
      <c r="AN48" s="64">
        <v>0.53</v>
      </c>
      <c r="AO48" s="64">
        <v>5.5</v>
      </c>
      <c r="AT48" s="64" t="s">
        <v>167</v>
      </c>
      <c r="AU48" s="64" t="s">
        <v>168</v>
      </c>
      <c r="AV48" s="64" t="s">
        <v>169</v>
      </c>
      <c r="AW48" s="64" t="s">
        <v>101</v>
      </c>
      <c r="AX48" s="64" t="s">
        <v>170</v>
      </c>
      <c r="AY48" s="67"/>
      <c r="AZ48" s="95" t="e">
        <f t="shared" si="4"/>
        <v>#DIV/0!</v>
      </c>
      <c r="BA48" s="68"/>
      <c r="BB48" s="69" t="s">
        <v>171</v>
      </c>
      <c r="BC48" s="70" t="s">
        <v>172</v>
      </c>
      <c r="BD48" s="129">
        <v>0.65</v>
      </c>
      <c r="BE48" s="130">
        <v>1.105</v>
      </c>
      <c r="BF48" s="130">
        <v>1.56</v>
      </c>
      <c r="BG48" s="130">
        <v>0.18</v>
      </c>
      <c r="BH48" s="130">
        <v>0.39</v>
      </c>
      <c r="BI48" s="130">
        <v>0.6</v>
      </c>
      <c r="BJ48" s="130">
        <v>0.24</v>
      </c>
      <c r="BK48" s="130">
        <v>0.48</v>
      </c>
      <c r="BL48" s="130">
        <v>0.72</v>
      </c>
    </row>
    <row r="49" spans="1:64" ht="35.9" hidden="1" customHeight="1">
      <c r="A49" s="64" t="s">
        <v>163</v>
      </c>
      <c r="B49" s="64" t="s">
        <v>109</v>
      </c>
      <c r="C49" s="79" t="str">
        <f t="shared" si="0"/>
        <v>Bio-Tech / BiopharmaSeed</v>
      </c>
      <c r="D49" s="64" t="s">
        <v>110</v>
      </c>
      <c r="E49" s="71">
        <v>4</v>
      </c>
      <c r="F49" s="98" t="str">
        <f t="shared" si="1"/>
        <v>Bio-Tech / Biopharma4</v>
      </c>
      <c r="G49" s="98" t="str">
        <f t="shared" si="2"/>
        <v>Bio-Tech / BiopharmaSeed4</v>
      </c>
      <c r="H49" s="83">
        <v>10000000</v>
      </c>
      <c r="I49" s="84">
        <v>24000000</v>
      </c>
      <c r="J49" s="85">
        <v>50000000</v>
      </c>
      <c r="K49" s="83">
        <v>2200000</v>
      </c>
      <c r="L49" s="84">
        <v>8800000</v>
      </c>
      <c r="M49" s="85">
        <v>17600000</v>
      </c>
      <c r="N49" s="91">
        <v>0.15</v>
      </c>
      <c r="O49" s="65">
        <v>0.2</v>
      </c>
      <c r="P49" s="92">
        <v>0.25</v>
      </c>
      <c r="Q49" s="66">
        <v>18</v>
      </c>
      <c r="R49" s="66">
        <v>21</v>
      </c>
      <c r="S49" s="66">
        <v>24</v>
      </c>
      <c r="T49" s="65">
        <v>0.75</v>
      </c>
      <c r="U49" s="65">
        <v>0.03</v>
      </c>
      <c r="V49" s="65">
        <v>0.17</v>
      </c>
      <c r="W49" s="65">
        <v>0.05</v>
      </c>
      <c r="X49" s="64" t="s">
        <v>164</v>
      </c>
      <c r="Y49" s="64" t="s">
        <v>165</v>
      </c>
      <c r="Z49" s="64" t="s">
        <v>96</v>
      </c>
      <c r="AA49" s="64" t="s">
        <v>166</v>
      </c>
      <c r="AI49" s="106">
        <v>0</v>
      </c>
      <c r="AJ49" s="106">
        <f t="shared" si="3"/>
        <v>0</v>
      </c>
      <c r="AK49" s="106">
        <v>0</v>
      </c>
      <c r="AN49" s="64">
        <v>1.26</v>
      </c>
      <c r="AO49" s="64">
        <v>11.7</v>
      </c>
      <c r="AT49" s="64" t="s">
        <v>167</v>
      </c>
      <c r="AU49" s="64" t="s">
        <v>168</v>
      </c>
      <c r="AV49" s="64" t="s">
        <v>169</v>
      </c>
      <c r="AW49" s="64" t="s">
        <v>101</v>
      </c>
      <c r="AX49" s="64" t="s">
        <v>170</v>
      </c>
      <c r="AY49" s="67"/>
      <c r="AZ49" s="95" t="e">
        <f t="shared" si="4"/>
        <v>#DIV/0!</v>
      </c>
      <c r="BA49" s="68"/>
      <c r="BB49" s="69" t="s">
        <v>171</v>
      </c>
      <c r="BC49" s="70" t="s">
        <v>172</v>
      </c>
      <c r="BD49" s="129">
        <v>0.52</v>
      </c>
      <c r="BE49" s="130">
        <v>0.84499999999999997</v>
      </c>
      <c r="BF49" s="130">
        <v>1.17</v>
      </c>
      <c r="BG49" s="130">
        <v>0.3</v>
      </c>
      <c r="BH49" s="130">
        <v>0.51</v>
      </c>
      <c r="BI49" s="130">
        <v>0.72</v>
      </c>
      <c r="BJ49" s="130">
        <v>0.3</v>
      </c>
      <c r="BK49" s="130">
        <v>0.51</v>
      </c>
      <c r="BL49" s="130">
        <v>0.72</v>
      </c>
    </row>
    <row r="50" spans="1:64" ht="35.9" hidden="1" customHeight="1">
      <c r="A50" s="64" t="s">
        <v>163</v>
      </c>
      <c r="B50" s="64" t="s">
        <v>111</v>
      </c>
      <c r="C50" s="79" t="str">
        <f t="shared" si="0"/>
        <v>Bio-Tech / BiopharmaLate Seed / Seed+</v>
      </c>
      <c r="D50" s="64" t="s">
        <v>112</v>
      </c>
      <c r="E50" s="71">
        <v>5</v>
      </c>
      <c r="F50" s="98" t="str">
        <f t="shared" si="1"/>
        <v>Bio-Tech / Biopharma5</v>
      </c>
      <c r="G50" s="98" t="str">
        <f t="shared" si="2"/>
        <v>Bio-Tech / BiopharmaLate Seed / Seed+5</v>
      </c>
      <c r="H50" s="83">
        <v>20000000</v>
      </c>
      <c r="I50" s="84">
        <v>45000000</v>
      </c>
      <c r="J50" s="85">
        <v>80000000</v>
      </c>
      <c r="K50" s="83">
        <v>6600000</v>
      </c>
      <c r="L50" s="84">
        <v>17600000</v>
      </c>
      <c r="M50" s="85">
        <v>33000000</v>
      </c>
      <c r="N50" s="91">
        <v>0.12</v>
      </c>
      <c r="O50" s="65">
        <v>0.17</v>
      </c>
      <c r="P50" s="92">
        <v>0.22</v>
      </c>
      <c r="Q50" s="66">
        <v>18</v>
      </c>
      <c r="R50" s="66">
        <v>21</v>
      </c>
      <c r="S50" s="66">
        <v>24</v>
      </c>
      <c r="T50" s="65">
        <v>0.7</v>
      </c>
      <c r="U50" s="65">
        <v>0.05</v>
      </c>
      <c r="V50" s="65">
        <v>0.2</v>
      </c>
      <c r="W50" s="65">
        <v>0.05</v>
      </c>
      <c r="X50" s="64" t="s">
        <v>164</v>
      </c>
      <c r="Y50" s="64" t="s">
        <v>165</v>
      </c>
      <c r="Z50" s="64" t="s">
        <v>96</v>
      </c>
      <c r="AA50" s="64" t="s">
        <v>166</v>
      </c>
      <c r="AI50" s="106">
        <v>0</v>
      </c>
      <c r="AJ50" s="106">
        <f t="shared" si="3"/>
        <v>0</v>
      </c>
      <c r="AK50" s="106">
        <v>0</v>
      </c>
      <c r="AL50" s="64">
        <v>-0.75</v>
      </c>
      <c r="AM50" s="64">
        <v>-0.25</v>
      </c>
      <c r="AN50" s="64">
        <v>-22</v>
      </c>
      <c r="AO50" s="64">
        <v>-3.77</v>
      </c>
      <c r="AT50" s="64" t="s">
        <v>173</v>
      </c>
      <c r="AU50" s="64" t="s">
        <v>168</v>
      </c>
      <c r="AV50" s="64" t="s">
        <v>169</v>
      </c>
      <c r="AW50" s="64" t="s">
        <v>101</v>
      </c>
      <c r="AX50" s="64" t="s">
        <v>170</v>
      </c>
      <c r="AY50" s="67"/>
      <c r="AZ50" s="95" t="e">
        <f t="shared" si="4"/>
        <v>#DIV/0!</v>
      </c>
      <c r="BA50" s="68"/>
      <c r="BB50" s="69" t="s">
        <v>171</v>
      </c>
      <c r="BC50" s="70" t="s">
        <v>172</v>
      </c>
      <c r="BD50" s="129">
        <v>0.39</v>
      </c>
      <c r="BE50" s="130">
        <v>0.65</v>
      </c>
      <c r="BF50" s="130">
        <v>0.91</v>
      </c>
      <c r="BG50" s="130">
        <v>0.24</v>
      </c>
      <c r="BH50" s="130">
        <v>0.42</v>
      </c>
      <c r="BI50" s="130">
        <v>0.6</v>
      </c>
      <c r="BJ50" s="130">
        <v>0.24</v>
      </c>
      <c r="BK50" s="130">
        <v>0.42</v>
      </c>
      <c r="BL50" s="130">
        <v>0.6</v>
      </c>
    </row>
    <row r="51" spans="1:64" ht="35.9" hidden="1" customHeight="1">
      <c r="A51" s="64" t="s">
        <v>163</v>
      </c>
      <c r="B51" s="64" t="s">
        <v>114</v>
      </c>
      <c r="C51" s="79" t="str">
        <f t="shared" si="0"/>
        <v>Bio-Tech / BiopharmaSeries A</v>
      </c>
      <c r="D51" s="64" t="s">
        <v>115</v>
      </c>
      <c r="E51" s="71">
        <v>6</v>
      </c>
      <c r="F51" s="98" t="str">
        <f t="shared" si="1"/>
        <v>Bio-Tech / Biopharma6</v>
      </c>
      <c r="G51" s="98" t="str">
        <f t="shared" si="2"/>
        <v>Bio-Tech / BiopharmaSeries A6</v>
      </c>
      <c r="H51" s="83">
        <v>50000000</v>
      </c>
      <c r="I51" s="84">
        <v>90000000</v>
      </c>
      <c r="J51" s="85">
        <v>160000000</v>
      </c>
      <c r="K51" s="83">
        <v>17600000</v>
      </c>
      <c r="L51" s="84">
        <v>39600000</v>
      </c>
      <c r="M51" s="85">
        <v>77000000</v>
      </c>
      <c r="N51" s="91">
        <v>0.15</v>
      </c>
      <c r="O51" s="65">
        <v>0.2</v>
      </c>
      <c r="P51" s="92">
        <v>0.25</v>
      </c>
      <c r="Q51" s="66">
        <v>18</v>
      </c>
      <c r="R51" s="66">
        <v>21</v>
      </c>
      <c r="S51" s="66">
        <v>24</v>
      </c>
      <c r="T51" s="65">
        <v>0.65</v>
      </c>
      <c r="U51" s="65">
        <v>7.0000000000000007E-2</v>
      </c>
      <c r="V51" s="65">
        <v>0.23</v>
      </c>
      <c r="W51" s="65">
        <v>0.05</v>
      </c>
      <c r="X51" s="64" t="s">
        <v>164</v>
      </c>
      <c r="Y51" s="64" t="s">
        <v>165</v>
      </c>
      <c r="Z51" s="64" t="s">
        <v>96</v>
      </c>
      <c r="AA51" s="64" t="s">
        <v>166</v>
      </c>
      <c r="AI51" s="106">
        <v>0</v>
      </c>
      <c r="AJ51" s="106">
        <f t="shared" si="3"/>
        <v>0</v>
      </c>
      <c r="AK51" s="106">
        <v>0</v>
      </c>
      <c r="AL51" s="64">
        <v>-0.65</v>
      </c>
      <c r="AM51" s="64">
        <v>-0.15</v>
      </c>
      <c r="AN51" s="64">
        <v>-51.3</v>
      </c>
      <c r="AO51" s="64">
        <v>-10.1</v>
      </c>
      <c r="AT51" s="64" t="s">
        <v>173</v>
      </c>
      <c r="AU51" s="64" t="s">
        <v>168</v>
      </c>
      <c r="AV51" s="64" t="s">
        <v>169</v>
      </c>
      <c r="AW51" s="64" t="s">
        <v>101</v>
      </c>
      <c r="AX51" s="64" t="s">
        <v>170</v>
      </c>
      <c r="AY51" s="67"/>
      <c r="AZ51" s="95" t="e">
        <f t="shared" si="4"/>
        <v>#DIV/0!</v>
      </c>
      <c r="BA51" s="68"/>
      <c r="BB51" s="69" t="s">
        <v>171</v>
      </c>
      <c r="BC51" s="70" t="s">
        <v>172</v>
      </c>
      <c r="BD51" s="129">
        <v>0.32</v>
      </c>
      <c r="BE51" s="130">
        <v>0.55000000000000004</v>
      </c>
      <c r="BF51" s="130">
        <v>0.78</v>
      </c>
      <c r="BG51" s="130">
        <v>0.24</v>
      </c>
      <c r="BH51" s="130">
        <v>0.39</v>
      </c>
      <c r="BI51" s="130">
        <v>0.54</v>
      </c>
      <c r="BJ51" s="130">
        <v>0.24</v>
      </c>
      <c r="BK51" s="130">
        <v>0.39</v>
      </c>
      <c r="BL51" s="130">
        <v>0.54</v>
      </c>
    </row>
    <row r="52" spans="1:64" ht="35.9" hidden="1" customHeight="1">
      <c r="A52" s="64" t="s">
        <v>163</v>
      </c>
      <c r="B52" s="64" t="s">
        <v>116</v>
      </c>
      <c r="C52" s="79" t="str">
        <f t="shared" si="0"/>
        <v>Bio-Tech / BiopharmaSeries B</v>
      </c>
      <c r="D52" s="64" t="s">
        <v>117</v>
      </c>
      <c r="E52" s="71">
        <v>8</v>
      </c>
      <c r="F52" s="98" t="str">
        <f t="shared" si="1"/>
        <v>Bio-Tech / Biopharma8</v>
      </c>
      <c r="G52" s="98" t="str">
        <f t="shared" si="2"/>
        <v>Bio-Tech / BiopharmaSeries B8</v>
      </c>
      <c r="H52" s="83">
        <v>100000000</v>
      </c>
      <c r="I52" s="84">
        <v>250000000</v>
      </c>
      <c r="J52" s="85">
        <v>500000000</v>
      </c>
      <c r="K52" s="83">
        <v>44000000</v>
      </c>
      <c r="L52" s="84">
        <v>110000000</v>
      </c>
      <c r="M52" s="85">
        <v>220000000</v>
      </c>
      <c r="N52" s="91">
        <v>0.12</v>
      </c>
      <c r="O52" s="65">
        <v>0.17</v>
      </c>
      <c r="P52" s="92">
        <v>0.22</v>
      </c>
      <c r="Q52" s="66">
        <v>18</v>
      </c>
      <c r="R52" s="66">
        <v>24</v>
      </c>
      <c r="S52" s="66">
        <v>30</v>
      </c>
      <c r="T52" s="65">
        <v>0.55000000000000004</v>
      </c>
      <c r="U52" s="65">
        <v>0.12</v>
      </c>
      <c r="V52" s="65">
        <v>0.25</v>
      </c>
      <c r="W52" s="65">
        <v>0.08</v>
      </c>
      <c r="X52" s="64" t="s">
        <v>164</v>
      </c>
      <c r="Y52" s="64" t="s">
        <v>165</v>
      </c>
      <c r="Z52" s="64" t="s">
        <v>96</v>
      </c>
      <c r="AA52" s="64" t="s">
        <v>166</v>
      </c>
      <c r="AI52" s="106">
        <v>0</v>
      </c>
      <c r="AJ52" s="106">
        <f t="shared" si="3"/>
        <v>0</v>
      </c>
      <c r="AK52" s="106">
        <v>0</v>
      </c>
      <c r="AL52" s="64">
        <v>-0.45</v>
      </c>
      <c r="AM52" s="64">
        <v>0</v>
      </c>
      <c r="AN52" s="64">
        <v>-147</v>
      </c>
      <c r="AO52" s="64">
        <v>-22</v>
      </c>
      <c r="AT52" s="64" t="s">
        <v>173</v>
      </c>
      <c r="AU52" s="64" t="s">
        <v>168</v>
      </c>
      <c r="AV52" s="64" t="s">
        <v>169</v>
      </c>
      <c r="AW52" s="64" t="s">
        <v>101</v>
      </c>
      <c r="AX52" s="64" t="s">
        <v>170</v>
      </c>
      <c r="AY52" s="67"/>
      <c r="AZ52" s="95" t="e">
        <f t="shared" si="4"/>
        <v>#DIV/0!</v>
      </c>
      <c r="BA52" s="68"/>
      <c r="BB52" s="69" t="s">
        <v>171</v>
      </c>
      <c r="BC52" s="70" t="s">
        <v>108</v>
      </c>
      <c r="BD52" s="129">
        <v>0.23</v>
      </c>
      <c r="BE52" s="130">
        <v>0.41</v>
      </c>
      <c r="BF52" s="130">
        <v>0.59</v>
      </c>
      <c r="BG52" s="130">
        <v>0.18</v>
      </c>
      <c r="BH52" s="130">
        <v>0.3</v>
      </c>
      <c r="BI52" s="130">
        <v>0.42</v>
      </c>
      <c r="BJ52" s="130">
        <v>0.22</v>
      </c>
      <c r="BK52" s="130">
        <v>0.35</v>
      </c>
      <c r="BL52" s="130">
        <v>0.48</v>
      </c>
    </row>
    <row r="53" spans="1:64" ht="35.9" hidden="1" customHeight="1">
      <c r="A53" s="64" t="s">
        <v>163</v>
      </c>
      <c r="B53" s="64" t="s">
        <v>118</v>
      </c>
      <c r="C53" s="79" t="str">
        <f t="shared" si="0"/>
        <v>Bio-Tech / BiopharmaSeries C</v>
      </c>
      <c r="D53" s="64" t="s">
        <v>119</v>
      </c>
      <c r="E53" s="71">
        <v>10</v>
      </c>
      <c r="F53" s="98" t="str">
        <f t="shared" si="1"/>
        <v>Bio-Tech / Biopharma10</v>
      </c>
      <c r="G53" s="98" t="str">
        <f t="shared" si="2"/>
        <v>Bio-Tech / BiopharmaSeries C10</v>
      </c>
      <c r="H53" s="83">
        <v>250000000</v>
      </c>
      <c r="I53" s="84">
        <v>600000000</v>
      </c>
      <c r="J53" s="85">
        <v>1200000000</v>
      </c>
      <c r="K53" s="83">
        <v>88000000</v>
      </c>
      <c r="L53" s="84">
        <v>220000000</v>
      </c>
      <c r="M53" s="85">
        <v>440000000</v>
      </c>
      <c r="N53" s="91">
        <v>0.08</v>
      </c>
      <c r="O53" s="65">
        <v>0.13</v>
      </c>
      <c r="P53" s="92">
        <v>0.18</v>
      </c>
      <c r="Q53" s="66">
        <v>24</v>
      </c>
      <c r="R53" s="66">
        <v>27</v>
      </c>
      <c r="S53" s="66">
        <v>30</v>
      </c>
      <c r="T53" s="65">
        <v>0.45</v>
      </c>
      <c r="U53" s="65">
        <v>0.2</v>
      </c>
      <c r="V53" s="65">
        <v>0.27</v>
      </c>
      <c r="W53" s="65">
        <v>0.08</v>
      </c>
      <c r="X53" s="64" t="s">
        <v>164</v>
      </c>
      <c r="Y53" s="64" t="s">
        <v>165</v>
      </c>
      <c r="Z53" s="64" t="s">
        <v>96</v>
      </c>
      <c r="AA53" s="64" t="s">
        <v>166</v>
      </c>
      <c r="AI53" s="106">
        <v>0</v>
      </c>
      <c r="AJ53" s="106">
        <f t="shared" si="3"/>
        <v>0</v>
      </c>
      <c r="AK53" s="106">
        <v>0</v>
      </c>
      <c r="AL53" s="64">
        <v>-0.25</v>
      </c>
      <c r="AM53" s="64">
        <v>0.1</v>
      </c>
      <c r="AN53" s="64">
        <v>-220</v>
      </c>
      <c r="AO53" s="64">
        <v>0</v>
      </c>
      <c r="AT53" s="64" t="s">
        <v>174</v>
      </c>
      <c r="AU53" s="64" t="s">
        <v>168</v>
      </c>
      <c r="AV53" s="64" t="s">
        <v>169</v>
      </c>
      <c r="AW53" s="64" t="s">
        <v>101</v>
      </c>
      <c r="AX53" s="64" t="s">
        <v>170</v>
      </c>
      <c r="AY53" s="67">
        <v>0</v>
      </c>
      <c r="AZ53" s="67">
        <v>0</v>
      </c>
      <c r="BA53" s="67">
        <v>0</v>
      </c>
      <c r="BB53" s="69" t="s">
        <v>171</v>
      </c>
      <c r="BC53" s="70" t="s">
        <v>108</v>
      </c>
      <c r="BD53" s="129">
        <v>0.16</v>
      </c>
      <c r="BE53" s="130">
        <v>0.27500000000000002</v>
      </c>
      <c r="BF53" s="130">
        <v>0.39</v>
      </c>
      <c r="BG53" s="130">
        <v>0.12</v>
      </c>
      <c r="BH53" s="130">
        <v>0.21</v>
      </c>
      <c r="BI53" s="130">
        <v>0.3</v>
      </c>
      <c r="BJ53" s="130">
        <v>0.18</v>
      </c>
      <c r="BK53" s="130">
        <v>0.3</v>
      </c>
      <c r="BL53" s="130">
        <v>0.42</v>
      </c>
    </row>
    <row r="54" spans="1:64" ht="35.9" hidden="1" customHeight="1">
      <c r="A54" s="64" t="s">
        <v>163</v>
      </c>
      <c r="B54" s="64" t="s">
        <v>121</v>
      </c>
      <c r="C54" s="79" t="str">
        <f t="shared" si="0"/>
        <v>Bio-Tech / BiopharmaSeries D/E</v>
      </c>
      <c r="D54" s="64" t="s">
        <v>122</v>
      </c>
      <c r="E54" s="71">
        <v>11</v>
      </c>
      <c r="F54" s="98" t="str">
        <f t="shared" si="1"/>
        <v>Bio-Tech / Biopharma11</v>
      </c>
      <c r="G54" s="98" t="str">
        <f t="shared" si="2"/>
        <v>Bio-Tech / BiopharmaSeries D/E11</v>
      </c>
      <c r="H54" s="83">
        <v>500000000</v>
      </c>
      <c r="I54" s="84">
        <v>1500000000</v>
      </c>
      <c r="J54" s="85">
        <v>3500000000</v>
      </c>
      <c r="K54" s="83">
        <v>165000000</v>
      </c>
      <c r="L54" s="84">
        <v>440000000</v>
      </c>
      <c r="M54" s="85">
        <v>1100000000</v>
      </c>
      <c r="N54" s="91">
        <v>0.06</v>
      </c>
      <c r="O54" s="65">
        <v>0.1</v>
      </c>
      <c r="P54" s="92">
        <v>0.15</v>
      </c>
      <c r="Q54" s="66">
        <v>24</v>
      </c>
      <c r="R54" s="66">
        <v>30</v>
      </c>
      <c r="S54" s="66">
        <v>36</v>
      </c>
      <c r="T54" s="65">
        <v>0.35</v>
      </c>
      <c r="U54" s="65">
        <v>0.28000000000000003</v>
      </c>
      <c r="V54" s="65">
        <v>0.28999999999999998</v>
      </c>
      <c r="W54" s="65">
        <v>0.08</v>
      </c>
      <c r="X54" s="64" t="s">
        <v>164</v>
      </c>
      <c r="Y54" s="64" t="s">
        <v>165</v>
      </c>
      <c r="Z54" s="64" t="s">
        <v>96</v>
      </c>
      <c r="AA54" s="64" t="s">
        <v>166</v>
      </c>
      <c r="AI54" s="106">
        <v>0</v>
      </c>
      <c r="AJ54" s="106">
        <f t="shared" si="3"/>
        <v>0</v>
      </c>
      <c r="AK54" s="106">
        <v>0</v>
      </c>
      <c r="AL54" s="64">
        <v>-0.1</v>
      </c>
      <c r="AM54" s="64">
        <v>0.2</v>
      </c>
      <c r="AN54" s="64">
        <v>-550</v>
      </c>
      <c r="AO54" s="64">
        <v>0</v>
      </c>
      <c r="AT54" s="64" t="s">
        <v>174</v>
      </c>
      <c r="AU54" s="64" t="s">
        <v>168</v>
      </c>
      <c r="AV54" s="64" t="s">
        <v>169</v>
      </c>
      <c r="AW54" s="64" t="s">
        <v>101</v>
      </c>
      <c r="AX54" s="64" t="s">
        <v>170</v>
      </c>
      <c r="AY54" s="67">
        <v>0</v>
      </c>
      <c r="AZ54" s="67">
        <v>0</v>
      </c>
      <c r="BA54" s="67">
        <v>0</v>
      </c>
      <c r="BB54" s="69" t="s">
        <v>171</v>
      </c>
      <c r="BC54" s="70" t="s">
        <v>108</v>
      </c>
      <c r="BD54" s="129">
        <v>0.1</v>
      </c>
      <c r="BE54" s="130">
        <v>0.21000000000000002</v>
      </c>
      <c r="BF54" s="130">
        <v>0.32</v>
      </c>
      <c r="BG54" s="130">
        <v>0.09</v>
      </c>
      <c r="BH54" s="130">
        <v>0.15</v>
      </c>
      <c r="BI54" s="130">
        <v>0.21</v>
      </c>
      <c r="BJ54" s="130">
        <v>0.14000000000000001</v>
      </c>
      <c r="BK54" s="130">
        <v>0.25</v>
      </c>
      <c r="BL54" s="130">
        <v>0.36</v>
      </c>
    </row>
    <row r="55" spans="1:64" ht="35.9" hidden="1" customHeight="1">
      <c r="A55" s="64" t="s">
        <v>163</v>
      </c>
      <c r="B55" s="64" t="s">
        <v>123</v>
      </c>
      <c r="C55" s="79" t="str">
        <f t="shared" si="0"/>
        <v>Bio-Tech / BiopharmaPre-IPO</v>
      </c>
      <c r="D55" s="64" t="s">
        <v>124</v>
      </c>
      <c r="E55" s="71">
        <v>12</v>
      </c>
      <c r="F55" s="98" t="str">
        <f t="shared" si="1"/>
        <v>Bio-Tech / Biopharma12</v>
      </c>
      <c r="G55" s="98" t="str">
        <f t="shared" si="2"/>
        <v>Bio-Tech / BiopharmaPre-IPO12</v>
      </c>
      <c r="H55" s="83">
        <v>1000000000</v>
      </c>
      <c r="I55" s="84">
        <v>3500000000</v>
      </c>
      <c r="J55" s="85">
        <v>10000000000</v>
      </c>
      <c r="K55" s="83">
        <v>220000000</v>
      </c>
      <c r="L55" s="84">
        <v>880000000</v>
      </c>
      <c r="M55" s="85">
        <v>2200000000</v>
      </c>
      <c r="N55" s="91">
        <v>0.03</v>
      </c>
      <c r="O55" s="65">
        <v>0.06</v>
      </c>
      <c r="P55" s="92">
        <v>0.1</v>
      </c>
      <c r="Q55" s="66">
        <v>24</v>
      </c>
      <c r="R55" s="66">
        <v>30</v>
      </c>
      <c r="S55" s="66">
        <v>36</v>
      </c>
      <c r="T55" s="65">
        <v>0.25</v>
      </c>
      <c r="U55" s="65">
        <v>0.3</v>
      </c>
      <c r="V55" s="65">
        <v>0.37</v>
      </c>
      <c r="W55" s="65">
        <v>0.08</v>
      </c>
      <c r="X55" s="64" t="s">
        <v>164</v>
      </c>
      <c r="Y55" s="64" t="s">
        <v>165</v>
      </c>
      <c r="Z55" s="64" t="s">
        <v>96</v>
      </c>
      <c r="AA55" s="64" t="s">
        <v>166</v>
      </c>
      <c r="AI55" s="106">
        <v>0</v>
      </c>
      <c r="AJ55" s="106">
        <f t="shared" si="3"/>
        <v>25000000</v>
      </c>
      <c r="AK55" s="106">
        <v>50000000</v>
      </c>
      <c r="AL55" s="64">
        <v>0.05</v>
      </c>
      <c r="AM55" s="64">
        <v>0.3</v>
      </c>
      <c r="AN55" s="64">
        <v>0</v>
      </c>
      <c r="AO55" s="64">
        <v>15</v>
      </c>
      <c r="AT55" s="64" t="s">
        <v>174</v>
      </c>
      <c r="AU55" s="64" t="s">
        <v>168</v>
      </c>
      <c r="AV55" s="64" t="s">
        <v>169</v>
      </c>
      <c r="AW55" s="64" t="s">
        <v>101</v>
      </c>
      <c r="AX55" s="64" t="s">
        <v>170</v>
      </c>
      <c r="AY55" s="67">
        <v>0</v>
      </c>
      <c r="AZ55" s="95">
        <f t="shared" si="4"/>
        <v>0.3</v>
      </c>
      <c r="BA55" s="68">
        <v>0.6</v>
      </c>
      <c r="BB55" s="69" t="s">
        <v>171</v>
      </c>
      <c r="BC55" s="70" t="s">
        <v>108</v>
      </c>
      <c r="BD55" s="129">
        <v>0.06</v>
      </c>
      <c r="BE55" s="130">
        <v>0.14500000000000002</v>
      </c>
      <c r="BF55" s="130">
        <v>0.23</v>
      </c>
      <c r="BG55" s="130">
        <v>0.05</v>
      </c>
      <c r="BH55" s="130">
        <v>0.1</v>
      </c>
      <c r="BI55" s="130">
        <v>0.15</v>
      </c>
      <c r="BJ55" s="130">
        <v>0.12</v>
      </c>
      <c r="BK55" s="130">
        <v>0.21</v>
      </c>
      <c r="BL55" s="130">
        <v>0.3</v>
      </c>
    </row>
    <row r="56" spans="1:64" ht="26.9" hidden="1" customHeight="1">
      <c r="A56" s="64" t="s">
        <v>175</v>
      </c>
      <c r="B56" s="64" t="s">
        <v>92</v>
      </c>
      <c r="C56" s="79" t="str">
        <f t="shared" si="0"/>
        <v>Hardware / IoTIdea / Concept</v>
      </c>
      <c r="D56" s="64" t="s">
        <v>93</v>
      </c>
      <c r="E56" s="71">
        <v>2</v>
      </c>
      <c r="F56" s="98" t="str">
        <f t="shared" si="1"/>
        <v>Hardware / IoT2</v>
      </c>
      <c r="G56" s="98" t="str">
        <f t="shared" si="2"/>
        <v>Hardware / IoTIdea / Concept2</v>
      </c>
      <c r="H56" s="83">
        <v>800000</v>
      </c>
      <c r="I56" s="84">
        <v>2400000</v>
      </c>
      <c r="J56" s="85">
        <v>4000000</v>
      </c>
      <c r="K56" s="83">
        <v>80000</v>
      </c>
      <c r="L56" s="84">
        <v>380000</v>
      </c>
      <c r="M56" s="85">
        <v>750000</v>
      </c>
      <c r="N56" s="91">
        <v>0.05</v>
      </c>
      <c r="O56" s="65">
        <v>0.1</v>
      </c>
      <c r="P56" s="92">
        <v>0.15</v>
      </c>
      <c r="Q56" s="66">
        <v>6</v>
      </c>
      <c r="R56" s="66">
        <v>9</v>
      </c>
      <c r="S56" s="66">
        <v>12</v>
      </c>
      <c r="T56" s="65">
        <v>0.65</v>
      </c>
      <c r="U56" s="65">
        <v>0.03</v>
      </c>
      <c r="V56" s="65">
        <v>0.17</v>
      </c>
      <c r="W56" s="65">
        <v>0.15</v>
      </c>
      <c r="X56" s="64" t="s">
        <v>176</v>
      </c>
      <c r="Y56" s="64" t="s">
        <v>165</v>
      </c>
      <c r="Z56" s="64" t="s">
        <v>96</v>
      </c>
      <c r="AA56" s="64" t="s">
        <v>177</v>
      </c>
      <c r="AE56" s="64">
        <v>50</v>
      </c>
      <c r="AF56" s="64">
        <v>5000</v>
      </c>
      <c r="AI56" s="106">
        <v>0</v>
      </c>
      <c r="AJ56" s="106">
        <f t="shared" si="3"/>
        <v>0</v>
      </c>
      <c r="AK56" s="106">
        <v>0</v>
      </c>
      <c r="AL56" s="64">
        <v>-1</v>
      </c>
      <c r="AM56" s="64">
        <v>-0.6</v>
      </c>
      <c r="AN56" s="64">
        <v>-1.5</v>
      </c>
      <c r="AO56" s="64">
        <v>-0.11</v>
      </c>
      <c r="AP56" s="64">
        <v>0.15</v>
      </c>
      <c r="AQ56" s="64">
        <v>0.35</v>
      </c>
      <c r="AT56" s="64" t="s">
        <v>178</v>
      </c>
      <c r="AU56" s="64" t="s">
        <v>179</v>
      </c>
      <c r="AV56" s="64" t="s">
        <v>100</v>
      </c>
      <c r="AW56" s="64" t="s">
        <v>101</v>
      </c>
      <c r="AX56" s="64" t="s">
        <v>180</v>
      </c>
      <c r="AY56" s="67"/>
      <c r="AZ56" s="95" t="e">
        <f t="shared" si="4"/>
        <v>#DIV/0!</v>
      </c>
      <c r="BA56" s="68"/>
      <c r="BB56" s="69" t="s">
        <v>181</v>
      </c>
      <c r="BC56" s="70" t="s">
        <v>104</v>
      </c>
      <c r="BD56" s="129" t="s">
        <v>105</v>
      </c>
      <c r="BE56" s="130" t="s">
        <v>105</v>
      </c>
      <c r="BF56" s="130" t="s">
        <v>105</v>
      </c>
      <c r="BG56" s="130" t="s">
        <v>105</v>
      </c>
      <c r="BH56" s="130" t="s">
        <v>105</v>
      </c>
      <c r="BI56" s="130" t="s">
        <v>105</v>
      </c>
      <c r="BJ56" s="130" t="s">
        <v>105</v>
      </c>
      <c r="BK56" s="130" t="s">
        <v>105</v>
      </c>
      <c r="BL56" s="130" t="s">
        <v>105</v>
      </c>
    </row>
    <row r="57" spans="1:64" ht="26.9" hidden="1" customHeight="1">
      <c r="A57" s="64" t="s">
        <v>175</v>
      </c>
      <c r="B57" s="64" t="s">
        <v>106</v>
      </c>
      <c r="C57" s="79" t="str">
        <f t="shared" si="0"/>
        <v>Hardware / IoTPre-Seed</v>
      </c>
      <c r="D57" s="64" t="s">
        <v>107</v>
      </c>
      <c r="E57" s="71">
        <v>2</v>
      </c>
      <c r="F57" s="98" t="str">
        <f t="shared" si="1"/>
        <v>Hardware / IoT2</v>
      </c>
      <c r="G57" s="98" t="str">
        <f t="shared" si="2"/>
        <v>Hardware / IoTPre-Seed2</v>
      </c>
      <c r="H57" s="83">
        <v>3200000</v>
      </c>
      <c r="I57" s="84">
        <v>6400000</v>
      </c>
      <c r="J57" s="85">
        <v>12000000</v>
      </c>
      <c r="K57" s="83">
        <v>450000</v>
      </c>
      <c r="L57" s="84">
        <v>1500000</v>
      </c>
      <c r="M57" s="85">
        <v>3750000</v>
      </c>
      <c r="N57" s="91">
        <v>0.1</v>
      </c>
      <c r="O57" s="65">
        <v>0.15</v>
      </c>
      <c r="P57" s="92">
        <v>0.2</v>
      </c>
      <c r="Q57" s="66">
        <v>12</v>
      </c>
      <c r="R57" s="66">
        <v>15</v>
      </c>
      <c r="S57" s="66">
        <v>18</v>
      </c>
      <c r="T57" s="65">
        <v>0.55000000000000004</v>
      </c>
      <c r="U57" s="65">
        <v>0.06</v>
      </c>
      <c r="V57" s="65">
        <v>0.17</v>
      </c>
      <c r="W57" s="65">
        <v>0.22</v>
      </c>
      <c r="X57" s="64" t="s">
        <v>176</v>
      </c>
      <c r="Y57" s="64" t="s">
        <v>165</v>
      </c>
      <c r="Z57" s="64" t="s">
        <v>96</v>
      </c>
      <c r="AA57" s="64" t="s">
        <v>177</v>
      </c>
      <c r="AE57" s="64">
        <v>50</v>
      </c>
      <c r="AF57" s="64">
        <v>5000</v>
      </c>
      <c r="AI57" s="106">
        <v>0</v>
      </c>
      <c r="AJ57" s="106">
        <f t="shared" si="3"/>
        <v>110000</v>
      </c>
      <c r="AK57" s="106">
        <v>220000</v>
      </c>
      <c r="AL57" s="64">
        <v>-1</v>
      </c>
      <c r="AM57" s="64">
        <v>-0.5</v>
      </c>
      <c r="AN57" s="64">
        <v>-3.75</v>
      </c>
      <c r="AO57" s="64">
        <v>-0.36</v>
      </c>
      <c r="AP57" s="64">
        <v>0.15</v>
      </c>
      <c r="AQ57" s="64">
        <v>0.35</v>
      </c>
      <c r="AT57" s="64" t="s">
        <v>178</v>
      </c>
      <c r="AU57" s="64" t="s">
        <v>179</v>
      </c>
      <c r="AV57" s="64" t="s">
        <v>100</v>
      </c>
      <c r="AW57" s="64" t="s">
        <v>101</v>
      </c>
      <c r="AX57" s="64" t="s">
        <v>180</v>
      </c>
      <c r="AY57" s="67">
        <v>0</v>
      </c>
      <c r="AZ57" s="95">
        <f t="shared" si="4"/>
        <v>1</v>
      </c>
      <c r="BA57" s="68">
        <v>2</v>
      </c>
      <c r="BB57" s="69" t="s">
        <v>181</v>
      </c>
      <c r="BC57" s="70" t="s">
        <v>108</v>
      </c>
      <c r="BD57" s="129">
        <v>0.52</v>
      </c>
      <c r="BE57" s="130">
        <v>0.89</v>
      </c>
      <c r="BF57" s="130">
        <v>1.26</v>
      </c>
      <c r="BG57" s="130">
        <v>0.27</v>
      </c>
      <c r="BH57" s="130">
        <v>0.58499999999999996</v>
      </c>
      <c r="BI57" s="130">
        <v>0.9</v>
      </c>
      <c r="BJ57" s="130">
        <v>0.21</v>
      </c>
      <c r="BK57" s="130">
        <v>0.42</v>
      </c>
      <c r="BL57" s="130">
        <v>0.63</v>
      </c>
    </row>
    <row r="58" spans="1:64" ht="26.9" hidden="1" customHeight="1">
      <c r="A58" s="64" t="s">
        <v>175</v>
      </c>
      <c r="B58" s="64" t="s">
        <v>109</v>
      </c>
      <c r="C58" s="79" t="str">
        <f t="shared" si="0"/>
        <v>Hardware / IoTSeed</v>
      </c>
      <c r="D58" s="64" t="s">
        <v>110</v>
      </c>
      <c r="E58" s="71">
        <v>3</v>
      </c>
      <c r="F58" s="98" t="str">
        <f t="shared" si="1"/>
        <v>Hardware / IoT3</v>
      </c>
      <c r="G58" s="98" t="str">
        <f t="shared" si="2"/>
        <v>Hardware / IoTSeed3</v>
      </c>
      <c r="H58" s="83">
        <v>8000000</v>
      </c>
      <c r="I58" s="84">
        <v>19200000</v>
      </c>
      <c r="J58" s="85">
        <v>40000000</v>
      </c>
      <c r="K58" s="83">
        <v>1500000</v>
      </c>
      <c r="L58" s="84">
        <v>6000000</v>
      </c>
      <c r="M58" s="85">
        <v>12000000</v>
      </c>
      <c r="N58" s="91">
        <v>0.15</v>
      </c>
      <c r="O58" s="65">
        <v>0.2</v>
      </c>
      <c r="P58" s="92">
        <v>0.25</v>
      </c>
      <c r="Q58" s="66">
        <v>18</v>
      </c>
      <c r="R58" s="66">
        <v>21</v>
      </c>
      <c r="S58" s="66">
        <v>24</v>
      </c>
      <c r="T58" s="65">
        <v>0.45</v>
      </c>
      <c r="U58" s="65">
        <v>0.12</v>
      </c>
      <c r="V58" s="65">
        <v>0.16</v>
      </c>
      <c r="W58" s="65">
        <v>0.27</v>
      </c>
      <c r="X58" s="64" t="s">
        <v>176</v>
      </c>
      <c r="Y58" s="64" t="s">
        <v>165</v>
      </c>
      <c r="Z58" s="64" t="s">
        <v>96</v>
      </c>
      <c r="AA58" s="64" t="s">
        <v>177</v>
      </c>
      <c r="AE58" s="64">
        <v>50</v>
      </c>
      <c r="AF58" s="64">
        <v>5000</v>
      </c>
      <c r="AI58" s="106">
        <v>110000</v>
      </c>
      <c r="AJ58" s="106">
        <f t="shared" si="3"/>
        <v>880000</v>
      </c>
      <c r="AK58" s="106">
        <v>1650000</v>
      </c>
      <c r="AL58" s="64">
        <v>-0.9</v>
      </c>
      <c r="AM58" s="64">
        <v>-0.35</v>
      </c>
      <c r="AN58" s="64">
        <v>-8</v>
      </c>
      <c r="AO58" s="64">
        <v>-0.86</v>
      </c>
      <c r="AP58" s="64">
        <v>0.15</v>
      </c>
      <c r="AQ58" s="64">
        <v>0.35</v>
      </c>
      <c r="AR58" s="64">
        <v>1</v>
      </c>
      <c r="AS58" s="64">
        <v>5</v>
      </c>
      <c r="AT58" s="64" t="s">
        <v>178</v>
      </c>
      <c r="AU58" s="64" t="s">
        <v>179</v>
      </c>
      <c r="AV58" s="64" t="s">
        <v>100</v>
      </c>
      <c r="AW58" s="64" t="s">
        <v>101</v>
      </c>
      <c r="AX58" s="64" t="s">
        <v>180</v>
      </c>
      <c r="AY58" s="67">
        <v>0.5</v>
      </c>
      <c r="AZ58" s="95">
        <f t="shared" si="4"/>
        <v>1.1499999999999999</v>
      </c>
      <c r="BA58" s="68">
        <v>1.8</v>
      </c>
      <c r="BB58" s="69" t="s">
        <v>181</v>
      </c>
      <c r="BC58" s="70" t="s">
        <v>108</v>
      </c>
      <c r="BD58" s="129">
        <v>0.42</v>
      </c>
      <c r="BE58" s="130">
        <v>0.67999999999999994</v>
      </c>
      <c r="BF58" s="130">
        <v>0.94</v>
      </c>
      <c r="BG58" s="130">
        <v>0.45</v>
      </c>
      <c r="BH58" s="130">
        <v>0.76500000000000001</v>
      </c>
      <c r="BI58" s="130">
        <v>1.08</v>
      </c>
      <c r="BJ58" s="130">
        <v>0.26</v>
      </c>
      <c r="BK58" s="130">
        <v>0.44500000000000001</v>
      </c>
      <c r="BL58" s="130">
        <v>0.63</v>
      </c>
    </row>
    <row r="59" spans="1:64" ht="26.9" hidden="1" customHeight="1">
      <c r="A59" s="64" t="s">
        <v>175</v>
      </c>
      <c r="B59" s="64" t="s">
        <v>111</v>
      </c>
      <c r="C59" s="79" t="str">
        <f t="shared" si="0"/>
        <v>Hardware / IoTLate Seed / Seed+</v>
      </c>
      <c r="D59" s="64" t="s">
        <v>112</v>
      </c>
      <c r="E59" s="71">
        <v>4</v>
      </c>
      <c r="F59" s="98" t="str">
        <f t="shared" si="1"/>
        <v>Hardware / IoT4</v>
      </c>
      <c r="G59" s="98" t="str">
        <f t="shared" si="2"/>
        <v>Hardware / IoTLate Seed / Seed+4</v>
      </c>
      <c r="H59" s="83">
        <v>16000000</v>
      </c>
      <c r="I59" s="84">
        <v>36000000</v>
      </c>
      <c r="J59" s="85">
        <v>64000000</v>
      </c>
      <c r="K59" s="83">
        <v>4500000</v>
      </c>
      <c r="L59" s="84">
        <v>12000000</v>
      </c>
      <c r="M59" s="85">
        <v>22500000</v>
      </c>
      <c r="N59" s="91">
        <v>0.12</v>
      </c>
      <c r="O59" s="65">
        <v>0.17</v>
      </c>
      <c r="P59" s="92">
        <v>0.22</v>
      </c>
      <c r="Q59" s="66">
        <v>18</v>
      </c>
      <c r="R59" s="66">
        <v>21</v>
      </c>
      <c r="S59" s="66">
        <v>24</v>
      </c>
      <c r="T59" s="65">
        <v>0.38</v>
      </c>
      <c r="U59" s="65">
        <v>0.18</v>
      </c>
      <c r="V59" s="65">
        <v>0.16</v>
      </c>
      <c r="W59" s="65">
        <v>0.28000000000000003</v>
      </c>
      <c r="X59" s="64" t="s">
        <v>176</v>
      </c>
      <c r="Y59" s="64" t="s">
        <v>165</v>
      </c>
      <c r="Z59" s="64" t="s">
        <v>96</v>
      </c>
      <c r="AA59" s="64" t="s">
        <v>177</v>
      </c>
      <c r="AE59" s="64">
        <v>100</v>
      </c>
      <c r="AF59" s="64">
        <v>20000</v>
      </c>
      <c r="AI59" s="106">
        <v>1100000</v>
      </c>
      <c r="AJ59" s="106">
        <f t="shared" si="3"/>
        <v>2750000</v>
      </c>
      <c r="AK59" s="106">
        <v>4400000</v>
      </c>
      <c r="AL59" s="64">
        <v>-0.75</v>
      </c>
      <c r="AM59" s="64">
        <v>-0.25</v>
      </c>
      <c r="AN59" s="64">
        <v>-15</v>
      </c>
      <c r="AO59" s="64">
        <v>-2.57</v>
      </c>
      <c r="AP59" s="64">
        <v>0.15</v>
      </c>
      <c r="AQ59" s="64">
        <v>0.35</v>
      </c>
      <c r="AR59" s="64">
        <v>1</v>
      </c>
      <c r="AS59" s="64">
        <v>5</v>
      </c>
      <c r="AT59" s="64" t="s">
        <v>182</v>
      </c>
      <c r="AU59" s="64" t="s">
        <v>179</v>
      </c>
      <c r="AV59" s="64" t="s">
        <v>100</v>
      </c>
      <c r="AW59" s="64" t="s">
        <v>101</v>
      </c>
      <c r="AX59" s="64" t="s">
        <v>180</v>
      </c>
      <c r="AY59" s="67">
        <v>0.35</v>
      </c>
      <c r="AZ59" s="95">
        <f t="shared" si="4"/>
        <v>0.77499999999999991</v>
      </c>
      <c r="BA59" s="68">
        <v>1.2</v>
      </c>
      <c r="BB59" s="69" t="s">
        <v>181</v>
      </c>
      <c r="BC59" s="70" t="s">
        <v>108</v>
      </c>
      <c r="BD59" s="129">
        <v>0.32</v>
      </c>
      <c r="BE59" s="130">
        <v>0.53</v>
      </c>
      <c r="BF59" s="130">
        <v>0.74</v>
      </c>
      <c r="BG59" s="130">
        <v>0.36</v>
      </c>
      <c r="BH59" s="130">
        <v>0.63</v>
      </c>
      <c r="BI59" s="130">
        <v>0.9</v>
      </c>
      <c r="BJ59" s="130">
        <v>0.21</v>
      </c>
      <c r="BK59" s="130">
        <v>0.36499999999999999</v>
      </c>
      <c r="BL59" s="130">
        <v>0.52</v>
      </c>
    </row>
    <row r="60" spans="1:64" ht="26.9" hidden="1" customHeight="1">
      <c r="A60" s="64" t="s">
        <v>175</v>
      </c>
      <c r="B60" s="64" t="s">
        <v>114</v>
      </c>
      <c r="C60" s="79" t="str">
        <f t="shared" si="0"/>
        <v>Hardware / IoTSeries A</v>
      </c>
      <c r="D60" s="64" t="s">
        <v>115</v>
      </c>
      <c r="E60" s="71">
        <v>5</v>
      </c>
      <c r="F60" s="98" t="str">
        <f t="shared" si="1"/>
        <v>Hardware / IoT5</v>
      </c>
      <c r="G60" s="98" t="str">
        <f t="shared" si="2"/>
        <v>Hardware / IoTSeries A5</v>
      </c>
      <c r="H60" s="83">
        <v>40000000</v>
      </c>
      <c r="I60" s="84">
        <v>72000000</v>
      </c>
      <c r="J60" s="85">
        <v>128000000</v>
      </c>
      <c r="K60" s="83">
        <v>12000000</v>
      </c>
      <c r="L60" s="84">
        <v>27000000</v>
      </c>
      <c r="M60" s="85">
        <v>52500000</v>
      </c>
      <c r="N60" s="91">
        <v>0.15</v>
      </c>
      <c r="O60" s="65">
        <v>0.2</v>
      </c>
      <c r="P60" s="92">
        <v>0.25</v>
      </c>
      <c r="Q60" s="66">
        <v>18</v>
      </c>
      <c r="R60" s="66">
        <v>21</v>
      </c>
      <c r="S60" s="66">
        <v>24</v>
      </c>
      <c r="T60" s="65">
        <v>0.3</v>
      </c>
      <c r="U60" s="65">
        <v>0.27</v>
      </c>
      <c r="V60" s="65">
        <v>0.16</v>
      </c>
      <c r="W60" s="65">
        <v>0.27</v>
      </c>
      <c r="X60" s="64" t="s">
        <v>176</v>
      </c>
      <c r="Y60" s="64" t="s">
        <v>165</v>
      </c>
      <c r="Z60" s="64" t="s">
        <v>96</v>
      </c>
      <c r="AA60" s="64" t="s">
        <v>177</v>
      </c>
      <c r="AE60" s="64">
        <v>100</v>
      </c>
      <c r="AF60" s="64">
        <v>20000</v>
      </c>
      <c r="AI60" s="106">
        <v>2200000</v>
      </c>
      <c r="AJ60" s="106">
        <f t="shared" si="3"/>
        <v>6600000</v>
      </c>
      <c r="AK60" s="106">
        <v>11000000</v>
      </c>
      <c r="AL60" s="64">
        <v>-0.65</v>
      </c>
      <c r="AM60" s="64">
        <v>-0.15</v>
      </c>
      <c r="AN60" s="64">
        <v>-35</v>
      </c>
      <c r="AO60" s="64">
        <v>-6.86</v>
      </c>
      <c r="AP60" s="64">
        <v>0.15</v>
      </c>
      <c r="AQ60" s="64">
        <v>0.35</v>
      </c>
      <c r="AR60" s="64">
        <v>1</v>
      </c>
      <c r="AS60" s="64">
        <v>5</v>
      </c>
      <c r="AT60" s="64" t="s">
        <v>182</v>
      </c>
      <c r="AU60" s="64" t="s">
        <v>179</v>
      </c>
      <c r="AV60" s="64" t="s">
        <v>100</v>
      </c>
      <c r="AW60" s="64" t="s">
        <v>101</v>
      </c>
      <c r="AX60" s="64" t="s">
        <v>180</v>
      </c>
      <c r="AY60" s="67">
        <v>0.25</v>
      </c>
      <c r="AZ60" s="95">
        <f t="shared" si="4"/>
        <v>0.57499999999999996</v>
      </c>
      <c r="BA60" s="68">
        <v>0.9</v>
      </c>
      <c r="BB60" s="69" t="s">
        <v>181</v>
      </c>
      <c r="BC60" s="70" t="s">
        <v>108</v>
      </c>
      <c r="BD60" s="129">
        <v>0.26</v>
      </c>
      <c r="BE60" s="130">
        <v>0.44500000000000001</v>
      </c>
      <c r="BF60" s="130">
        <v>0.63</v>
      </c>
      <c r="BG60" s="130">
        <v>0.36</v>
      </c>
      <c r="BH60" s="130">
        <v>0.58499999999999996</v>
      </c>
      <c r="BI60" s="130">
        <v>0.81</v>
      </c>
      <c r="BJ60" s="130">
        <v>0.21</v>
      </c>
      <c r="BK60" s="130">
        <v>0.33999999999999997</v>
      </c>
      <c r="BL60" s="130">
        <v>0.47</v>
      </c>
    </row>
    <row r="61" spans="1:64" ht="26.9" hidden="1" customHeight="1">
      <c r="A61" s="64" t="s">
        <v>175</v>
      </c>
      <c r="B61" s="64" t="s">
        <v>116</v>
      </c>
      <c r="C61" s="79" t="str">
        <f t="shared" si="0"/>
        <v>Hardware / IoTSeries B</v>
      </c>
      <c r="D61" s="64" t="s">
        <v>117</v>
      </c>
      <c r="E61" s="71">
        <v>7</v>
      </c>
      <c r="F61" s="98" t="str">
        <f t="shared" si="1"/>
        <v>Hardware / IoT7</v>
      </c>
      <c r="G61" s="98" t="str">
        <f t="shared" si="2"/>
        <v>Hardware / IoTSeries B7</v>
      </c>
      <c r="H61" s="83">
        <v>80000000</v>
      </c>
      <c r="I61" s="84">
        <v>200000000</v>
      </c>
      <c r="J61" s="85">
        <v>400000000</v>
      </c>
      <c r="K61" s="83">
        <v>30000000</v>
      </c>
      <c r="L61" s="84">
        <v>75000000</v>
      </c>
      <c r="M61" s="85">
        <v>150000000</v>
      </c>
      <c r="N61" s="91">
        <v>0.12</v>
      </c>
      <c r="O61" s="65">
        <v>0.17</v>
      </c>
      <c r="P61" s="92">
        <v>0.22</v>
      </c>
      <c r="Q61" s="66">
        <v>18</v>
      </c>
      <c r="R61" s="66">
        <v>24</v>
      </c>
      <c r="S61" s="66">
        <v>30</v>
      </c>
      <c r="T61" s="65">
        <v>0.22</v>
      </c>
      <c r="U61" s="65">
        <v>0.36</v>
      </c>
      <c r="V61" s="65">
        <v>0.16</v>
      </c>
      <c r="W61" s="65">
        <v>0.26</v>
      </c>
      <c r="X61" s="64" t="s">
        <v>176</v>
      </c>
      <c r="Y61" s="64" t="s">
        <v>165</v>
      </c>
      <c r="Z61" s="64" t="s">
        <v>96</v>
      </c>
      <c r="AA61" s="64" t="s">
        <v>177</v>
      </c>
      <c r="AE61" s="64">
        <v>100</v>
      </c>
      <c r="AF61" s="64">
        <v>20000</v>
      </c>
      <c r="AI61" s="106">
        <v>8800000</v>
      </c>
      <c r="AJ61" s="106">
        <f t="shared" si="3"/>
        <v>20900000</v>
      </c>
      <c r="AK61" s="106">
        <v>33000000</v>
      </c>
      <c r="AL61" s="64">
        <v>-0.45</v>
      </c>
      <c r="AM61" s="64">
        <v>0</v>
      </c>
      <c r="AN61" s="64">
        <v>-100</v>
      </c>
      <c r="AO61" s="64">
        <v>-15</v>
      </c>
      <c r="AP61" s="64">
        <v>0.15</v>
      </c>
      <c r="AQ61" s="64">
        <v>0.35</v>
      </c>
      <c r="AR61" s="64">
        <v>1</v>
      </c>
      <c r="AS61" s="64">
        <v>5</v>
      </c>
      <c r="AT61" s="64" t="s">
        <v>182</v>
      </c>
      <c r="AU61" s="64" t="s">
        <v>179</v>
      </c>
      <c r="AV61" s="64" t="s">
        <v>100</v>
      </c>
      <c r="AW61" s="64" t="s">
        <v>101</v>
      </c>
      <c r="AX61" s="64" t="s">
        <v>180</v>
      </c>
      <c r="AY61" s="67">
        <v>0.2</v>
      </c>
      <c r="AZ61" s="95">
        <f t="shared" si="4"/>
        <v>0.42500000000000004</v>
      </c>
      <c r="BA61" s="68">
        <v>0.65</v>
      </c>
      <c r="BB61" s="69" t="s">
        <v>181</v>
      </c>
      <c r="BC61" s="70" t="s">
        <v>108</v>
      </c>
      <c r="BD61" s="129">
        <v>0.19</v>
      </c>
      <c r="BE61" s="130">
        <v>0.32999999999999996</v>
      </c>
      <c r="BF61" s="130">
        <v>0.47</v>
      </c>
      <c r="BG61" s="130">
        <v>0.27</v>
      </c>
      <c r="BH61" s="130">
        <v>0.45</v>
      </c>
      <c r="BI61" s="130">
        <v>0.63</v>
      </c>
      <c r="BJ61" s="130">
        <v>0.19</v>
      </c>
      <c r="BK61" s="130">
        <v>0.30499999999999999</v>
      </c>
      <c r="BL61" s="130">
        <v>0.42</v>
      </c>
    </row>
    <row r="62" spans="1:64" ht="26.9" hidden="1" customHeight="1">
      <c r="A62" s="64" t="s">
        <v>175</v>
      </c>
      <c r="B62" s="64" t="s">
        <v>118</v>
      </c>
      <c r="C62" s="79" t="str">
        <f t="shared" si="0"/>
        <v>Hardware / IoTSeries C</v>
      </c>
      <c r="D62" s="64" t="s">
        <v>119</v>
      </c>
      <c r="E62" s="71">
        <v>8</v>
      </c>
      <c r="F62" s="98" t="str">
        <f t="shared" si="1"/>
        <v>Hardware / IoT8</v>
      </c>
      <c r="G62" s="98" t="str">
        <f t="shared" si="2"/>
        <v>Hardware / IoTSeries C8</v>
      </c>
      <c r="H62" s="83">
        <v>200000000</v>
      </c>
      <c r="I62" s="84">
        <v>480000000</v>
      </c>
      <c r="J62" s="85">
        <v>960000000</v>
      </c>
      <c r="K62" s="83">
        <v>60000000</v>
      </c>
      <c r="L62" s="84">
        <v>150000000</v>
      </c>
      <c r="M62" s="85">
        <v>300000000</v>
      </c>
      <c r="N62" s="91">
        <v>0.08</v>
      </c>
      <c r="O62" s="65">
        <v>0.13</v>
      </c>
      <c r="P62" s="92">
        <v>0.18</v>
      </c>
      <c r="Q62" s="66">
        <v>24</v>
      </c>
      <c r="R62" s="66">
        <v>27</v>
      </c>
      <c r="S62" s="66">
        <v>30</v>
      </c>
      <c r="T62" s="65">
        <v>0.18</v>
      </c>
      <c r="U62" s="65">
        <v>0.4</v>
      </c>
      <c r="V62" s="65">
        <v>0.18</v>
      </c>
      <c r="W62" s="65">
        <v>0.24</v>
      </c>
      <c r="X62" s="64" t="s">
        <v>176</v>
      </c>
      <c r="Y62" s="64" t="s">
        <v>165</v>
      </c>
      <c r="Z62" s="64" t="s">
        <v>96</v>
      </c>
      <c r="AA62" s="64" t="s">
        <v>177</v>
      </c>
      <c r="AE62" s="64">
        <v>500</v>
      </c>
      <c r="AF62" s="64">
        <v>75000</v>
      </c>
      <c r="AI62" s="106">
        <v>27500000</v>
      </c>
      <c r="AJ62" s="106">
        <f t="shared" si="3"/>
        <v>68750000</v>
      </c>
      <c r="AK62" s="106">
        <v>110000000</v>
      </c>
      <c r="AL62" s="64">
        <v>-0.25</v>
      </c>
      <c r="AM62" s="64">
        <v>0.1</v>
      </c>
      <c r="AN62" s="64">
        <v>-150</v>
      </c>
      <c r="AO62" s="64">
        <v>11</v>
      </c>
      <c r="AP62" s="64">
        <v>0.15</v>
      </c>
      <c r="AQ62" s="64">
        <v>0.35</v>
      </c>
      <c r="AR62" s="64">
        <v>1</v>
      </c>
      <c r="AS62" s="64">
        <v>5</v>
      </c>
      <c r="AT62" s="64" t="s">
        <v>183</v>
      </c>
      <c r="AU62" s="64" t="s">
        <v>179</v>
      </c>
      <c r="AV62" s="64" t="s">
        <v>100</v>
      </c>
      <c r="AW62" s="64" t="s">
        <v>101</v>
      </c>
      <c r="AX62" s="64" t="s">
        <v>180</v>
      </c>
      <c r="AY62" s="67">
        <v>0.12</v>
      </c>
      <c r="AZ62" s="95">
        <f t="shared" si="4"/>
        <v>0.28500000000000003</v>
      </c>
      <c r="BA62" s="68">
        <v>0.45</v>
      </c>
      <c r="BB62" s="69" t="s">
        <v>181</v>
      </c>
      <c r="BC62" s="70" t="s">
        <v>108</v>
      </c>
      <c r="BD62" s="129">
        <v>0.13</v>
      </c>
      <c r="BE62" s="130">
        <v>0.22500000000000001</v>
      </c>
      <c r="BF62" s="130">
        <v>0.32</v>
      </c>
      <c r="BG62" s="130">
        <v>0.18</v>
      </c>
      <c r="BH62" s="130">
        <v>0.315</v>
      </c>
      <c r="BI62" s="130">
        <v>0.45</v>
      </c>
      <c r="BJ62" s="130">
        <v>0.16</v>
      </c>
      <c r="BK62" s="130">
        <v>0.26500000000000001</v>
      </c>
      <c r="BL62" s="130">
        <v>0.37</v>
      </c>
    </row>
    <row r="63" spans="1:64" ht="26.9" hidden="1" customHeight="1">
      <c r="A63" s="64" t="s">
        <v>175</v>
      </c>
      <c r="B63" s="64" t="s">
        <v>121</v>
      </c>
      <c r="C63" s="79" t="str">
        <f t="shared" si="0"/>
        <v>Hardware / IoTSeries D/E</v>
      </c>
      <c r="D63" s="64" t="s">
        <v>122</v>
      </c>
      <c r="E63" s="71">
        <v>10</v>
      </c>
      <c r="F63" s="98" t="str">
        <f t="shared" si="1"/>
        <v>Hardware / IoT10</v>
      </c>
      <c r="G63" s="98" t="str">
        <f t="shared" si="2"/>
        <v>Hardware / IoTSeries D/E10</v>
      </c>
      <c r="H63" s="83">
        <v>400000000</v>
      </c>
      <c r="I63" s="84">
        <v>1200000000</v>
      </c>
      <c r="J63" s="85">
        <v>2800000000</v>
      </c>
      <c r="K63" s="83">
        <v>112500000</v>
      </c>
      <c r="L63" s="84">
        <v>300000000</v>
      </c>
      <c r="M63" s="85">
        <v>750000000</v>
      </c>
      <c r="N63" s="91">
        <v>0.06</v>
      </c>
      <c r="O63" s="65">
        <v>0.1</v>
      </c>
      <c r="P63" s="92">
        <v>0.15</v>
      </c>
      <c r="Q63" s="66">
        <v>24</v>
      </c>
      <c r="R63" s="66">
        <v>30</v>
      </c>
      <c r="S63" s="66">
        <v>36</v>
      </c>
      <c r="T63" s="65">
        <v>0.14000000000000001</v>
      </c>
      <c r="U63" s="65">
        <v>0.42</v>
      </c>
      <c r="V63" s="65">
        <v>0.22</v>
      </c>
      <c r="W63" s="65">
        <v>0.22</v>
      </c>
      <c r="X63" s="64" t="s">
        <v>176</v>
      </c>
      <c r="Y63" s="64" t="s">
        <v>165</v>
      </c>
      <c r="Z63" s="64" t="s">
        <v>96</v>
      </c>
      <c r="AA63" s="64" t="s">
        <v>177</v>
      </c>
      <c r="AE63" s="64">
        <v>500</v>
      </c>
      <c r="AF63" s="64">
        <v>75000</v>
      </c>
      <c r="AI63" s="106">
        <v>82500000</v>
      </c>
      <c r="AJ63" s="106">
        <f t="shared" si="3"/>
        <v>206250000</v>
      </c>
      <c r="AK63" s="106">
        <v>330000000</v>
      </c>
      <c r="AL63" s="64">
        <v>-0.1</v>
      </c>
      <c r="AM63" s="64">
        <v>0.2</v>
      </c>
      <c r="AN63" s="64">
        <v>-375</v>
      </c>
      <c r="AO63" s="64">
        <v>66</v>
      </c>
      <c r="AP63" s="64">
        <v>0.15</v>
      </c>
      <c r="AQ63" s="64">
        <v>0.35</v>
      </c>
      <c r="AR63" s="64">
        <v>1</v>
      </c>
      <c r="AS63" s="64">
        <v>5</v>
      </c>
      <c r="AT63" s="64" t="s">
        <v>183</v>
      </c>
      <c r="AU63" s="64" t="s">
        <v>179</v>
      </c>
      <c r="AV63" s="64" t="s">
        <v>100</v>
      </c>
      <c r="AW63" s="64" t="s">
        <v>101</v>
      </c>
      <c r="AX63" s="64" t="s">
        <v>180</v>
      </c>
      <c r="AY63" s="67">
        <v>0.08</v>
      </c>
      <c r="AZ63" s="95">
        <f t="shared" si="4"/>
        <v>0.19</v>
      </c>
      <c r="BA63" s="68">
        <v>0.3</v>
      </c>
      <c r="BB63" s="69" t="s">
        <v>181</v>
      </c>
      <c r="BC63" s="70" t="s">
        <v>108</v>
      </c>
      <c r="BD63" s="129">
        <v>0.08</v>
      </c>
      <c r="BE63" s="130">
        <v>0.17</v>
      </c>
      <c r="BF63" s="130">
        <v>0.26</v>
      </c>
      <c r="BG63" s="130">
        <v>0.14000000000000001</v>
      </c>
      <c r="BH63" s="130">
        <v>0.23</v>
      </c>
      <c r="BI63" s="130">
        <v>0.32</v>
      </c>
      <c r="BJ63" s="130">
        <v>0.13</v>
      </c>
      <c r="BK63" s="130">
        <v>0.22500000000000001</v>
      </c>
      <c r="BL63" s="130">
        <v>0.32</v>
      </c>
    </row>
    <row r="64" spans="1:64" ht="26.9" hidden="1" customHeight="1">
      <c r="A64" s="64" t="s">
        <v>175</v>
      </c>
      <c r="B64" s="64" t="s">
        <v>123</v>
      </c>
      <c r="C64" s="79" t="str">
        <f t="shared" si="0"/>
        <v>Hardware / IoTPre-IPO</v>
      </c>
      <c r="D64" s="64" t="s">
        <v>124</v>
      </c>
      <c r="E64" s="71">
        <v>11</v>
      </c>
      <c r="F64" s="98" t="str">
        <f t="shared" si="1"/>
        <v>Hardware / IoT11</v>
      </c>
      <c r="G64" s="98" t="str">
        <f t="shared" si="2"/>
        <v>Hardware / IoTPre-IPO11</v>
      </c>
      <c r="H64" s="83">
        <v>800000000</v>
      </c>
      <c r="I64" s="84">
        <v>2800000000</v>
      </c>
      <c r="J64" s="85">
        <v>8000000000</v>
      </c>
      <c r="K64" s="83">
        <v>150000000</v>
      </c>
      <c r="L64" s="84">
        <v>600000000</v>
      </c>
      <c r="M64" s="85">
        <v>1500000000</v>
      </c>
      <c r="N64" s="91">
        <v>0.03</v>
      </c>
      <c r="O64" s="65">
        <v>0.06</v>
      </c>
      <c r="P64" s="92">
        <v>0.1</v>
      </c>
      <c r="Q64" s="66">
        <v>24</v>
      </c>
      <c r="R64" s="66">
        <v>30</v>
      </c>
      <c r="S64" s="66">
        <v>36</v>
      </c>
      <c r="T64" s="65">
        <v>0.1</v>
      </c>
      <c r="U64" s="65">
        <v>0.34</v>
      </c>
      <c r="V64" s="65">
        <v>0.34</v>
      </c>
      <c r="W64" s="65">
        <v>0.22</v>
      </c>
      <c r="X64" s="64" t="s">
        <v>176</v>
      </c>
      <c r="Y64" s="64" t="s">
        <v>165</v>
      </c>
      <c r="Z64" s="64" t="s">
        <v>96</v>
      </c>
      <c r="AA64" s="64" t="s">
        <v>177</v>
      </c>
      <c r="AE64" s="64">
        <v>500</v>
      </c>
      <c r="AF64" s="64">
        <v>75000</v>
      </c>
      <c r="AI64" s="106">
        <v>165000000</v>
      </c>
      <c r="AJ64" s="106">
        <f t="shared" si="3"/>
        <v>522500000</v>
      </c>
      <c r="AK64" s="106">
        <v>880000000</v>
      </c>
      <c r="AL64" s="64">
        <v>0.05</v>
      </c>
      <c r="AM64" s="64">
        <v>0.3</v>
      </c>
      <c r="AN64" s="64">
        <v>8.25</v>
      </c>
      <c r="AO64" s="64">
        <v>264</v>
      </c>
      <c r="AP64" s="64">
        <v>0.15</v>
      </c>
      <c r="AQ64" s="64">
        <v>0.35</v>
      </c>
      <c r="AR64" s="64">
        <v>1</v>
      </c>
      <c r="AS64" s="64">
        <v>5</v>
      </c>
      <c r="AT64" s="64" t="s">
        <v>183</v>
      </c>
      <c r="AU64" s="64" t="s">
        <v>179</v>
      </c>
      <c r="AV64" s="64" t="s">
        <v>100</v>
      </c>
      <c r="AW64" s="64" t="s">
        <v>101</v>
      </c>
      <c r="AX64" s="64" t="s">
        <v>180</v>
      </c>
      <c r="AY64" s="67">
        <v>0.05</v>
      </c>
      <c r="AZ64" s="95">
        <f t="shared" si="4"/>
        <v>0.125</v>
      </c>
      <c r="BA64" s="68">
        <v>0.2</v>
      </c>
      <c r="BB64" s="69" t="s">
        <v>181</v>
      </c>
      <c r="BC64" s="70" t="s">
        <v>108</v>
      </c>
      <c r="BD64" s="129">
        <v>0.05</v>
      </c>
      <c r="BE64" s="130">
        <v>0.12</v>
      </c>
      <c r="BF64" s="130">
        <v>0.19</v>
      </c>
      <c r="BG64" s="130">
        <v>7.0000000000000007E-2</v>
      </c>
      <c r="BH64" s="130">
        <v>0.14500000000000002</v>
      </c>
      <c r="BI64" s="130">
        <v>0.22</v>
      </c>
      <c r="BJ64" s="130">
        <v>0.11</v>
      </c>
      <c r="BK64" s="130">
        <v>0.185</v>
      </c>
      <c r="BL64" s="130">
        <v>0.26</v>
      </c>
    </row>
    <row r="65" spans="1:64" ht="35.9" hidden="1" customHeight="1">
      <c r="A65" s="64" t="s">
        <v>184</v>
      </c>
      <c r="B65" s="64" t="s">
        <v>92</v>
      </c>
      <c r="C65" s="79" t="str">
        <f t="shared" si="0"/>
        <v>Automotive / TelematicsIdea / Concept</v>
      </c>
      <c r="D65" s="64" t="s">
        <v>93</v>
      </c>
      <c r="E65" s="71">
        <v>2</v>
      </c>
      <c r="F65" s="98" t="str">
        <f t="shared" si="1"/>
        <v>Automotive / Telematics2</v>
      </c>
      <c r="G65" s="98" t="str">
        <f t="shared" si="2"/>
        <v>Automotive / TelematicsIdea / Concept2</v>
      </c>
      <c r="H65" s="83">
        <v>900000</v>
      </c>
      <c r="I65" s="84">
        <v>2700000</v>
      </c>
      <c r="J65" s="85">
        <v>4500000</v>
      </c>
      <c r="K65" s="83">
        <v>80000</v>
      </c>
      <c r="L65" s="84">
        <v>380000</v>
      </c>
      <c r="M65" s="85">
        <v>750000</v>
      </c>
      <c r="N65" s="91">
        <v>0.05</v>
      </c>
      <c r="O65" s="65">
        <v>0.1</v>
      </c>
      <c r="P65" s="92">
        <v>0.15</v>
      </c>
      <c r="Q65" s="66">
        <v>6</v>
      </c>
      <c r="R65" s="66">
        <v>9</v>
      </c>
      <c r="S65" s="66">
        <v>12</v>
      </c>
      <c r="T65" s="65">
        <v>0.7</v>
      </c>
      <c r="U65" s="65">
        <v>0.03</v>
      </c>
      <c r="V65" s="65">
        <v>0.17</v>
      </c>
      <c r="W65" s="65">
        <v>0.1</v>
      </c>
      <c r="X65" s="64" t="s">
        <v>185</v>
      </c>
      <c r="Y65" s="64" t="s">
        <v>165</v>
      </c>
      <c r="Z65" s="64" t="s">
        <v>96</v>
      </c>
      <c r="AA65" s="64" t="s">
        <v>186</v>
      </c>
      <c r="AC65" s="64">
        <v>0</v>
      </c>
      <c r="AD65" s="64">
        <v>0</v>
      </c>
      <c r="AE65" s="64">
        <v>20</v>
      </c>
      <c r="AF65" s="64">
        <v>500</v>
      </c>
      <c r="AG65" s="64">
        <v>0.08</v>
      </c>
      <c r="AH65" s="64">
        <v>0.25</v>
      </c>
      <c r="AI65" s="106">
        <v>0</v>
      </c>
      <c r="AJ65" s="106">
        <f t="shared" si="3"/>
        <v>0</v>
      </c>
      <c r="AK65" s="106">
        <v>0</v>
      </c>
      <c r="AL65" s="64">
        <v>-1</v>
      </c>
      <c r="AM65" s="64">
        <v>-0.6</v>
      </c>
      <c r="AN65" s="64">
        <v>-1.5</v>
      </c>
      <c r="AO65" s="64">
        <v>-0.11</v>
      </c>
      <c r="AP65" s="64">
        <v>0.1</v>
      </c>
      <c r="AQ65" s="64">
        <v>0.3</v>
      </c>
      <c r="AT65" s="64" t="s">
        <v>187</v>
      </c>
      <c r="AU65" s="64" t="s">
        <v>188</v>
      </c>
      <c r="AV65" s="64" t="s">
        <v>100</v>
      </c>
      <c r="AW65" s="64" t="s">
        <v>101</v>
      </c>
      <c r="AX65" s="64" t="s">
        <v>180</v>
      </c>
      <c r="AY65" s="67"/>
      <c r="AZ65" s="95" t="e">
        <f t="shared" si="4"/>
        <v>#DIV/0!</v>
      </c>
      <c r="BA65" s="68"/>
      <c r="BB65" s="69" t="s">
        <v>189</v>
      </c>
      <c r="BC65" s="70" t="s">
        <v>104</v>
      </c>
      <c r="BD65" s="129" t="s">
        <v>105</v>
      </c>
      <c r="BE65" s="130" t="s">
        <v>105</v>
      </c>
      <c r="BF65" s="130" t="s">
        <v>105</v>
      </c>
      <c r="BG65" s="130" t="s">
        <v>105</v>
      </c>
      <c r="BH65" s="130" t="s">
        <v>105</v>
      </c>
      <c r="BI65" s="130" t="s">
        <v>105</v>
      </c>
      <c r="BJ65" s="130" t="s">
        <v>105</v>
      </c>
      <c r="BK65" s="130" t="s">
        <v>105</v>
      </c>
      <c r="BL65" s="130" t="s">
        <v>105</v>
      </c>
    </row>
    <row r="66" spans="1:64" ht="35.9" hidden="1" customHeight="1">
      <c r="A66" s="64" t="s">
        <v>184</v>
      </c>
      <c r="B66" s="64" t="s">
        <v>106</v>
      </c>
      <c r="C66" s="79" t="str">
        <f t="shared" si="0"/>
        <v>Automotive / TelematicsPre-Seed</v>
      </c>
      <c r="D66" s="64" t="s">
        <v>107</v>
      </c>
      <c r="E66" s="71">
        <v>2</v>
      </c>
      <c r="F66" s="98" t="str">
        <f t="shared" si="1"/>
        <v>Automotive / Telematics2</v>
      </c>
      <c r="G66" s="98" t="str">
        <f t="shared" si="2"/>
        <v>Automotive / TelematicsPre-Seed2</v>
      </c>
      <c r="H66" s="83">
        <v>3600000</v>
      </c>
      <c r="I66" s="84">
        <v>7200000</v>
      </c>
      <c r="J66" s="85">
        <v>13500000</v>
      </c>
      <c r="K66" s="83">
        <v>450000</v>
      </c>
      <c r="L66" s="84">
        <v>1500000</v>
      </c>
      <c r="M66" s="85">
        <v>3750000</v>
      </c>
      <c r="N66" s="91">
        <v>0.1</v>
      </c>
      <c r="O66" s="65">
        <v>0.15</v>
      </c>
      <c r="P66" s="92">
        <v>0.2</v>
      </c>
      <c r="Q66" s="66">
        <v>12</v>
      </c>
      <c r="R66" s="66">
        <v>15</v>
      </c>
      <c r="S66" s="66">
        <v>18</v>
      </c>
      <c r="T66" s="65">
        <v>0.6</v>
      </c>
      <c r="U66" s="65">
        <v>0.05</v>
      </c>
      <c r="V66" s="65">
        <v>0.18</v>
      </c>
      <c r="W66" s="65">
        <v>0.17</v>
      </c>
      <c r="X66" s="64" t="s">
        <v>185</v>
      </c>
      <c r="Y66" s="64" t="s">
        <v>165</v>
      </c>
      <c r="Z66" s="64" t="s">
        <v>96</v>
      </c>
      <c r="AA66" s="64" t="s">
        <v>186</v>
      </c>
      <c r="AC66" s="64">
        <v>0</v>
      </c>
      <c r="AD66" s="64">
        <v>0.2</v>
      </c>
      <c r="AE66" s="64">
        <v>20</v>
      </c>
      <c r="AF66" s="64">
        <v>500</v>
      </c>
      <c r="AG66" s="64">
        <v>0.08</v>
      </c>
      <c r="AH66" s="64">
        <v>0.25</v>
      </c>
      <c r="AI66" s="106">
        <v>0</v>
      </c>
      <c r="AJ66" s="106">
        <f t="shared" si="3"/>
        <v>100000</v>
      </c>
      <c r="AK66" s="106">
        <v>200000</v>
      </c>
      <c r="AL66" s="64">
        <v>-1</v>
      </c>
      <c r="AM66" s="64">
        <v>-0.5</v>
      </c>
      <c r="AN66" s="64">
        <v>-3.75</v>
      </c>
      <c r="AO66" s="64">
        <v>-0.36</v>
      </c>
      <c r="AP66" s="64">
        <v>0.1</v>
      </c>
      <c r="AQ66" s="64">
        <v>0.3</v>
      </c>
      <c r="AT66" s="64" t="s">
        <v>187</v>
      </c>
      <c r="AU66" s="64" t="s">
        <v>188</v>
      </c>
      <c r="AV66" s="64" t="s">
        <v>100</v>
      </c>
      <c r="AW66" s="64" t="s">
        <v>101</v>
      </c>
      <c r="AX66" s="64" t="s">
        <v>180</v>
      </c>
      <c r="AY66" s="67">
        <v>0</v>
      </c>
      <c r="AZ66" s="95">
        <f t="shared" si="4"/>
        <v>1</v>
      </c>
      <c r="BA66" s="68">
        <v>2</v>
      </c>
      <c r="BB66" s="69" t="s">
        <v>189</v>
      </c>
      <c r="BC66" s="70" t="s">
        <v>108</v>
      </c>
      <c r="BD66" s="129">
        <v>0.56999999999999995</v>
      </c>
      <c r="BE66" s="130">
        <v>0.97499999999999987</v>
      </c>
      <c r="BF66" s="130">
        <v>1.38</v>
      </c>
      <c r="BG66" s="130">
        <v>0.28000000000000003</v>
      </c>
      <c r="BH66" s="130">
        <v>0.61499999999999999</v>
      </c>
      <c r="BI66" s="130">
        <v>0.95</v>
      </c>
      <c r="BJ66" s="130">
        <v>0.22</v>
      </c>
      <c r="BK66" s="130">
        <v>0.44</v>
      </c>
      <c r="BL66" s="130">
        <v>0.66</v>
      </c>
    </row>
    <row r="67" spans="1:64" ht="35.9" hidden="1" customHeight="1">
      <c r="A67" s="64" t="s">
        <v>184</v>
      </c>
      <c r="B67" s="64" t="s">
        <v>109</v>
      </c>
      <c r="C67" s="79" t="str">
        <f t="shared" ref="C67:C130" si="5">A67&amp;B67</f>
        <v>Automotive / TelematicsSeed</v>
      </c>
      <c r="D67" s="64" t="s">
        <v>110</v>
      </c>
      <c r="E67" s="71">
        <v>3</v>
      </c>
      <c r="F67" s="98" t="str">
        <f t="shared" ref="F67:F130" si="6">A67&amp;E67</f>
        <v>Automotive / Telematics3</v>
      </c>
      <c r="G67" s="98" t="str">
        <f t="shared" ref="G67:G130" si="7">A67&amp;B67&amp;E67</f>
        <v>Automotive / TelematicsSeed3</v>
      </c>
      <c r="H67" s="83">
        <v>9000000</v>
      </c>
      <c r="I67" s="84">
        <v>21600000</v>
      </c>
      <c r="J67" s="85">
        <v>45000000</v>
      </c>
      <c r="K67" s="83">
        <v>1500000</v>
      </c>
      <c r="L67" s="84">
        <v>6000000</v>
      </c>
      <c r="M67" s="85">
        <v>12000000</v>
      </c>
      <c r="N67" s="91">
        <v>0.15</v>
      </c>
      <c r="O67" s="65">
        <v>0.2</v>
      </c>
      <c r="P67" s="92">
        <v>0.25</v>
      </c>
      <c r="Q67" s="66">
        <v>18</v>
      </c>
      <c r="R67" s="66">
        <v>21</v>
      </c>
      <c r="S67" s="66">
        <v>24</v>
      </c>
      <c r="T67" s="65">
        <v>0.5</v>
      </c>
      <c r="U67" s="65">
        <v>0.1</v>
      </c>
      <c r="V67" s="65">
        <v>0.18</v>
      </c>
      <c r="W67" s="65">
        <v>0.22</v>
      </c>
      <c r="X67" s="64" t="s">
        <v>185</v>
      </c>
      <c r="Y67" s="64" t="s">
        <v>165</v>
      </c>
      <c r="Z67" s="64" t="s">
        <v>96</v>
      </c>
      <c r="AA67" s="64" t="s">
        <v>186</v>
      </c>
      <c r="AC67" s="64">
        <v>0.1</v>
      </c>
      <c r="AD67" s="64">
        <v>1.5</v>
      </c>
      <c r="AE67" s="64">
        <v>20</v>
      </c>
      <c r="AF67" s="64">
        <v>500</v>
      </c>
      <c r="AG67" s="64">
        <v>0.08</v>
      </c>
      <c r="AH67" s="64">
        <v>0.25</v>
      </c>
      <c r="AI67" s="106">
        <v>100000</v>
      </c>
      <c r="AJ67" s="106">
        <f t="shared" ref="AJ67:AJ130" si="8">AVERAGE(AI67,AK67)</f>
        <v>800000</v>
      </c>
      <c r="AK67" s="106">
        <v>1500000</v>
      </c>
      <c r="AL67" s="64">
        <v>-0.9</v>
      </c>
      <c r="AM67" s="64">
        <v>-0.35</v>
      </c>
      <c r="AN67" s="64">
        <v>-8</v>
      </c>
      <c r="AO67" s="64">
        <v>-0.86</v>
      </c>
      <c r="AP67" s="64">
        <v>0.1</v>
      </c>
      <c r="AQ67" s="64">
        <v>0.3</v>
      </c>
      <c r="AR67" s="64">
        <v>1</v>
      </c>
      <c r="AS67" s="64">
        <v>6</v>
      </c>
      <c r="AT67" s="64" t="s">
        <v>187</v>
      </c>
      <c r="AU67" s="64" t="s">
        <v>188</v>
      </c>
      <c r="AV67" s="64" t="s">
        <v>100</v>
      </c>
      <c r="AW67" s="64" t="s">
        <v>101</v>
      </c>
      <c r="AX67" s="64" t="s">
        <v>180</v>
      </c>
      <c r="AY67" s="67">
        <v>0.4</v>
      </c>
      <c r="AZ67" s="95">
        <f t="shared" si="4"/>
        <v>1</v>
      </c>
      <c r="BA67" s="68">
        <v>1.6</v>
      </c>
      <c r="BB67" s="69" t="s">
        <v>189</v>
      </c>
      <c r="BC67" s="70" t="s">
        <v>108</v>
      </c>
      <c r="BD67" s="129">
        <v>0.46</v>
      </c>
      <c r="BE67" s="130">
        <v>0.745</v>
      </c>
      <c r="BF67" s="130">
        <v>1.03</v>
      </c>
      <c r="BG67" s="130">
        <v>0.48</v>
      </c>
      <c r="BH67" s="130">
        <v>0.80999999999999994</v>
      </c>
      <c r="BI67" s="130">
        <v>1.1399999999999999</v>
      </c>
      <c r="BJ67" s="130">
        <v>0.28000000000000003</v>
      </c>
      <c r="BK67" s="130">
        <v>0.47000000000000003</v>
      </c>
      <c r="BL67" s="130">
        <v>0.66</v>
      </c>
    </row>
    <row r="68" spans="1:64" ht="35.9" hidden="1" customHeight="1">
      <c r="A68" s="64" t="s">
        <v>184</v>
      </c>
      <c r="B68" s="64" t="s">
        <v>111</v>
      </c>
      <c r="C68" s="79" t="str">
        <f t="shared" si="5"/>
        <v>Automotive / TelematicsLate Seed / Seed+</v>
      </c>
      <c r="D68" s="64" t="s">
        <v>112</v>
      </c>
      <c r="E68" s="71">
        <v>4</v>
      </c>
      <c r="F68" s="98" t="str">
        <f t="shared" si="6"/>
        <v>Automotive / Telematics4</v>
      </c>
      <c r="G68" s="98" t="str">
        <f t="shared" si="7"/>
        <v>Automotive / TelematicsLate Seed / Seed+4</v>
      </c>
      <c r="H68" s="83">
        <v>18000000</v>
      </c>
      <c r="I68" s="84">
        <v>40500000</v>
      </c>
      <c r="J68" s="85">
        <v>72000000</v>
      </c>
      <c r="K68" s="83">
        <v>4500000</v>
      </c>
      <c r="L68" s="84">
        <v>12000000</v>
      </c>
      <c r="M68" s="85">
        <v>22500000</v>
      </c>
      <c r="N68" s="91">
        <v>0.12</v>
      </c>
      <c r="O68" s="65">
        <v>0.17</v>
      </c>
      <c r="P68" s="92">
        <v>0.22</v>
      </c>
      <c r="Q68" s="66">
        <v>18</v>
      </c>
      <c r="R68" s="66">
        <v>21</v>
      </c>
      <c r="S68" s="66">
        <v>24</v>
      </c>
      <c r="T68" s="65">
        <v>0.45</v>
      </c>
      <c r="U68" s="65">
        <v>0.15</v>
      </c>
      <c r="V68" s="65">
        <v>0.18</v>
      </c>
      <c r="W68" s="65">
        <v>0.22</v>
      </c>
      <c r="X68" s="64" t="s">
        <v>185</v>
      </c>
      <c r="Y68" s="64" t="s">
        <v>165</v>
      </c>
      <c r="Z68" s="64" t="s">
        <v>96</v>
      </c>
      <c r="AA68" s="64" t="s">
        <v>186</v>
      </c>
      <c r="AC68" s="64">
        <v>1</v>
      </c>
      <c r="AD68" s="64">
        <v>4</v>
      </c>
      <c r="AE68" s="64">
        <v>50</v>
      </c>
      <c r="AF68" s="64">
        <v>5000</v>
      </c>
      <c r="AG68" s="64">
        <v>0.05</v>
      </c>
      <c r="AH68" s="64">
        <v>0.15</v>
      </c>
      <c r="AI68" s="106">
        <v>1000000</v>
      </c>
      <c r="AJ68" s="106">
        <f t="shared" si="8"/>
        <v>2500000</v>
      </c>
      <c r="AK68" s="106">
        <v>4000000</v>
      </c>
      <c r="AL68" s="64">
        <v>-0.75</v>
      </c>
      <c r="AM68" s="64">
        <v>-0.25</v>
      </c>
      <c r="AN68" s="64">
        <v>-15</v>
      </c>
      <c r="AO68" s="64">
        <v>-2.57</v>
      </c>
      <c r="AP68" s="64">
        <v>0.1</v>
      </c>
      <c r="AQ68" s="64">
        <v>0.3</v>
      </c>
      <c r="AR68" s="64">
        <v>1</v>
      </c>
      <c r="AS68" s="64">
        <v>6</v>
      </c>
      <c r="AT68" s="64" t="s">
        <v>190</v>
      </c>
      <c r="AU68" s="64" t="s">
        <v>188</v>
      </c>
      <c r="AV68" s="64" t="s">
        <v>100</v>
      </c>
      <c r="AW68" s="64" t="s">
        <v>101</v>
      </c>
      <c r="AX68" s="64" t="s">
        <v>180</v>
      </c>
      <c r="AY68" s="67">
        <v>0.3</v>
      </c>
      <c r="AZ68" s="95">
        <f t="shared" ref="AZ68:AZ131" si="9">AVERAGE(AY68,BA68)</f>
        <v>0.70000000000000007</v>
      </c>
      <c r="BA68" s="68">
        <v>1.1000000000000001</v>
      </c>
      <c r="BB68" s="69" t="s">
        <v>189</v>
      </c>
      <c r="BC68" s="70" t="s">
        <v>108</v>
      </c>
      <c r="BD68" s="129">
        <v>0.34</v>
      </c>
      <c r="BE68" s="130">
        <v>0.57000000000000006</v>
      </c>
      <c r="BF68" s="130">
        <v>0.8</v>
      </c>
      <c r="BG68" s="130">
        <v>0.38</v>
      </c>
      <c r="BH68" s="130">
        <v>0.66500000000000004</v>
      </c>
      <c r="BI68" s="130">
        <v>0.95</v>
      </c>
      <c r="BJ68" s="130">
        <v>0.22</v>
      </c>
      <c r="BK68" s="130">
        <v>0.38500000000000001</v>
      </c>
      <c r="BL68" s="130">
        <v>0.55000000000000004</v>
      </c>
    </row>
    <row r="69" spans="1:64" ht="35.9" hidden="1" customHeight="1">
      <c r="A69" s="64" t="s">
        <v>184</v>
      </c>
      <c r="B69" s="64" t="s">
        <v>114</v>
      </c>
      <c r="C69" s="79" t="str">
        <f t="shared" si="5"/>
        <v>Automotive / TelematicsSeries A</v>
      </c>
      <c r="D69" s="64" t="s">
        <v>115</v>
      </c>
      <c r="E69" s="71">
        <v>5</v>
      </c>
      <c r="F69" s="98" t="str">
        <f t="shared" si="6"/>
        <v>Automotive / Telematics5</v>
      </c>
      <c r="G69" s="98" t="str">
        <f t="shared" si="7"/>
        <v>Automotive / TelematicsSeries A5</v>
      </c>
      <c r="H69" s="83">
        <v>45000000</v>
      </c>
      <c r="I69" s="84">
        <v>81000000</v>
      </c>
      <c r="J69" s="85">
        <v>144000000</v>
      </c>
      <c r="K69" s="83">
        <v>12000000</v>
      </c>
      <c r="L69" s="84">
        <v>27000000</v>
      </c>
      <c r="M69" s="85">
        <v>52500000</v>
      </c>
      <c r="N69" s="91">
        <v>0.15</v>
      </c>
      <c r="O69" s="65">
        <v>0.2</v>
      </c>
      <c r="P69" s="92">
        <v>0.25</v>
      </c>
      <c r="Q69" s="66">
        <v>18</v>
      </c>
      <c r="R69" s="66">
        <v>21</v>
      </c>
      <c r="S69" s="66">
        <v>24</v>
      </c>
      <c r="T69" s="65">
        <v>0.35</v>
      </c>
      <c r="U69" s="65">
        <v>0.25</v>
      </c>
      <c r="V69" s="65">
        <v>0.18</v>
      </c>
      <c r="W69" s="65">
        <v>0.22</v>
      </c>
      <c r="X69" s="64" t="s">
        <v>185</v>
      </c>
      <c r="Y69" s="64" t="s">
        <v>165</v>
      </c>
      <c r="Z69" s="64" t="s">
        <v>96</v>
      </c>
      <c r="AA69" s="64" t="s">
        <v>186</v>
      </c>
      <c r="AC69" s="64">
        <v>2</v>
      </c>
      <c r="AD69" s="64">
        <v>10</v>
      </c>
      <c r="AE69" s="64">
        <v>50</v>
      </c>
      <c r="AF69" s="64">
        <v>5000</v>
      </c>
      <c r="AG69" s="64">
        <v>0.05</v>
      </c>
      <c r="AH69" s="64">
        <v>0.15</v>
      </c>
      <c r="AI69" s="106">
        <v>2000000</v>
      </c>
      <c r="AJ69" s="106">
        <f t="shared" si="8"/>
        <v>6000000</v>
      </c>
      <c r="AK69" s="106">
        <v>10000000</v>
      </c>
      <c r="AL69" s="64">
        <v>-0.65</v>
      </c>
      <c r="AM69" s="64">
        <v>-0.15</v>
      </c>
      <c r="AN69" s="64">
        <v>-35</v>
      </c>
      <c r="AO69" s="64">
        <v>-6.86</v>
      </c>
      <c r="AP69" s="64">
        <v>0.1</v>
      </c>
      <c r="AQ69" s="64">
        <v>0.3</v>
      </c>
      <c r="AR69" s="64">
        <v>1</v>
      </c>
      <c r="AS69" s="64">
        <v>6</v>
      </c>
      <c r="AT69" s="64" t="s">
        <v>190</v>
      </c>
      <c r="AU69" s="64" t="s">
        <v>188</v>
      </c>
      <c r="AV69" s="64" t="s">
        <v>100</v>
      </c>
      <c r="AW69" s="64" t="s">
        <v>101</v>
      </c>
      <c r="AX69" s="64" t="s">
        <v>180</v>
      </c>
      <c r="AY69" s="67">
        <v>0.22</v>
      </c>
      <c r="AZ69" s="95">
        <f t="shared" si="9"/>
        <v>0.53500000000000003</v>
      </c>
      <c r="BA69" s="68">
        <v>0.85</v>
      </c>
      <c r="BB69" s="69" t="s">
        <v>189</v>
      </c>
      <c r="BC69" s="70" t="s">
        <v>108</v>
      </c>
      <c r="BD69" s="129">
        <v>0.28999999999999998</v>
      </c>
      <c r="BE69" s="130">
        <v>0.49</v>
      </c>
      <c r="BF69" s="130">
        <v>0.69</v>
      </c>
      <c r="BG69" s="130">
        <v>0.38</v>
      </c>
      <c r="BH69" s="130">
        <v>0.62</v>
      </c>
      <c r="BI69" s="130">
        <v>0.86</v>
      </c>
      <c r="BJ69" s="130">
        <v>0.22</v>
      </c>
      <c r="BK69" s="130">
        <v>0.36</v>
      </c>
      <c r="BL69" s="130">
        <v>0.5</v>
      </c>
    </row>
    <row r="70" spans="1:64" ht="35.9" hidden="1" customHeight="1">
      <c r="A70" s="64" t="s">
        <v>184</v>
      </c>
      <c r="B70" s="64" t="s">
        <v>116</v>
      </c>
      <c r="C70" s="79" t="str">
        <f t="shared" si="5"/>
        <v>Automotive / TelematicsSeries B</v>
      </c>
      <c r="D70" s="64" t="s">
        <v>117</v>
      </c>
      <c r="E70" s="71">
        <v>7</v>
      </c>
      <c r="F70" s="98" t="str">
        <f t="shared" si="6"/>
        <v>Automotive / Telematics7</v>
      </c>
      <c r="G70" s="98" t="str">
        <f t="shared" si="7"/>
        <v>Automotive / TelematicsSeries B7</v>
      </c>
      <c r="H70" s="83">
        <v>90000000</v>
      </c>
      <c r="I70" s="84">
        <v>225000000</v>
      </c>
      <c r="J70" s="85">
        <v>450000000</v>
      </c>
      <c r="K70" s="83">
        <v>30000000</v>
      </c>
      <c r="L70" s="84">
        <v>75000000</v>
      </c>
      <c r="M70" s="85">
        <v>150000000</v>
      </c>
      <c r="N70" s="91">
        <v>0.12</v>
      </c>
      <c r="O70" s="65">
        <v>0.17</v>
      </c>
      <c r="P70" s="92">
        <v>0.22</v>
      </c>
      <c r="Q70" s="66">
        <v>18</v>
      </c>
      <c r="R70" s="66">
        <v>24</v>
      </c>
      <c r="S70" s="66">
        <v>30</v>
      </c>
      <c r="T70" s="65">
        <v>0.25</v>
      </c>
      <c r="U70" s="65">
        <v>0.35</v>
      </c>
      <c r="V70" s="65">
        <v>0.18</v>
      </c>
      <c r="W70" s="65">
        <v>0.22</v>
      </c>
      <c r="X70" s="64" t="s">
        <v>185</v>
      </c>
      <c r="Y70" s="64" t="s">
        <v>165</v>
      </c>
      <c r="Z70" s="64" t="s">
        <v>96</v>
      </c>
      <c r="AA70" s="64" t="s">
        <v>186</v>
      </c>
      <c r="AC70" s="64">
        <v>8</v>
      </c>
      <c r="AD70" s="64">
        <v>30</v>
      </c>
      <c r="AE70" s="64">
        <v>50</v>
      </c>
      <c r="AF70" s="64">
        <v>5000</v>
      </c>
      <c r="AG70" s="64">
        <v>0.05</v>
      </c>
      <c r="AH70" s="64">
        <v>0.15</v>
      </c>
      <c r="AI70" s="106">
        <v>8000000</v>
      </c>
      <c r="AJ70" s="106">
        <f t="shared" si="8"/>
        <v>19000000</v>
      </c>
      <c r="AK70" s="106">
        <v>30000000</v>
      </c>
      <c r="AL70" s="64">
        <v>-0.45</v>
      </c>
      <c r="AM70" s="64">
        <v>0</v>
      </c>
      <c r="AN70" s="64">
        <v>-100</v>
      </c>
      <c r="AO70" s="64">
        <v>-15</v>
      </c>
      <c r="AP70" s="64">
        <v>0.1</v>
      </c>
      <c r="AQ70" s="64">
        <v>0.3</v>
      </c>
      <c r="AR70" s="64">
        <v>1</v>
      </c>
      <c r="AS70" s="64">
        <v>6</v>
      </c>
      <c r="AT70" s="64" t="s">
        <v>190</v>
      </c>
      <c r="AU70" s="64" t="s">
        <v>188</v>
      </c>
      <c r="AV70" s="64" t="s">
        <v>100</v>
      </c>
      <c r="AW70" s="64" t="s">
        <v>101</v>
      </c>
      <c r="AX70" s="64" t="s">
        <v>180</v>
      </c>
      <c r="AY70" s="67">
        <v>0.16</v>
      </c>
      <c r="AZ70" s="95">
        <f t="shared" si="9"/>
        <v>0.38</v>
      </c>
      <c r="BA70" s="68">
        <v>0.6</v>
      </c>
      <c r="BB70" s="69" t="s">
        <v>189</v>
      </c>
      <c r="BC70" s="70" t="s">
        <v>108</v>
      </c>
      <c r="BD70" s="129">
        <v>0.21</v>
      </c>
      <c r="BE70" s="130">
        <v>0.36499999999999999</v>
      </c>
      <c r="BF70" s="130">
        <v>0.52</v>
      </c>
      <c r="BG70" s="130">
        <v>0.28000000000000003</v>
      </c>
      <c r="BH70" s="130">
        <v>0.47000000000000003</v>
      </c>
      <c r="BI70" s="130">
        <v>0.66</v>
      </c>
      <c r="BJ70" s="130">
        <v>0.2</v>
      </c>
      <c r="BK70" s="130">
        <v>0.32</v>
      </c>
      <c r="BL70" s="130">
        <v>0.44</v>
      </c>
    </row>
    <row r="71" spans="1:64" ht="35.9" hidden="1" customHeight="1">
      <c r="A71" s="64" t="s">
        <v>184</v>
      </c>
      <c r="B71" s="64" t="s">
        <v>118</v>
      </c>
      <c r="C71" s="79" t="str">
        <f t="shared" si="5"/>
        <v>Automotive / TelematicsSeries C</v>
      </c>
      <c r="D71" s="64" t="s">
        <v>119</v>
      </c>
      <c r="E71" s="71">
        <v>9</v>
      </c>
      <c r="F71" s="98" t="str">
        <f t="shared" si="6"/>
        <v>Automotive / Telematics9</v>
      </c>
      <c r="G71" s="98" t="str">
        <f t="shared" si="7"/>
        <v>Automotive / TelematicsSeries C9</v>
      </c>
      <c r="H71" s="83">
        <v>225000000</v>
      </c>
      <c r="I71" s="84">
        <v>540000000</v>
      </c>
      <c r="J71" s="85">
        <v>1080000000</v>
      </c>
      <c r="K71" s="83">
        <v>60000000</v>
      </c>
      <c r="L71" s="84">
        <v>150000000</v>
      </c>
      <c r="M71" s="85">
        <v>300000000</v>
      </c>
      <c r="N71" s="91">
        <v>0.08</v>
      </c>
      <c r="O71" s="65">
        <v>0.13</v>
      </c>
      <c r="P71" s="92">
        <v>0.18</v>
      </c>
      <c r="Q71" s="66">
        <v>24</v>
      </c>
      <c r="R71" s="66">
        <v>27</v>
      </c>
      <c r="S71" s="66">
        <v>30</v>
      </c>
      <c r="T71" s="65">
        <v>0.2</v>
      </c>
      <c r="U71" s="65">
        <v>0.42</v>
      </c>
      <c r="V71" s="65">
        <v>0.18</v>
      </c>
      <c r="W71" s="65">
        <v>0.2</v>
      </c>
      <c r="X71" s="64" t="s">
        <v>185</v>
      </c>
      <c r="Y71" s="64" t="s">
        <v>165</v>
      </c>
      <c r="Z71" s="64" t="s">
        <v>96</v>
      </c>
      <c r="AA71" s="64" t="s">
        <v>186</v>
      </c>
      <c r="AC71" s="64">
        <v>25</v>
      </c>
      <c r="AD71" s="64">
        <v>100</v>
      </c>
      <c r="AE71" s="64">
        <v>100</v>
      </c>
      <c r="AF71" s="64">
        <v>20000</v>
      </c>
      <c r="AG71" s="64">
        <v>0.03</v>
      </c>
      <c r="AH71" s="64">
        <v>0.1</v>
      </c>
      <c r="AI71" s="106">
        <v>25000000</v>
      </c>
      <c r="AJ71" s="106">
        <f t="shared" si="8"/>
        <v>62500000</v>
      </c>
      <c r="AK71" s="106">
        <v>100000000</v>
      </c>
      <c r="AL71" s="64">
        <v>-0.25</v>
      </c>
      <c r="AM71" s="64">
        <v>0.1</v>
      </c>
      <c r="AN71" s="64">
        <v>-150</v>
      </c>
      <c r="AO71" s="64">
        <v>10</v>
      </c>
      <c r="AP71" s="64">
        <v>0.1</v>
      </c>
      <c r="AQ71" s="64">
        <v>0.3</v>
      </c>
      <c r="AR71" s="64">
        <v>1</v>
      </c>
      <c r="AS71" s="64">
        <v>6</v>
      </c>
      <c r="AT71" s="64" t="s">
        <v>191</v>
      </c>
      <c r="AU71" s="64" t="s">
        <v>188</v>
      </c>
      <c r="AV71" s="64" t="s">
        <v>100</v>
      </c>
      <c r="AW71" s="64" t="s">
        <v>101</v>
      </c>
      <c r="AX71" s="64" t="s">
        <v>180</v>
      </c>
      <c r="AY71" s="67">
        <v>0.1</v>
      </c>
      <c r="AZ71" s="95">
        <f t="shared" si="9"/>
        <v>0.25</v>
      </c>
      <c r="BA71" s="68">
        <v>0.4</v>
      </c>
      <c r="BB71" s="69" t="s">
        <v>189</v>
      </c>
      <c r="BC71" s="70" t="s">
        <v>108</v>
      </c>
      <c r="BD71" s="129">
        <v>0.14000000000000001</v>
      </c>
      <c r="BE71" s="130">
        <v>0.24000000000000002</v>
      </c>
      <c r="BF71" s="130">
        <v>0.34</v>
      </c>
      <c r="BG71" s="130">
        <v>0.19</v>
      </c>
      <c r="BH71" s="130">
        <v>0.33499999999999996</v>
      </c>
      <c r="BI71" s="130">
        <v>0.48</v>
      </c>
      <c r="BJ71" s="130">
        <v>0.16</v>
      </c>
      <c r="BK71" s="130">
        <v>0.27</v>
      </c>
      <c r="BL71" s="130">
        <v>0.38</v>
      </c>
    </row>
    <row r="72" spans="1:64" ht="35.9" hidden="1" customHeight="1">
      <c r="A72" s="64" t="s">
        <v>184</v>
      </c>
      <c r="B72" s="64" t="s">
        <v>121</v>
      </c>
      <c r="C72" s="79" t="str">
        <f t="shared" si="5"/>
        <v>Automotive / TelematicsSeries D/E</v>
      </c>
      <c r="D72" s="64" t="s">
        <v>122</v>
      </c>
      <c r="E72" s="71">
        <v>10</v>
      </c>
      <c r="F72" s="98" t="str">
        <f t="shared" si="6"/>
        <v>Automotive / Telematics10</v>
      </c>
      <c r="G72" s="98" t="str">
        <f t="shared" si="7"/>
        <v>Automotive / TelematicsSeries D/E10</v>
      </c>
      <c r="H72" s="83">
        <v>450000000</v>
      </c>
      <c r="I72" s="84">
        <v>1350000000</v>
      </c>
      <c r="J72" s="85">
        <v>3150000000</v>
      </c>
      <c r="K72" s="83">
        <v>112500000</v>
      </c>
      <c r="L72" s="84">
        <v>300000000</v>
      </c>
      <c r="M72" s="85">
        <v>750000000</v>
      </c>
      <c r="N72" s="91">
        <v>0.06</v>
      </c>
      <c r="O72" s="65">
        <v>0.1</v>
      </c>
      <c r="P72" s="92">
        <v>0.15</v>
      </c>
      <c r="Q72" s="66">
        <v>24</v>
      </c>
      <c r="R72" s="66">
        <v>30</v>
      </c>
      <c r="S72" s="66">
        <v>36</v>
      </c>
      <c r="T72" s="65">
        <v>0.15</v>
      </c>
      <c r="U72" s="65">
        <v>0.45</v>
      </c>
      <c r="V72" s="65">
        <v>0.22</v>
      </c>
      <c r="W72" s="65">
        <v>0.18</v>
      </c>
      <c r="X72" s="64" t="s">
        <v>185</v>
      </c>
      <c r="Y72" s="64" t="s">
        <v>165</v>
      </c>
      <c r="Z72" s="64" t="s">
        <v>96</v>
      </c>
      <c r="AA72" s="64" t="s">
        <v>186</v>
      </c>
      <c r="AC72" s="64">
        <v>75</v>
      </c>
      <c r="AD72" s="64">
        <v>300</v>
      </c>
      <c r="AE72" s="64">
        <v>100</v>
      </c>
      <c r="AF72" s="64">
        <v>20000</v>
      </c>
      <c r="AG72" s="64">
        <v>0.03</v>
      </c>
      <c r="AH72" s="64">
        <v>0.1</v>
      </c>
      <c r="AI72" s="106">
        <v>75000000</v>
      </c>
      <c r="AJ72" s="106">
        <f t="shared" si="8"/>
        <v>187500000</v>
      </c>
      <c r="AK72" s="106">
        <v>300000000</v>
      </c>
      <c r="AL72" s="64">
        <v>-0.1</v>
      </c>
      <c r="AM72" s="64">
        <v>0.2</v>
      </c>
      <c r="AN72" s="64">
        <v>-375</v>
      </c>
      <c r="AO72" s="64">
        <v>60</v>
      </c>
      <c r="AP72" s="64">
        <v>0.1</v>
      </c>
      <c r="AQ72" s="64">
        <v>0.3</v>
      </c>
      <c r="AR72" s="64">
        <v>1</v>
      </c>
      <c r="AS72" s="64">
        <v>6</v>
      </c>
      <c r="AT72" s="64" t="s">
        <v>191</v>
      </c>
      <c r="AU72" s="64" t="s">
        <v>188</v>
      </c>
      <c r="AV72" s="64" t="s">
        <v>100</v>
      </c>
      <c r="AW72" s="64" t="s">
        <v>101</v>
      </c>
      <c r="AX72" s="64" t="s">
        <v>180</v>
      </c>
      <c r="AY72" s="67">
        <v>7.0000000000000007E-2</v>
      </c>
      <c r="AZ72" s="95">
        <f t="shared" si="9"/>
        <v>0.17500000000000002</v>
      </c>
      <c r="BA72" s="68">
        <v>0.28000000000000003</v>
      </c>
      <c r="BB72" s="69" t="s">
        <v>189</v>
      </c>
      <c r="BC72" s="70" t="s">
        <v>108</v>
      </c>
      <c r="BD72" s="129">
        <v>0.09</v>
      </c>
      <c r="BE72" s="130">
        <v>0.19</v>
      </c>
      <c r="BF72" s="130">
        <v>0.28999999999999998</v>
      </c>
      <c r="BG72" s="130">
        <v>0.14000000000000001</v>
      </c>
      <c r="BH72" s="130">
        <v>0.23500000000000001</v>
      </c>
      <c r="BI72" s="130">
        <v>0.33</v>
      </c>
      <c r="BJ72" s="130">
        <v>0.13</v>
      </c>
      <c r="BK72" s="130">
        <v>0.23</v>
      </c>
      <c r="BL72" s="130">
        <v>0.33</v>
      </c>
    </row>
    <row r="73" spans="1:64" ht="35.9" hidden="1" customHeight="1">
      <c r="A73" s="64" t="s">
        <v>184</v>
      </c>
      <c r="B73" s="64" t="s">
        <v>123</v>
      </c>
      <c r="C73" s="79" t="str">
        <f t="shared" si="5"/>
        <v>Automotive / TelematicsPre-IPO</v>
      </c>
      <c r="D73" s="64" t="s">
        <v>124</v>
      </c>
      <c r="E73" s="71">
        <v>11</v>
      </c>
      <c r="F73" s="98" t="str">
        <f t="shared" si="6"/>
        <v>Automotive / Telematics11</v>
      </c>
      <c r="G73" s="98" t="str">
        <f t="shared" si="7"/>
        <v>Automotive / TelematicsPre-IPO11</v>
      </c>
      <c r="H73" s="83">
        <v>900000000</v>
      </c>
      <c r="I73" s="84">
        <v>3150000000</v>
      </c>
      <c r="J73" s="85">
        <v>9000000000</v>
      </c>
      <c r="K73" s="83">
        <v>150000000</v>
      </c>
      <c r="L73" s="84">
        <v>600000000</v>
      </c>
      <c r="M73" s="85">
        <v>1500000000</v>
      </c>
      <c r="N73" s="91">
        <v>0.03</v>
      </c>
      <c r="O73" s="65">
        <v>0.06</v>
      </c>
      <c r="P73" s="92">
        <v>0.1</v>
      </c>
      <c r="Q73" s="66">
        <v>24</v>
      </c>
      <c r="R73" s="66">
        <v>30</v>
      </c>
      <c r="S73" s="66">
        <v>36</v>
      </c>
      <c r="T73" s="65">
        <v>0.1</v>
      </c>
      <c r="U73" s="65">
        <v>0.35</v>
      </c>
      <c r="V73" s="65">
        <v>0.37</v>
      </c>
      <c r="W73" s="65">
        <v>0.18</v>
      </c>
      <c r="X73" s="64" t="s">
        <v>185</v>
      </c>
      <c r="Y73" s="64" t="s">
        <v>165</v>
      </c>
      <c r="Z73" s="64" t="s">
        <v>96</v>
      </c>
      <c r="AA73" s="64" t="s">
        <v>186</v>
      </c>
      <c r="AC73" s="64">
        <v>150</v>
      </c>
      <c r="AD73" s="64">
        <v>800</v>
      </c>
      <c r="AE73" s="64">
        <v>100</v>
      </c>
      <c r="AF73" s="64">
        <v>20000</v>
      </c>
      <c r="AG73" s="64">
        <v>0.03</v>
      </c>
      <c r="AH73" s="64">
        <v>0.1</v>
      </c>
      <c r="AI73" s="106">
        <v>150000000</v>
      </c>
      <c r="AJ73" s="106">
        <f t="shared" si="8"/>
        <v>475000000</v>
      </c>
      <c r="AK73" s="106">
        <v>800000000</v>
      </c>
      <c r="AL73" s="64">
        <v>0.05</v>
      </c>
      <c r="AM73" s="64">
        <v>0.3</v>
      </c>
      <c r="AN73" s="64">
        <v>7.5</v>
      </c>
      <c r="AO73" s="64">
        <v>240</v>
      </c>
      <c r="AP73" s="64">
        <v>0.1</v>
      </c>
      <c r="AQ73" s="64">
        <v>0.3</v>
      </c>
      <c r="AR73" s="64">
        <v>1</v>
      </c>
      <c r="AS73" s="64">
        <v>6</v>
      </c>
      <c r="AT73" s="64" t="s">
        <v>191</v>
      </c>
      <c r="AU73" s="64" t="s">
        <v>188</v>
      </c>
      <c r="AV73" s="64" t="s">
        <v>100</v>
      </c>
      <c r="AW73" s="64" t="s">
        <v>101</v>
      </c>
      <c r="AX73" s="64" t="s">
        <v>180</v>
      </c>
      <c r="AY73" s="67">
        <v>0.04</v>
      </c>
      <c r="AZ73" s="95">
        <f t="shared" si="9"/>
        <v>0.11</v>
      </c>
      <c r="BA73" s="68">
        <v>0.18</v>
      </c>
      <c r="BB73" s="69" t="s">
        <v>189</v>
      </c>
      <c r="BC73" s="70" t="s">
        <v>108</v>
      </c>
      <c r="BD73" s="129">
        <v>0.06</v>
      </c>
      <c r="BE73" s="130">
        <v>0.13500000000000001</v>
      </c>
      <c r="BF73" s="130">
        <v>0.21</v>
      </c>
      <c r="BG73" s="130">
        <v>0.08</v>
      </c>
      <c r="BH73" s="130">
        <v>0.16</v>
      </c>
      <c r="BI73" s="130">
        <v>0.24</v>
      </c>
      <c r="BJ73" s="130">
        <v>0.11</v>
      </c>
      <c r="BK73" s="130">
        <v>0.19500000000000001</v>
      </c>
      <c r="BL73" s="130">
        <v>0.28000000000000003</v>
      </c>
    </row>
    <row r="74" spans="1:64" ht="35.9" customHeight="1">
      <c r="A74" s="64" t="s">
        <v>192</v>
      </c>
      <c r="B74" s="64" t="s">
        <v>92</v>
      </c>
      <c r="C74" s="79" t="str">
        <f t="shared" si="5"/>
        <v>Food-Tech / Ag-TechIdea / Concept</v>
      </c>
      <c r="D74" s="64" t="s">
        <v>93</v>
      </c>
      <c r="E74" s="71">
        <v>2</v>
      </c>
      <c r="F74" s="98" t="str">
        <f t="shared" si="6"/>
        <v>Food-Tech / Ag-Tech2</v>
      </c>
      <c r="G74" s="98" t="str">
        <f t="shared" si="7"/>
        <v>Food-Tech / Ag-TechIdea / Concept2</v>
      </c>
      <c r="H74" s="83">
        <v>800000</v>
      </c>
      <c r="I74" s="84">
        <v>2200000</v>
      </c>
      <c r="J74" s="85">
        <v>3800000</v>
      </c>
      <c r="K74" s="83">
        <v>70000</v>
      </c>
      <c r="L74" s="84">
        <v>350000</v>
      </c>
      <c r="M74" s="85">
        <v>700000</v>
      </c>
      <c r="N74" s="91">
        <v>0.05</v>
      </c>
      <c r="O74" s="65">
        <v>0.1</v>
      </c>
      <c r="P74" s="92">
        <v>0.15</v>
      </c>
      <c r="Q74" s="66">
        <v>6</v>
      </c>
      <c r="R74" s="66">
        <v>9</v>
      </c>
      <c r="S74" s="66">
        <v>12</v>
      </c>
      <c r="T74" s="65">
        <v>0.68</v>
      </c>
      <c r="U74" s="65">
        <v>0.03</v>
      </c>
      <c r="V74" s="65">
        <v>0.17</v>
      </c>
      <c r="W74" s="65">
        <v>0.12</v>
      </c>
      <c r="X74" s="64" t="s">
        <v>193</v>
      </c>
      <c r="Y74" s="64" t="s">
        <v>165</v>
      </c>
      <c r="Z74" s="64" t="s">
        <v>96</v>
      </c>
      <c r="AA74" s="64" t="s">
        <v>194</v>
      </c>
      <c r="AE74" s="64">
        <v>100</v>
      </c>
      <c r="AF74" s="64">
        <v>10000</v>
      </c>
      <c r="AI74" s="106">
        <v>0</v>
      </c>
      <c r="AJ74" s="106">
        <f t="shared" si="8"/>
        <v>0</v>
      </c>
      <c r="AK74" s="106">
        <v>0</v>
      </c>
      <c r="AL74" s="64">
        <v>-1</v>
      </c>
      <c r="AM74" s="64">
        <v>-0.6</v>
      </c>
      <c r="AN74" s="64">
        <v>-1.4</v>
      </c>
      <c r="AO74" s="64">
        <v>-0.09</v>
      </c>
      <c r="AP74" s="64">
        <v>0.12</v>
      </c>
      <c r="AQ74" s="64">
        <v>0.35</v>
      </c>
      <c r="AT74" s="64" t="s">
        <v>195</v>
      </c>
      <c r="AU74" s="64" t="s">
        <v>196</v>
      </c>
      <c r="AV74" s="64" t="s">
        <v>197</v>
      </c>
      <c r="AW74" s="64" t="s">
        <v>101</v>
      </c>
      <c r="AX74" s="64" t="s">
        <v>150</v>
      </c>
      <c r="AY74" s="67"/>
      <c r="AZ74" s="95" t="e">
        <f t="shared" si="9"/>
        <v>#DIV/0!</v>
      </c>
      <c r="BA74" s="68"/>
      <c r="BB74" s="69" t="s">
        <v>197</v>
      </c>
      <c r="BC74" s="70" t="s">
        <v>104</v>
      </c>
      <c r="BD74" s="129" t="s">
        <v>105</v>
      </c>
      <c r="BE74" s="130" t="s">
        <v>105</v>
      </c>
      <c r="BF74" s="130" t="s">
        <v>105</v>
      </c>
      <c r="BG74" s="130" t="s">
        <v>105</v>
      </c>
      <c r="BH74" s="130" t="s">
        <v>105</v>
      </c>
      <c r="BI74" s="130" t="s">
        <v>105</v>
      </c>
      <c r="BJ74" s="130" t="s">
        <v>105</v>
      </c>
      <c r="BK74" s="130" t="s">
        <v>105</v>
      </c>
      <c r="BL74" s="130" t="s">
        <v>105</v>
      </c>
    </row>
    <row r="75" spans="1:64" ht="35.9" customHeight="1">
      <c r="A75" s="64" t="s">
        <v>192</v>
      </c>
      <c r="B75" s="64" t="s">
        <v>106</v>
      </c>
      <c r="C75" s="79" t="str">
        <f t="shared" si="5"/>
        <v>Food-Tech / Ag-TechPre-Seed</v>
      </c>
      <c r="D75" s="64" t="s">
        <v>107</v>
      </c>
      <c r="E75" s="71">
        <v>2</v>
      </c>
      <c r="F75" s="98" t="str">
        <f t="shared" si="6"/>
        <v>Food-Tech / Ag-Tech2</v>
      </c>
      <c r="G75" s="98" t="str">
        <f t="shared" si="7"/>
        <v>Food-Tech / Ag-TechPre-Seed2</v>
      </c>
      <c r="H75" s="83">
        <v>3000000</v>
      </c>
      <c r="I75" s="84">
        <v>6000000</v>
      </c>
      <c r="J75" s="85">
        <v>11200000</v>
      </c>
      <c r="K75" s="83">
        <v>420000</v>
      </c>
      <c r="L75" s="84">
        <v>1400000</v>
      </c>
      <c r="M75" s="85">
        <v>3500000</v>
      </c>
      <c r="N75" s="91">
        <v>0.1</v>
      </c>
      <c r="O75" s="65">
        <v>0.15</v>
      </c>
      <c r="P75" s="92">
        <v>0.2</v>
      </c>
      <c r="Q75" s="66">
        <v>12</v>
      </c>
      <c r="R75" s="66">
        <v>15</v>
      </c>
      <c r="S75" s="66">
        <v>18</v>
      </c>
      <c r="T75" s="65">
        <v>0.57999999999999996</v>
      </c>
      <c r="U75" s="65">
        <v>0.05</v>
      </c>
      <c r="V75" s="65">
        <v>0.17</v>
      </c>
      <c r="W75" s="65">
        <v>0.2</v>
      </c>
      <c r="X75" s="64" t="s">
        <v>193</v>
      </c>
      <c r="Y75" s="64" t="s">
        <v>165</v>
      </c>
      <c r="Z75" s="64" t="s">
        <v>96</v>
      </c>
      <c r="AA75" s="64" t="s">
        <v>194</v>
      </c>
      <c r="AE75" s="64">
        <v>100</v>
      </c>
      <c r="AF75" s="64">
        <v>10000</v>
      </c>
      <c r="AI75" s="106">
        <v>0</v>
      </c>
      <c r="AJ75" s="106">
        <f t="shared" si="8"/>
        <v>80000</v>
      </c>
      <c r="AK75" s="106">
        <v>160000</v>
      </c>
      <c r="AL75" s="64">
        <v>-1</v>
      </c>
      <c r="AM75" s="64">
        <v>-0.5</v>
      </c>
      <c r="AN75" s="64">
        <v>-3.5</v>
      </c>
      <c r="AO75" s="64">
        <v>-0.34</v>
      </c>
      <c r="AP75" s="64">
        <v>0.12</v>
      </c>
      <c r="AQ75" s="64">
        <v>0.35</v>
      </c>
      <c r="AT75" s="64" t="s">
        <v>195</v>
      </c>
      <c r="AU75" s="64" t="s">
        <v>196</v>
      </c>
      <c r="AV75" s="64" t="s">
        <v>197</v>
      </c>
      <c r="AW75" s="64" t="s">
        <v>101</v>
      </c>
      <c r="AX75" s="64" t="s">
        <v>150</v>
      </c>
      <c r="AY75" s="67">
        <v>0</v>
      </c>
      <c r="AZ75" s="95">
        <f t="shared" si="9"/>
        <v>1</v>
      </c>
      <c r="BA75" s="68">
        <v>2</v>
      </c>
      <c r="BB75" s="69" t="s">
        <v>197</v>
      </c>
      <c r="BC75" s="70" t="s">
        <v>108</v>
      </c>
      <c r="BD75" s="129">
        <v>0.55000000000000004</v>
      </c>
      <c r="BE75" s="130">
        <v>0.93500000000000005</v>
      </c>
      <c r="BF75" s="130">
        <v>1.32</v>
      </c>
      <c r="BG75" s="130">
        <v>0.27</v>
      </c>
      <c r="BH75" s="130">
        <v>0.58499999999999996</v>
      </c>
      <c r="BI75" s="130">
        <v>0.9</v>
      </c>
      <c r="BJ75" s="130">
        <v>0.22</v>
      </c>
      <c r="BK75" s="130">
        <v>0.44</v>
      </c>
      <c r="BL75" s="130">
        <v>0.66</v>
      </c>
    </row>
    <row r="76" spans="1:64" ht="35.9" customHeight="1">
      <c r="A76" s="64" t="s">
        <v>192</v>
      </c>
      <c r="B76" s="64" t="s">
        <v>109</v>
      </c>
      <c r="C76" s="79" t="str">
        <f t="shared" si="5"/>
        <v>Food-Tech / Ag-TechSeed</v>
      </c>
      <c r="D76" s="64" t="s">
        <v>110</v>
      </c>
      <c r="E76" s="71">
        <v>3</v>
      </c>
      <c r="F76" s="98" t="str">
        <f t="shared" si="6"/>
        <v>Food-Tech / Ag-Tech3</v>
      </c>
      <c r="G76" s="98" t="str">
        <f t="shared" si="7"/>
        <v>Food-Tech / Ag-TechSeed3</v>
      </c>
      <c r="H76" s="83">
        <v>7500000</v>
      </c>
      <c r="I76" s="84">
        <v>18000000</v>
      </c>
      <c r="J76" s="85">
        <v>37500000</v>
      </c>
      <c r="K76" s="83">
        <v>1400000</v>
      </c>
      <c r="L76" s="84">
        <v>5600000</v>
      </c>
      <c r="M76" s="85">
        <v>11200000</v>
      </c>
      <c r="N76" s="91">
        <v>0.15</v>
      </c>
      <c r="O76" s="65">
        <v>0.2</v>
      </c>
      <c r="P76" s="92">
        <v>0.25</v>
      </c>
      <c r="Q76" s="66">
        <v>18</v>
      </c>
      <c r="R76" s="66">
        <v>21</v>
      </c>
      <c r="S76" s="66">
        <v>24</v>
      </c>
      <c r="T76" s="65">
        <v>0.48</v>
      </c>
      <c r="U76" s="65">
        <v>0.1</v>
      </c>
      <c r="V76" s="65">
        <v>0.17</v>
      </c>
      <c r="W76" s="65">
        <v>0.25</v>
      </c>
      <c r="X76" s="64" t="s">
        <v>193</v>
      </c>
      <c r="Y76" s="64" t="s">
        <v>165</v>
      </c>
      <c r="Z76" s="64" t="s">
        <v>96</v>
      </c>
      <c r="AA76" s="64" t="s">
        <v>194</v>
      </c>
      <c r="AE76" s="64">
        <v>100</v>
      </c>
      <c r="AF76" s="64">
        <v>10000</v>
      </c>
      <c r="AI76" s="106">
        <v>80000</v>
      </c>
      <c r="AJ76" s="106">
        <f t="shared" si="8"/>
        <v>640000</v>
      </c>
      <c r="AK76" s="106">
        <v>1200000</v>
      </c>
      <c r="AL76" s="64">
        <v>-0.9</v>
      </c>
      <c r="AM76" s="64">
        <v>-0.35</v>
      </c>
      <c r="AN76" s="64">
        <v>-7.47</v>
      </c>
      <c r="AO76" s="64">
        <v>-0.8</v>
      </c>
      <c r="AP76" s="64">
        <v>0.12</v>
      </c>
      <c r="AQ76" s="64">
        <v>0.35</v>
      </c>
      <c r="AR76" s="64">
        <v>1</v>
      </c>
      <c r="AS76" s="64">
        <v>5</v>
      </c>
      <c r="AT76" s="64" t="s">
        <v>195</v>
      </c>
      <c r="AU76" s="64" t="s">
        <v>196</v>
      </c>
      <c r="AV76" s="64" t="s">
        <v>197</v>
      </c>
      <c r="AW76" s="64" t="s">
        <v>101</v>
      </c>
      <c r="AX76" s="64" t="s">
        <v>150</v>
      </c>
      <c r="AY76" s="67">
        <v>0.4</v>
      </c>
      <c r="AZ76" s="95">
        <f t="shared" si="9"/>
        <v>1</v>
      </c>
      <c r="BA76" s="68">
        <v>1.6</v>
      </c>
      <c r="BB76" s="69" t="s">
        <v>197</v>
      </c>
      <c r="BC76" s="70" t="s">
        <v>108</v>
      </c>
      <c r="BD76" s="129">
        <v>0.44</v>
      </c>
      <c r="BE76" s="130">
        <v>0.71499999999999997</v>
      </c>
      <c r="BF76" s="130">
        <v>0.99</v>
      </c>
      <c r="BG76" s="130">
        <v>0.45</v>
      </c>
      <c r="BH76" s="130">
        <v>0.76500000000000001</v>
      </c>
      <c r="BI76" s="130">
        <v>1.08</v>
      </c>
      <c r="BJ76" s="130">
        <v>0.28000000000000003</v>
      </c>
      <c r="BK76" s="130">
        <v>0.47000000000000003</v>
      </c>
      <c r="BL76" s="130">
        <v>0.66</v>
      </c>
    </row>
    <row r="77" spans="1:64" ht="35.9" customHeight="1">
      <c r="A77" s="64" t="s">
        <v>192</v>
      </c>
      <c r="B77" s="64" t="s">
        <v>111</v>
      </c>
      <c r="C77" s="79" t="str">
        <f t="shared" si="5"/>
        <v>Food-Tech / Ag-TechLate Seed / Seed+</v>
      </c>
      <c r="D77" s="64" t="s">
        <v>112</v>
      </c>
      <c r="E77" s="71">
        <v>4</v>
      </c>
      <c r="F77" s="98" t="str">
        <f t="shared" si="6"/>
        <v>Food-Tech / Ag-Tech4</v>
      </c>
      <c r="G77" s="98" t="str">
        <f t="shared" si="7"/>
        <v>Food-Tech / Ag-TechLate Seed / Seed+4</v>
      </c>
      <c r="H77" s="83">
        <v>15000000</v>
      </c>
      <c r="I77" s="84">
        <v>33800000</v>
      </c>
      <c r="J77" s="85">
        <v>60000000</v>
      </c>
      <c r="K77" s="83">
        <v>4200000</v>
      </c>
      <c r="L77" s="84">
        <v>11200000</v>
      </c>
      <c r="M77" s="85">
        <v>21000000</v>
      </c>
      <c r="N77" s="91">
        <v>0.12</v>
      </c>
      <c r="O77" s="65">
        <v>0.17</v>
      </c>
      <c r="P77" s="92">
        <v>0.22</v>
      </c>
      <c r="Q77" s="66">
        <v>18</v>
      </c>
      <c r="R77" s="66">
        <v>21</v>
      </c>
      <c r="S77" s="66">
        <v>24</v>
      </c>
      <c r="T77" s="65">
        <v>0.42</v>
      </c>
      <c r="U77" s="65">
        <v>0.15</v>
      </c>
      <c r="V77" s="65">
        <v>0.18</v>
      </c>
      <c r="W77" s="65">
        <v>0.25</v>
      </c>
      <c r="X77" s="64" t="s">
        <v>193</v>
      </c>
      <c r="Y77" s="64" t="s">
        <v>165</v>
      </c>
      <c r="Z77" s="64" t="s">
        <v>96</v>
      </c>
      <c r="AA77" s="64" t="s">
        <v>194</v>
      </c>
      <c r="AE77" s="64">
        <v>500</v>
      </c>
      <c r="AF77" s="64">
        <v>50000</v>
      </c>
      <c r="AI77" s="106">
        <v>800000</v>
      </c>
      <c r="AJ77" s="106">
        <f t="shared" si="8"/>
        <v>2000000</v>
      </c>
      <c r="AK77" s="106">
        <v>3200000</v>
      </c>
      <c r="AL77" s="64">
        <v>-0.75</v>
      </c>
      <c r="AM77" s="64">
        <v>-0.25</v>
      </c>
      <c r="AN77" s="64">
        <v>-14</v>
      </c>
      <c r="AO77" s="64">
        <v>-2.4</v>
      </c>
      <c r="AP77" s="64">
        <v>0.12</v>
      </c>
      <c r="AQ77" s="64">
        <v>0.35</v>
      </c>
      <c r="AR77" s="64">
        <v>1</v>
      </c>
      <c r="AS77" s="64">
        <v>5</v>
      </c>
      <c r="AT77" s="64" t="s">
        <v>198</v>
      </c>
      <c r="AU77" s="64" t="s">
        <v>196</v>
      </c>
      <c r="AV77" s="64" t="s">
        <v>197</v>
      </c>
      <c r="AW77" s="64" t="s">
        <v>101</v>
      </c>
      <c r="AX77" s="64" t="s">
        <v>150</v>
      </c>
      <c r="AY77" s="67">
        <v>0.3</v>
      </c>
      <c r="AZ77" s="95">
        <f t="shared" si="9"/>
        <v>0.70000000000000007</v>
      </c>
      <c r="BA77" s="68">
        <v>1.1000000000000001</v>
      </c>
      <c r="BB77" s="69" t="s">
        <v>197</v>
      </c>
      <c r="BC77" s="70" t="s">
        <v>108</v>
      </c>
      <c r="BD77" s="129">
        <v>0.33</v>
      </c>
      <c r="BE77" s="130">
        <v>0.55000000000000004</v>
      </c>
      <c r="BF77" s="130">
        <v>0.77</v>
      </c>
      <c r="BG77" s="130">
        <v>0.36</v>
      </c>
      <c r="BH77" s="130">
        <v>0.63</v>
      </c>
      <c r="BI77" s="130">
        <v>0.9</v>
      </c>
      <c r="BJ77" s="130">
        <v>0.22</v>
      </c>
      <c r="BK77" s="130">
        <v>0.38500000000000001</v>
      </c>
      <c r="BL77" s="130">
        <v>0.55000000000000004</v>
      </c>
    </row>
    <row r="78" spans="1:64" ht="35.9" customHeight="1">
      <c r="A78" s="64" t="s">
        <v>192</v>
      </c>
      <c r="B78" s="64" t="s">
        <v>114</v>
      </c>
      <c r="C78" s="79" t="str">
        <f t="shared" si="5"/>
        <v>Food-Tech / Ag-TechSeries A</v>
      </c>
      <c r="D78" s="64" t="s">
        <v>115</v>
      </c>
      <c r="E78" s="71">
        <v>5</v>
      </c>
      <c r="F78" s="98" t="str">
        <f t="shared" si="6"/>
        <v>Food-Tech / Ag-Tech5</v>
      </c>
      <c r="G78" s="98" t="str">
        <f t="shared" si="7"/>
        <v>Food-Tech / Ag-TechSeries A5</v>
      </c>
      <c r="H78" s="83">
        <v>37500000</v>
      </c>
      <c r="I78" s="84">
        <v>67500000</v>
      </c>
      <c r="J78" s="85">
        <v>120000000</v>
      </c>
      <c r="K78" s="83">
        <v>11200000</v>
      </c>
      <c r="L78" s="84">
        <v>25200000</v>
      </c>
      <c r="M78" s="85">
        <v>49000000</v>
      </c>
      <c r="N78" s="91">
        <v>0.15</v>
      </c>
      <c r="O78" s="65">
        <v>0.2</v>
      </c>
      <c r="P78" s="92">
        <v>0.25</v>
      </c>
      <c r="Q78" s="66">
        <v>18</v>
      </c>
      <c r="R78" s="66">
        <v>21</v>
      </c>
      <c r="S78" s="66">
        <v>24</v>
      </c>
      <c r="T78" s="65">
        <v>0.32</v>
      </c>
      <c r="U78" s="65">
        <v>0.25</v>
      </c>
      <c r="V78" s="65">
        <v>0.18</v>
      </c>
      <c r="W78" s="65">
        <v>0.25</v>
      </c>
      <c r="X78" s="64" t="s">
        <v>193</v>
      </c>
      <c r="Y78" s="64" t="s">
        <v>165</v>
      </c>
      <c r="Z78" s="64" t="s">
        <v>96</v>
      </c>
      <c r="AA78" s="64" t="s">
        <v>194</v>
      </c>
      <c r="AE78" s="64">
        <v>500</v>
      </c>
      <c r="AF78" s="64">
        <v>50000</v>
      </c>
      <c r="AI78" s="106">
        <v>1600000</v>
      </c>
      <c r="AJ78" s="106">
        <f t="shared" si="8"/>
        <v>4800000</v>
      </c>
      <c r="AK78" s="106">
        <v>8000000</v>
      </c>
      <c r="AL78" s="64">
        <v>-0.65</v>
      </c>
      <c r="AM78" s="64">
        <v>-0.15</v>
      </c>
      <c r="AN78" s="64">
        <v>-32.700000000000003</v>
      </c>
      <c r="AO78" s="64">
        <v>-6.4</v>
      </c>
      <c r="AP78" s="64">
        <v>0.12</v>
      </c>
      <c r="AQ78" s="64">
        <v>0.35</v>
      </c>
      <c r="AR78" s="64">
        <v>1</v>
      </c>
      <c r="AS78" s="64">
        <v>5</v>
      </c>
      <c r="AT78" s="64" t="s">
        <v>198</v>
      </c>
      <c r="AU78" s="64" t="s">
        <v>196</v>
      </c>
      <c r="AV78" s="64" t="s">
        <v>197</v>
      </c>
      <c r="AW78" s="64" t="s">
        <v>101</v>
      </c>
      <c r="AX78" s="64" t="s">
        <v>150</v>
      </c>
      <c r="AY78" s="67">
        <v>0.22</v>
      </c>
      <c r="AZ78" s="95">
        <f t="shared" si="9"/>
        <v>0.51</v>
      </c>
      <c r="BA78" s="68">
        <v>0.8</v>
      </c>
      <c r="BB78" s="69" t="s">
        <v>197</v>
      </c>
      <c r="BC78" s="70" t="s">
        <v>108</v>
      </c>
      <c r="BD78" s="129">
        <v>0.28000000000000003</v>
      </c>
      <c r="BE78" s="130">
        <v>0.47000000000000003</v>
      </c>
      <c r="BF78" s="130">
        <v>0.66</v>
      </c>
      <c r="BG78" s="130">
        <v>0.36</v>
      </c>
      <c r="BH78" s="130">
        <v>0.58499999999999996</v>
      </c>
      <c r="BI78" s="130">
        <v>0.81</v>
      </c>
      <c r="BJ78" s="130">
        <v>0.22</v>
      </c>
      <c r="BK78" s="130">
        <v>0.36</v>
      </c>
      <c r="BL78" s="130">
        <v>0.5</v>
      </c>
    </row>
    <row r="79" spans="1:64" ht="35.9" customHeight="1">
      <c r="A79" s="64" t="s">
        <v>192</v>
      </c>
      <c r="B79" s="64" t="s">
        <v>116</v>
      </c>
      <c r="C79" s="79" t="str">
        <f t="shared" si="5"/>
        <v>Food-Tech / Ag-TechSeries B</v>
      </c>
      <c r="D79" s="64" t="s">
        <v>117</v>
      </c>
      <c r="E79" s="71">
        <v>7</v>
      </c>
      <c r="F79" s="98" t="str">
        <f t="shared" si="6"/>
        <v>Food-Tech / Ag-Tech7</v>
      </c>
      <c r="G79" s="98" t="str">
        <f t="shared" si="7"/>
        <v>Food-Tech / Ag-TechSeries B7</v>
      </c>
      <c r="H79" s="83">
        <v>75000000</v>
      </c>
      <c r="I79" s="84">
        <v>187500000</v>
      </c>
      <c r="J79" s="85">
        <v>375000000</v>
      </c>
      <c r="K79" s="83">
        <v>28000000</v>
      </c>
      <c r="L79" s="84">
        <v>70000000</v>
      </c>
      <c r="M79" s="85">
        <v>140000000</v>
      </c>
      <c r="N79" s="91">
        <v>0.12</v>
      </c>
      <c r="O79" s="65">
        <v>0.17</v>
      </c>
      <c r="P79" s="92">
        <v>0.22</v>
      </c>
      <c r="Q79" s="66">
        <v>18</v>
      </c>
      <c r="R79" s="66">
        <v>24</v>
      </c>
      <c r="S79" s="66">
        <v>30</v>
      </c>
      <c r="T79" s="65">
        <v>0.24</v>
      </c>
      <c r="U79" s="65">
        <v>0.35</v>
      </c>
      <c r="V79" s="65">
        <v>0.18</v>
      </c>
      <c r="W79" s="65">
        <v>0.23</v>
      </c>
      <c r="X79" s="64" t="s">
        <v>193</v>
      </c>
      <c r="Y79" s="64" t="s">
        <v>165</v>
      </c>
      <c r="Z79" s="64" t="s">
        <v>96</v>
      </c>
      <c r="AA79" s="64" t="s">
        <v>194</v>
      </c>
      <c r="AE79" s="64">
        <v>500</v>
      </c>
      <c r="AF79" s="64">
        <v>50000</v>
      </c>
      <c r="AI79" s="106">
        <v>6400000</v>
      </c>
      <c r="AJ79" s="106">
        <f t="shared" si="8"/>
        <v>15200000</v>
      </c>
      <c r="AK79" s="106">
        <v>24000000</v>
      </c>
      <c r="AL79" s="64">
        <v>-0.45</v>
      </c>
      <c r="AM79" s="64">
        <v>0</v>
      </c>
      <c r="AN79" s="64">
        <v>-93.3</v>
      </c>
      <c r="AO79" s="64">
        <v>-14</v>
      </c>
      <c r="AP79" s="64">
        <v>0.12</v>
      </c>
      <c r="AQ79" s="64">
        <v>0.35</v>
      </c>
      <c r="AR79" s="64">
        <v>1</v>
      </c>
      <c r="AS79" s="64">
        <v>5</v>
      </c>
      <c r="AT79" s="64" t="s">
        <v>198</v>
      </c>
      <c r="AU79" s="64" t="s">
        <v>196</v>
      </c>
      <c r="AV79" s="64" t="s">
        <v>197</v>
      </c>
      <c r="AW79" s="64" t="s">
        <v>101</v>
      </c>
      <c r="AX79" s="64" t="s">
        <v>150</v>
      </c>
      <c r="AY79" s="67">
        <v>0.15</v>
      </c>
      <c r="AZ79" s="95">
        <f t="shared" si="9"/>
        <v>0.35000000000000003</v>
      </c>
      <c r="BA79" s="68">
        <v>0.55000000000000004</v>
      </c>
      <c r="BB79" s="69" t="s">
        <v>197</v>
      </c>
      <c r="BC79" s="70" t="s">
        <v>108</v>
      </c>
      <c r="BD79" s="129">
        <v>0.2</v>
      </c>
      <c r="BE79" s="130">
        <v>0.35</v>
      </c>
      <c r="BF79" s="130">
        <v>0.5</v>
      </c>
      <c r="BG79" s="130">
        <v>0.27</v>
      </c>
      <c r="BH79" s="130">
        <v>0.45</v>
      </c>
      <c r="BI79" s="130">
        <v>0.63</v>
      </c>
      <c r="BJ79" s="130">
        <v>0.2</v>
      </c>
      <c r="BK79" s="130">
        <v>0.32</v>
      </c>
      <c r="BL79" s="130">
        <v>0.44</v>
      </c>
    </row>
    <row r="80" spans="1:64" ht="35.9" customHeight="1">
      <c r="A80" s="64" t="s">
        <v>192</v>
      </c>
      <c r="B80" s="64" t="s">
        <v>118</v>
      </c>
      <c r="C80" s="79" t="str">
        <f t="shared" si="5"/>
        <v>Food-Tech / Ag-TechSeries C</v>
      </c>
      <c r="D80" s="64" t="s">
        <v>119</v>
      </c>
      <c r="E80" s="71">
        <v>8</v>
      </c>
      <c r="F80" s="98" t="str">
        <f t="shared" si="6"/>
        <v>Food-Tech / Ag-Tech8</v>
      </c>
      <c r="G80" s="98" t="str">
        <f t="shared" si="7"/>
        <v>Food-Tech / Ag-TechSeries C8</v>
      </c>
      <c r="H80" s="83">
        <v>187500000</v>
      </c>
      <c r="I80" s="84">
        <v>450000000</v>
      </c>
      <c r="J80" s="85">
        <v>900000000</v>
      </c>
      <c r="K80" s="83">
        <v>56000000</v>
      </c>
      <c r="L80" s="84">
        <v>140000000</v>
      </c>
      <c r="M80" s="85">
        <v>280000000</v>
      </c>
      <c r="N80" s="91">
        <v>0.08</v>
      </c>
      <c r="O80" s="65">
        <v>0.13</v>
      </c>
      <c r="P80" s="92">
        <v>0.18</v>
      </c>
      <c r="Q80" s="66">
        <v>24</v>
      </c>
      <c r="R80" s="66">
        <v>27</v>
      </c>
      <c r="S80" s="66">
        <v>30</v>
      </c>
      <c r="T80" s="65">
        <v>0.18</v>
      </c>
      <c r="U80" s="65">
        <v>0.42</v>
      </c>
      <c r="V80" s="65">
        <v>0.2</v>
      </c>
      <c r="W80" s="65">
        <v>0.2</v>
      </c>
      <c r="X80" s="64" t="s">
        <v>193</v>
      </c>
      <c r="Y80" s="64" t="s">
        <v>165</v>
      </c>
      <c r="Z80" s="64" t="s">
        <v>96</v>
      </c>
      <c r="AA80" s="64" t="s">
        <v>194</v>
      </c>
      <c r="AE80" s="64">
        <v>1000</v>
      </c>
      <c r="AF80" s="64">
        <v>200000</v>
      </c>
      <c r="AI80" s="106">
        <v>20000000</v>
      </c>
      <c r="AJ80" s="106">
        <f t="shared" si="8"/>
        <v>50000000</v>
      </c>
      <c r="AK80" s="106">
        <v>80000000</v>
      </c>
      <c r="AL80" s="64">
        <v>-0.25</v>
      </c>
      <c r="AM80" s="64">
        <v>0.1</v>
      </c>
      <c r="AN80" s="64">
        <v>-140</v>
      </c>
      <c r="AO80" s="64">
        <v>8</v>
      </c>
      <c r="AP80" s="64">
        <v>0.12</v>
      </c>
      <c r="AQ80" s="64">
        <v>0.35</v>
      </c>
      <c r="AR80" s="64">
        <v>1</v>
      </c>
      <c r="AS80" s="64">
        <v>5</v>
      </c>
      <c r="AT80" s="64" t="s">
        <v>199</v>
      </c>
      <c r="AU80" s="64" t="s">
        <v>196</v>
      </c>
      <c r="AV80" s="64" t="s">
        <v>197</v>
      </c>
      <c r="AW80" s="64" t="s">
        <v>101</v>
      </c>
      <c r="AX80" s="64" t="s">
        <v>150</v>
      </c>
      <c r="AY80" s="67">
        <v>0.1</v>
      </c>
      <c r="AZ80" s="95">
        <f t="shared" si="9"/>
        <v>0.22499999999999998</v>
      </c>
      <c r="BA80" s="68">
        <v>0.35</v>
      </c>
      <c r="BB80" s="69" t="s">
        <v>197</v>
      </c>
      <c r="BC80" s="70" t="s">
        <v>108</v>
      </c>
      <c r="BD80" s="129">
        <v>0.13</v>
      </c>
      <c r="BE80" s="130">
        <v>0.23</v>
      </c>
      <c r="BF80" s="130">
        <v>0.33</v>
      </c>
      <c r="BG80" s="130">
        <v>0.18</v>
      </c>
      <c r="BH80" s="130">
        <v>0.315</v>
      </c>
      <c r="BI80" s="130">
        <v>0.45</v>
      </c>
      <c r="BJ80" s="130">
        <v>0.16</v>
      </c>
      <c r="BK80" s="130">
        <v>0.27</v>
      </c>
      <c r="BL80" s="130">
        <v>0.38</v>
      </c>
    </row>
    <row r="81" spans="1:64" ht="35.9" customHeight="1">
      <c r="A81" s="64" t="s">
        <v>192</v>
      </c>
      <c r="B81" s="64" t="s">
        <v>121</v>
      </c>
      <c r="C81" s="79" t="str">
        <f t="shared" si="5"/>
        <v>Food-Tech / Ag-TechSeries D/E</v>
      </c>
      <c r="D81" s="64" t="s">
        <v>122</v>
      </c>
      <c r="E81" s="71">
        <v>10</v>
      </c>
      <c r="F81" s="98" t="str">
        <f t="shared" si="6"/>
        <v>Food-Tech / Ag-Tech10</v>
      </c>
      <c r="G81" s="98" t="str">
        <f t="shared" si="7"/>
        <v>Food-Tech / Ag-TechSeries D/E10</v>
      </c>
      <c r="H81" s="83">
        <v>375000000</v>
      </c>
      <c r="I81" s="84">
        <v>1125000000</v>
      </c>
      <c r="J81" s="85">
        <v>2625000000</v>
      </c>
      <c r="K81" s="83">
        <v>105000000</v>
      </c>
      <c r="L81" s="84">
        <v>280000000</v>
      </c>
      <c r="M81" s="85">
        <v>700000000</v>
      </c>
      <c r="N81" s="91">
        <v>0.06</v>
      </c>
      <c r="O81" s="65">
        <v>0.1</v>
      </c>
      <c r="P81" s="92">
        <v>0.15</v>
      </c>
      <c r="Q81" s="66">
        <v>24</v>
      </c>
      <c r="R81" s="66">
        <v>30</v>
      </c>
      <c r="S81" s="66">
        <v>36</v>
      </c>
      <c r="T81" s="65">
        <v>0.14000000000000001</v>
      </c>
      <c r="U81" s="65">
        <v>0.44</v>
      </c>
      <c r="V81" s="65">
        <v>0.24</v>
      </c>
      <c r="W81" s="65">
        <v>0.18</v>
      </c>
      <c r="X81" s="64" t="s">
        <v>193</v>
      </c>
      <c r="Y81" s="64" t="s">
        <v>165</v>
      </c>
      <c r="Z81" s="64" t="s">
        <v>96</v>
      </c>
      <c r="AA81" s="64" t="s">
        <v>194</v>
      </c>
      <c r="AE81" s="64">
        <v>1000</v>
      </c>
      <c r="AF81" s="64">
        <v>200000</v>
      </c>
      <c r="AI81" s="106">
        <v>60000000</v>
      </c>
      <c r="AJ81" s="106">
        <f t="shared" si="8"/>
        <v>150000000</v>
      </c>
      <c r="AK81" s="106">
        <v>240000000</v>
      </c>
      <c r="AL81" s="64">
        <v>-0.1</v>
      </c>
      <c r="AM81" s="64">
        <v>0.2</v>
      </c>
      <c r="AN81" s="64">
        <v>-350</v>
      </c>
      <c r="AO81" s="64">
        <v>48</v>
      </c>
      <c r="AP81" s="64">
        <v>0.12</v>
      </c>
      <c r="AQ81" s="64">
        <v>0.35</v>
      </c>
      <c r="AR81" s="64">
        <v>1</v>
      </c>
      <c r="AS81" s="64">
        <v>5</v>
      </c>
      <c r="AT81" s="64" t="s">
        <v>199</v>
      </c>
      <c r="AU81" s="64" t="s">
        <v>196</v>
      </c>
      <c r="AV81" s="64" t="s">
        <v>197</v>
      </c>
      <c r="AW81" s="64" t="s">
        <v>101</v>
      </c>
      <c r="AX81" s="64" t="s">
        <v>150</v>
      </c>
      <c r="AY81" s="67">
        <v>7.0000000000000007E-2</v>
      </c>
      <c r="AZ81" s="95">
        <f t="shared" si="9"/>
        <v>0.16</v>
      </c>
      <c r="BA81" s="68">
        <v>0.25</v>
      </c>
      <c r="BB81" s="69" t="s">
        <v>197</v>
      </c>
      <c r="BC81" s="70" t="s">
        <v>108</v>
      </c>
      <c r="BD81" s="129">
        <v>0.09</v>
      </c>
      <c r="BE81" s="130">
        <v>0.185</v>
      </c>
      <c r="BF81" s="130">
        <v>0.28000000000000003</v>
      </c>
      <c r="BG81" s="130">
        <v>0.14000000000000001</v>
      </c>
      <c r="BH81" s="130">
        <v>0.23</v>
      </c>
      <c r="BI81" s="130">
        <v>0.32</v>
      </c>
      <c r="BJ81" s="130">
        <v>0.13</v>
      </c>
      <c r="BK81" s="130">
        <v>0.23</v>
      </c>
      <c r="BL81" s="130">
        <v>0.33</v>
      </c>
    </row>
    <row r="82" spans="1:64" ht="35.9" customHeight="1">
      <c r="A82" s="64" t="s">
        <v>192</v>
      </c>
      <c r="B82" s="64" t="s">
        <v>123</v>
      </c>
      <c r="C82" s="79" t="str">
        <f t="shared" si="5"/>
        <v>Food-Tech / Ag-TechPre-IPO</v>
      </c>
      <c r="D82" s="64" t="s">
        <v>124</v>
      </c>
      <c r="E82" s="71">
        <v>11</v>
      </c>
      <c r="F82" s="98" t="str">
        <f t="shared" si="6"/>
        <v>Food-Tech / Ag-Tech11</v>
      </c>
      <c r="G82" s="98" t="str">
        <f t="shared" si="7"/>
        <v>Food-Tech / Ag-TechPre-IPO11</v>
      </c>
      <c r="H82" s="83">
        <v>750000000</v>
      </c>
      <c r="I82" s="84">
        <v>2625000000</v>
      </c>
      <c r="J82" s="85">
        <v>7500000000</v>
      </c>
      <c r="K82" s="83">
        <v>140000000</v>
      </c>
      <c r="L82" s="84">
        <v>560000000</v>
      </c>
      <c r="M82" s="85">
        <v>1400000000</v>
      </c>
      <c r="N82" s="91">
        <v>0.03</v>
      </c>
      <c r="O82" s="65">
        <v>0.06</v>
      </c>
      <c r="P82" s="92">
        <v>0.1</v>
      </c>
      <c r="Q82" s="66">
        <v>24</v>
      </c>
      <c r="R82" s="66">
        <v>30</v>
      </c>
      <c r="S82" s="66">
        <v>36</v>
      </c>
      <c r="T82" s="65">
        <v>0.1</v>
      </c>
      <c r="U82" s="65">
        <v>0.35</v>
      </c>
      <c r="V82" s="65">
        <v>0.37</v>
      </c>
      <c r="W82" s="65">
        <v>0.18</v>
      </c>
      <c r="X82" s="64" t="s">
        <v>193</v>
      </c>
      <c r="Y82" s="64" t="s">
        <v>165</v>
      </c>
      <c r="Z82" s="64" t="s">
        <v>96</v>
      </c>
      <c r="AA82" s="64" t="s">
        <v>194</v>
      </c>
      <c r="AE82" s="64">
        <v>1000</v>
      </c>
      <c r="AF82" s="64">
        <v>200000</v>
      </c>
      <c r="AI82" s="106">
        <v>120000000</v>
      </c>
      <c r="AJ82" s="106">
        <f t="shared" si="8"/>
        <v>380000000</v>
      </c>
      <c r="AK82" s="106">
        <v>640000000</v>
      </c>
      <c r="AL82" s="64">
        <v>0.05</v>
      </c>
      <c r="AM82" s="64">
        <v>0.3</v>
      </c>
      <c r="AN82" s="64">
        <v>6</v>
      </c>
      <c r="AO82" s="64">
        <v>192</v>
      </c>
      <c r="AP82" s="64">
        <v>0.12</v>
      </c>
      <c r="AQ82" s="64">
        <v>0.35</v>
      </c>
      <c r="AR82" s="64">
        <v>1</v>
      </c>
      <c r="AS82" s="64">
        <v>5</v>
      </c>
      <c r="AT82" s="64" t="s">
        <v>199</v>
      </c>
      <c r="AU82" s="64" t="s">
        <v>196</v>
      </c>
      <c r="AV82" s="64" t="s">
        <v>197</v>
      </c>
      <c r="AW82" s="64" t="s">
        <v>101</v>
      </c>
      <c r="AX82" s="64" t="s">
        <v>150</v>
      </c>
      <c r="AY82" s="67">
        <v>0.04</v>
      </c>
      <c r="AZ82" s="95">
        <f t="shared" si="9"/>
        <v>9.5000000000000001E-2</v>
      </c>
      <c r="BA82" s="68">
        <v>0.15</v>
      </c>
      <c r="BB82" s="69" t="s">
        <v>197</v>
      </c>
      <c r="BC82" s="70" t="s">
        <v>108</v>
      </c>
      <c r="BD82" s="129">
        <v>0.06</v>
      </c>
      <c r="BE82" s="130">
        <v>0.13</v>
      </c>
      <c r="BF82" s="130">
        <v>0.2</v>
      </c>
      <c r="BG82" s="130">
        <v>7.0000000000000007E-2</v>
      </c>
      <c r="BH82" s="130">
        <v>0.14500000000000002</v>
      </c>
      <c r="BI82" s="130">
        <v>0.22</v>
      </c>
      <c r="BJ82" s="130">
        <v>0.11</v>
      </c>
      <c r="BK82" s="130">
        <v>0.19500000000000001</v>
      </c>
      <c r="BL82" s="130">
        <v>0.28000000000000003</v>
      </c>
    </row>
    <row r="83" spans="1:64" ht="26.9" hidden="1" customHeight="1">
      <c r="A83" s="64" t="s">
        <v>200</v>
      </c>
      <c r="B83" s="64" t="s">
        <v>92</v>
      </c>
      <c r="C83" s="79" t="str">
        <f t="shared" si="5"/>
        <v>MarketplaceIdea / Concept</v>
      </c>
      <c r="D83" s="64" t="s">
        <v>93</v>
      </c>
      <c r="E83" s="71">
        <v>1</v>
      </c>
      <c r="F83" s="98" t="str">
        <f t="shared" si="6"/>
        <v>Marketplace1</v>
      </c>
      <c r="G83" s="98" t="str">
        <f t="shared" si="7"/>
        <v>MarketplaceIdea / Concept1</v>
      </c>
      <c r="H83" s="83">
        <v>900000</v>
      </c>
      <c r="I83" s="84">
        <v>2700000</v>
      </c>
      <c r="J83" s="85">
        <v>4500000</v>
      </c>
      <c r="K83" s="83">
        <v>60000</v>
      </c>
      <c r="L83" s="84">
        <v>280000</v>
      </c>
      <c r="M83" s="85">
        <v>550000</v>
      </c>
      <c r="N83" s="91">
        <v>0.05</v>
      </c>
      <c r="O83" s="65">
        <v>0.1</v>
      </c>
      <c r="P83" s="92">
        <v>0.15</v>
      </c>
      <c r="Q83" s="66">
        <v>6</v>
      </c>
      <c r="R83" s="66">
        <v>9</v>
      </c>
      <c r="S83" s="66">
        <v>12</v>
      </c>
      <c r="T83" s="65">
        <v>0.6</v>
      </c>
      <c r="U83" s="65">
        <v>0.15</v>
      </c>
      <c r="V83" s="65">
        <v>0.2</v>
      </c>
      <c r="W83" s="65">
        <v>0.05</v>
      </c>
      <c r="X83" s="64" t="s">
        <v>201</v>
      </c>
      <c r="Y83" s="64" t="s">
        <v>165</v>
      </c>
      <c r="Z83" s="64" t="s">
        <v>96</v>
      </c>
      <c r="AA83" s="64" t="s">
        <v>186</v>
      </c>
      <c r="AC83" s="64">
        <v>0</v>
      </c>
      <c r="AD83" s="64">
        <v>0</v>
      </c>
      <c r="AE83" s="64">
        <v>5</v>
      </c>
      <c r="AF83" s="64">
        <v>500</v>
      </c>
      <c r="AG83" s="64">
        <v>0.15</v>
      </c>
      <c r="AH83" s="64">
        <v>0.5</v>
      </c>
      <c r="AI83" s="106">
        <v>0</v>
      </c>
      <c r="AJ83" s="106">
        <f t="shared" si="8"/>
        <v>0</v>
      </c>
      <c r="AK83" s="106">
        <v>0</v>
      </c>
      <c r="AL83" s="64">
        <v>-1</v>
      </c>
      <c r="AM83" s="64">
        <v>-0.6</v>
      </c>
      <c r="AN83" s="64">
        <v>-1.1000000000000001</v>
      </c>
      <c r="AO83" s="64">
        <v>-0.08</v>
      </c>
      <c r="AP83" s="64">
        <v>-0.05</v>
      </c>
      <c r="AQ83" s="64">
        <v>0.1</v>
      </c>
      <c r="AT83" s="64" t="s">
        <v>202</v>
      </c>
      <c r="AU83" s="64" t="s">
        <v>179</v>
      </c>
      <c r="AV83" s="64" t="s">
        <v>100</v>
      </c>
      <c r="AW83" s="64" t="s">
        <v>101</v>
      </c>
      <c r="AX83" s="64" t="s">
        <v>203</v>
      </c>
      <c r="AY83" s="67"/>
      <c r="AZ83" s="95" t="e">
        <f t="shared" si="9"/>
        <v>#DIV/0!</v>
      </c>
      <c r="BA83" s="68"/>
      <c r="BB83" s="69" t="s">
        <v>204</v>
      </c>
      <c r="BC83" s="70" t="s">
        <v>104</v>
      </c>
      <c r="BD83" s="129" t="s">
        <v>105</v>
      </c>
      <c r="BE83" s="130" t="s">
        <v>105</v>
      </c>
      <c r="BF83" s="130" t="s">
        <v>105</v>
      </c>
      <c r="BG83" s="130" t="s">
        <v>105</v>
      </c>
      <c r="BH83" s="130" t="s">
        <v>105</v>
      </c>
      <c r="BI83" s="130" t="s">
        <v>105</v>
      </c>
      <c r="BJ83" s="130" t="s">
        <v>105</v>
      </c>
      <c r="BK83" s="130" t="s">
        <v>105</v>
      </c>
      <c r="BL83" s="130" t="s">
        <v>105</v>
      </c>
    </row>
    <row r="84" spans="1:64" ht="26.9" hidden="1" customHeight="1">
      <c r="A84" s="64" t="s">
        <v>200</v>
      </c>
      <c r="B84" s="64" t="s">
        <v>106</v>
      </c>
      <c r="C84" s="79" t="str">
        <f t="shared" si="5"/>
        <v>MarketplacePre-Seed</v>
      </c>
      <c r="D84" s="64" t="s">
        <v>107</v>
      </c>
      <c r="E84" s="71">
        <v>1</v>
      </c>
      <c r="F84" s="98" t="str">
        <f t="shared" si="6"/>
        <v>Marketplace1</v>
      </c>
      <c r="G84" s="98" t="str">
        <f t="shared" si="7"/>
        <v>MarketplacePre-Seed1</v>
      </c>
      <c r="H84" s="83">
        <v>3600000</v>
      </c>
      <c r="I84" s="84">
        <v>7200000</v>
      </c>
      <c r="J84" s="85">
        <v>13500000</v>
      </c>
      <c r="K84" s="83">
        <v>330000</v>
      </c>
      <c r="L84" s="84">
        <v>1100000</v>
      </c>
      <c r="M84" s="85">
        <v>2750000</v>
      </c>
      <c r="N84" s="91">
        <v>0.1</v>
      </c>
      <c r="O84" s="65">
        <v>0.15</v>
      </c>
      <c r="P84" s="92">
        <v>0.2</v>
      </c>
      <c r="Q84" s="66">
        <v>12</v>
      </c>
      <c r="R84" s="66">
        <v>15</v>
      </c>
      <c r="S84" s="66">
        <v>18</v>
      </c>
      <c r="T84" s="65">
        <v>0.45</v>
      </c>
      <c r="U84" s="65">
        <v>0.25</v>
      </c>
      <c r="V84" s="65">
        <v>0.2</v>
      </c>
      <c r="W84" s="65">
        <v>0.1</v>
      </c>
      <c r="X84" s="64" t="s">
        <v>201</v>
      </c>
      <c r="Y84" s="64" t="s">
        <v>165</v>
      </c>
      <c r="Z84" s="64" t="s">
        <v>96</v>
      </c>
      <c r="AA84" s="64" t="s">
        <v>186</v>
      </c>
      <c r="AC84" s="64">
        <v>0</v>
      </c>
      <c r="AD84" s="64">
        <v>0.36</v>
      </c>
      <c r="AE84" s="64">
        <v>5</v>
      </c>
      <c r="AF84" s="64">
        <v>500</v>
      </c>
      <c r="AG84" s="64">
        <v>0.15</v>
      </c>
      <c r="AH84" s="64">
        <v>0.5</v>
      </c>
      <c r="AI84" s="106">
        <v>0</v>
      </c>
      <c r="AJ84" s="106">
        <f t="shared" si="8"/>
        <v>180000</v>
      </c>
      <c r="AK84" s="106">
        <v>360000</v>
      </c>
      <c r="AL84" s="64">
        <v>-1</v>
      </c>
      <c r="AM84" s="64">
        <v>-0.5</v>
      </c>
      <c r="AN84" s="64">
        <v>-2.75</v>
      </c>
      <c r="AO84" s="64">
        <v>-0.26</v>
      </c>
      <c r="AP84" s="64">
        <v>-0.05</v>
      </c>
      <c r="AQ84" s="64">
        <v>0.1</v>
      </c>
      <c r="AT84" s="64" t="s">
        <v>202</v>
      </c>
      <c r="AU84" s="64" t="s">
        <v>179</v>
      </c>
      <c r="AV84" s="64" t="s">
        <v>100</v>
      </c>
      <c r="AW84" s="64" t="s">
        <v>101</v>
      </c>
      <c r="AX84" s="64" t="s">
        <v>203</v>
      </c>
      <c r="AY84" s="67">
        <v>0</v>
      </c>
      <c r="AZ84" s="95">
        <f t="shared" si="9"/>
        <v>1.5</v>
      </c>
      <c r="BA84" s="68">
        <v>3</v>
      </c>
      <c r="BB84" s="69" t="s">
        <v>204</v>
      </c>
      <c r="BC84" s="70" t="s">
        <v>108</v>
      </c>
      <c r="BD84" s="129">
        <v>0.45</v>
      </c>
      <c r="BE84" s="130">
        <v>0.76500000000000001</v>
      </c>
      <c r="BF84" s="130">
        <v>1.08</v>
      </c>
      <c r="BG84" s="130">
        <v>0.38</v>
      </c>
      <c r="BH84" s="130">
        <v>0.81499999999999995</v>
      </c>
      <c r="BI84" s="130">
        <v>1.25</v>
      </c>
      <c r="BJ84" s="130">
        <v>0.2</v>
      </c>
      <c r="BK84" s="130">
        <v>0.4</v>
      </c>
      <c r="BL84" s="130">
        <v>0.6</v>
      </c>
    </row>
    <row r="85" spans="1:64" ht="26.9" hidden="1" customHeight="1">
      <c r="A85" s="64" t="s">
        <v>200</v>
      </c>
      <c r="B85" s="64" t="s">
        <v>109</v>
      </c>
      <c r="C85" s="79" t="str">
        <f t="shared" si="5"/>
        <v>MarketplaceSeed</v>
      </c>
      <c r="D85" s="64" t="s">
        <v>110</v>
      </c>
      <c r="E85" s="71">
        <v>2</v>
      </c>
      <c r="F85" s="98" t="str">
        <f t="shared" si="6"/>
        <v>Marketplace2</v>
      </c>
      <c r="G85" s="98" t="str">
        <f t="shared" si="7"/>
        <v>MarketplaceSeed2</v>
      </c>
      <c r="H85" s="83">
        <v>9000000</v>
      </c>
      <c r="I85" s="84">
        <v>21600000</v>
      </c>
      <c r="J85" s="85">
        <v>45000000</v>
      </c>
      <c r="K85" s="83">
        <v>1100000</v>
      </c>
      <c r="L85" s="84">
        <v>4400000</v>
      </c>
      <c r="M85" s="85">
        <v>8800000</v>
      </c>
      <c r="N85" s="91">
        <v>0.15</v>
      </c>
      <c r="O85" s="65">
        <v>0.2</v>
      </c>
      <c r="P85" s="92">
        <v>0.25</v>
      </c>
      <c r="Q85" s="66">
        <v>18</v>
      </c>
      <c r="R85" s="66">
        <v>21</v>
      </c>
      <c r="S85" s="66">
        <v>24</v>
      </c>
      <c r="T85" s="65">
        <v>0.35</v>
      </c>
      <c r="U85" s="65">
        <v>0.4</v>
      </c>
      <c r="V85" s="65">
        <v>0.15</v>
      </c>
      <c r="W85" s="65">
        <v>0.1</v>
      </c>
      <c r="X85" s="64" t="s">
        <v>201</v>
      </c>
      <c r="Y85" s="64" t="s">
        <v>165</v>
      </c>
      <c r="Z85" s="64" t="s">
        <v>96</v>
      </c>
      <c r="AA85" s="64" t="s">
        <v>186</v>
      </c>
      <c r="AC85" s="64">
        <v>0.18</v>
      </c>
      <c r="AD85" s="64">
        <v>2.7</v>
      </c>
      <c r="AE85" s="64">
        <v>5</v>
      </c>
      <c r="AF85" s="64">
        <v>500</v>
      </c>
      <c r="AG85" s="64">
        <v>0.15</v>
      </c>
      <c r="AH85" s="64">
        <v>0.5</v>
      </c>
      <c r="AI85" s="106">
        <v>180000</v>
      </c>
      <c r="AJ85" s="106">
        <f t="shared" si="8"/>
        <v>1440000</v>
      </c>
      <c r="AK85" s="106">
        <v>2700000</v>
      </c>
      <c r="AL85" s="64">
        <v>-0.9</v>
      </c>
      <c r="AM85" s="64">
        <v>-0.35</v>
      </c>
      <c r="AN85" s="64">
        <v>-5.87</v>
      </c>
      <c r="AO85" s="64">
        <v>-0.63</v>
      </c>
      <c r="AP85" s="64">
        <v>-0.05</v>
      </c>
      <c r="AQ85" s="64">
        <v>0.1</v>
      </c>
      <c r="AR85" s="64">
        <v>2</v>
      </c>
      <c r="AS85" s="64">
        <v>8</v>
      </c>
      <c r="AT85" s="64" t="s">
        <v>202</v>
      </c>
      <c r="AU85" s="64" t="s">
        <v>179</v>
      </c>
      <c r="AV85" s="64" t="s">
        <v>100</v>
      </c>
      <c r="AW85" s="64" t="s">
        <v>101</v>
      </c>
      <c r="AX85" s="64" t="s">
        <v>203</v>
      </c>
      <c r="AY85" s="67">
        <v>0.8</v>
      </c>
      <c r="AZ85" s="95">
        <f t="shared" si="9"/>
        <v>1.65</v>
      </c>
      <c r="BA85" s="68">
        <v>2.5</v>
      </c>
      <c r="BB85" s="69" t="s">
        <v>204</v>
      </c>
      <c r="BC85" s="70" t="s">
        <v>108</v>
      </c>
      <c r="BD85" s="129">
        <v>0.36</v>
      </c>
      <c r="BE85" s="130">
        <v>0.58499999999999996</v>
      </c>
      <c r="BF85" s="130">
        <v>0.81</v>
      </c>
      <c r="BG85" s="130">
        <v>0.62</v>
      </c>
      <c r="BH85" s="130">
        <v>1.06</v>
      </c>
      <c r="BI85" s="130">
        <v>1.5</v>
      </c>
      <c r="BJ85" s="130">
        <v>0.25</v>
      </c>
      <c r="BK85" s="130">
        <v>0.42499999999999999</v>
      </c>
      <c r="BL85" s="130">
        <v>0.6</v>
      </c>
    </row>
    <row r="86" spans="1:64" ht="26.9" hidden="1" customHeight="1">
      <c r="A86" s="64" t="s">
        <v>200</v>
      </c>
      <c r="B86" s="64" t="s">
        <v>111</v>
      </c>
      <c r="C86" s="79" t="str">
        <f t="shared" si="5"/>
        <v>MarketplaceLate Seed / Seed+</v>
      </c>
      <c r="D86" s="64" t="s">
        <v>112</v>
      </c>
      <c r="E86" s="71">
        <v>3</v>
      </c>
      <c r="F86" s="98" t="str">
        <f t="shared" si="6"/>
        <v>Marketplace3</v>
      </c>
      <c r="G86" s="98" t="str">
        <f t="shared" si="7"/>
        <v>MarketplaceLate Seed / Seed+3</v>
      </c>
      <c r="H86" s="83">
        <v>18000000</v>
      </c>
      <c r="I86" s="84">
        <v>40500000</v>
      </c>
      <c r="J86" s="85">
        <v>72000000</v>
      </c>
      <c r="K86" s="83">
        <v>3300000</v>
      </c>
      <c r="L86" s="84">
        <v>8800000</v>
      </c>
      <c r="M86" s="85">
        <v>16500000</v>
      </c>
      <c r="N86" s="91">
        <v>0.12</v>
      </c>
      <c r="O86" s="65">
        <v>0.17</v>
      </c>
      <c r="P86" s="92">
        <v>0.22</v>
      </c>
      <c r="Q86" s="66">
        <v>18</v>
      </c>
      <c r="R86" s="66">
        <v>21</v>
      </c>
      <c r="S86" s="66">
        <v>24</v>
      </c>
      <c r="T86" s="65">
        <v>0.28000000000000003</v>
      </c>
      <c r="U86" s="65">
        <v>0.5</v>
      </c>
      <c r="V86" s="65">
        <v>0.12</v>
      </c>
      <c r="W86" s="65">
        <v>0.1</v>
      </c>
      <c r="X86" s="64" t="s">
        <v>201</v>
      </c>
      <c r="Y86" s="64" t="s">
        <v>165</v>
      </c>
      <c r="Z86" s="64" t="s">
        <v>96</v>
      </c>
      <c r="AA86" s="64" t="s">
        <v>186</v>
      </c>
      <c r="AC86" s="64">
        <v>1.8</v>
      </c>
      <c r="AD86" s="64">
        <v>7.2</v>
      </c>
      <c r="AE86" s="64">
        <v>20</v>
      </c>
      <c r="AF86" s="64">
        <v>2000</v>
      </c>
      <c r="AG86" s="64">
        <v>0.1</v>
      </c>
      <c r="AH86" s="64">
        <v>0.35</v>
      </c>
      <c r="AI86" s="106">
        <v>1800000</v>
      </c>
      <c r="AJ86" s="106">
        <f t="shared" si="8"/>
        <v>4500000</v>
      </c>
      <c r="AK86" s="106">
        <v>7200000</v>
      </c>
      <c r="AL86" s="64">
        <v>-0.75</v>
      </c>
      <c r="AM86" s="64">
        <v>-0.25</v>
      </c>
      <c r="AN86" s="64">
        <v>-11</v>
      </c>
      <c r="AO86" s="64">
        <v>-1.89</v>
      </c>
      <c r="AP86" s="64">
        <v>-0.05</v>
      </c>
      <c r="AQ86" s="64">
        <v>0.1</v>
      </c>
      <c r="AR86" s="64">
        <v>2</v>
      </c>
      <c r="AS86" s="64">
        <v>8</v>
      </c>
      <c r="AT86" s="64" t="s">
        <v>205</v>
      </c>
      <c r="AU86" s="64" t="s">
        <v>179</v>
      </c>
      <c r="AV86" s="64" t="s">
        <v>100</v>
      </c>
      <c r="AW86" s="64" t="s">
        <v>101</v>
      </c>
      <c r="AX86" s="64" t="s">
        <v>203</v>
      </c>
      <c r="AY86" s="67">
        <v>0.6</v>
      </c>
      <c r="AZ86" s="95">
        <f t="shared" si="9"/>
        <v>1.2</v>
      </c>
      <c r="BA86" s="68">
        <v>1.8</v>
      </c>
      <c r="BB86" s="69" t="s">
        <v>204</v>
      </c>
      <c r="BC86" s="70" t="s">
        <v>108</v>
      </c>
      <c r="BD86" s="129">
        <v>0.27</v>
      </c>
      <c r="BE86" s="130">
        <v>0.45</v>
      </c>
      <c r="BF86" s="130">
        <v>0.63</v>
      </c>
      <c r="BG86" s="130">
        <v>0.5</v>
      </c>
      <c r="BH86" s="130">
        <v>0.875</v>
      </c>
      <c r="BI86" s="130">
        <v>1.25</v>
      </c>
      <c r="BJ86" s="130">
        <v>0.2</v>
      </c>
      <c r="BK86" s="130">
        <v>0.35</v>
      </c>
      <c r="BL86" s="130">
        <v>0.5</v>
      </c>
    </row>
    <row r="87" spans="1:64" ht="26.9" hidden="1" customHeight="1">
      <c r="A87" s="64" t="s">
        <v>200</v>
      </c>
      <c r="B87" s="64" t="s">
        <v>114</v>
      </c>
      <c r="C87" s="79" t="str">
        <f t="shared" si="5"/>
        <v>MarketplaceSeries A</v>
      </c>
      <c r="D87" s="64" t="s">
        <v>115</v>
      </c>
      <c r="E87" s="71">
        <v>4</v>
      </c>
      <c r="F87" s="98" t="str">
        <f t="shared" si="6"/>
        <v>Marketplace4</v>
      </c>
      <c r="G87" s="98" t="str">
        <f t="shared" si="7"/>
        <v>MarketplaceSeries A4</v>
      </c>
      <c r="H87" s="83">
        <v>45000000</v>
      </c>
      <c r="I87" s="84">
        <v>81000000</v>
      </c>
      <c r="J87" s="85">
        <v>144000000</v>
      </c>
      <c r="K87" s="83">
        <v>8800000</v>
      </c>
      <c r="L87" s="84">
        <v>19800000</v>
      </c>
      <c r="M87" s="85">
        <v>38500000</v>
      </c>
      <c r="N87" s="91">
        <v>0.15</v>
      </c>
      <c r="O87" s="65">
        <v>0.2</v>
      </c>
      <c r="P87" s="92">
        <v>0.25</v>
      </c>
      <c r="Q87" s="66">
        <v>18</v>
      </c>
      <c r="R87" s="66">
        <v>21</v>
      </c>
      <c r="S87" s="66">
        <v>24</v>
      </c>
      <c r="T87" s="65">
        <v>0.2</v>
      </c>
      <c r="U87" s="65">
        <v>0.57999999999999996</v>
      </c>
      <c r="V87" s="65">
        <v>0.12</v>
      </c>
      <c r="W87" s="65">
        <v>0.1</v>
      </c>
      <c r="X87" s="64" t="s">
        <v>201</v>
      </c>
      <c r="Y87" s="64" t="s">
        <v>165</v>
      </c>
      <c r="Z87" s="64" t="s">
        <v>96</v>
      </c>
      <c r="AA87" s="64" t="s">
        <v>186</v>
      </c>
      <c r="AC87" s="64">
        <v>3.6</v>
      </c>
      <c r="AD87" s="64">
        <v>18</v>
      </c>
      <c r="AE87" s="64">
        <v>20</v>
      </c>
      <c r="AF87" s="64">
        <v>2000</v>
      </c>
      <c r="AG87" s="64">
        <v>0.1</v>
      </c>
      <c r="AH87" s="64">
        <v>0.35</v>
      </c>
      <c r="AI87" s="106">
        <v>3600000</v>
      </c>
      <c r="AJ87" s="106">
        <f t="shared" si="8"/>
        <v>10800000</v>
      </c>
      <c r="AK87" s="106">
        <v>18000000</v>
      </c>
      <c r="AL87" s="64">
        <v>-0.65</v>
      </c>
      <c r="AM87" s="64">
        <v>-0.15</v>
      </c>
      <c r="AN87" s="64">
        <v>-25.7</v>
      </c>
      <c r="AO87" s="64">
        <v>-5.03</v>
      </c>
      <c r="AP87" s="64">
        <v>-0.05</v>
      </c>
      <c r="AQ87" s="64">
        <v>0.1</v>
      </c>
      <c r="AR87" s="64">
        <v>2</v>
      </c>
      <c r="AS87" s="64">
        <v>8</v>
      </c>
      <c r="AT87" s="64" t="s">
        <v>205</v>
      </c>
      <c r="AU87" s="64" t="s">
        <v>179</v>
      </c>
      <c r="AV87" s="64" t="s">
        <v>100</v>
      </c>
      <c r="AW87" s="64" t="s">
        <v>101</v>
      </c>
      <c r="AX87" s="64" t="s">
        <v>203</v>
      </c>
      <c r="AY87" s="67">
        <v>0.4</v>
      </c>
      <c r="AZ87" s="95">
        <f t="shared" si="9"/>
        <v>0.85000000000000009</v>
      </c>
      <c r="BA87" s="68">
        <v>1.3</v>
      </c>
      <c r="BB87" s="69" t="s">
        <v>204</v>
      </c>
      <c r="BC87" s="70" t="s">
        <v>108</v>
      </c>
      <c r="BD87" s="129">
        <v>0.22</v>
      </c>
      <c r="BE87" s="130">
        <v>0.38</v>
      </c>
      <c r="BF87" s="130">
        <v>0.54</v>
      </c>
      <c r="BG87" s="130">
        <v>0.5</v>
      </c>
      <c r="BH87" s="130">
        <v>0.81</v>
      </c>
      <c r="BI87" s="130">
        <v>1.1200000000000001</v>
      </c>
      <c r="BJ87" s="130">
        <v>0.2</v>
      </c>
      <c r="BK87" s="130">
        <v>0.32500000000000001</v>
      </c>
      <c r="BL87" s="130">
        <v>0.45</v>
      </c>
    </row>
    <row r="88" spans="1:64" ht="26.9" hidden="1" customHeight="1">
      <c r="A88" s="64" t="s">
        <v>200</v>
      </c>
      <c r="B88" s="64" t="s">
        <v>116</v>
      </c>
      <c r="C88" s="79" t="str">
        <f t="shared" si="5"/>
        <v>MarketplaceSeries B</v>
      </c>
      <c r="D88" s="64" t="s">
        <v>117</v>
      </c>
      <c r="E88" s="71">
        <v>6</v>
      </c>
      <c r="F88" s="98" t="str">
        <f t="shared" si="6"/>
        <v>Marketplace6</v>
      </c>
      <c r="G88" s="98" t="str">
        <f t="shared" si="7"/>
        <v>MarketplaceSeries B6</v>
      </c>
      <c r="H88" s="83">
        <v>90000000</v>
      </c>
      <c r="I88" s="84">
        <v>225000000</v>
      </c>
      <c r="J88" s="85">
        <v>450000000</v>
      </c>
      <c r="K88" s="83">
        <v>22000000</v>
      </c>
      <c r="L88" s="84">
        <v>55000000</v>
      </c>
      <c r="M88" s="85">
        <v>110000000</v>
      </c>
      <c r="N88" s="91">
        <v>0.12</v>
      </c>
      <c r="O88" s="65">
        <v>0.17</v>
      </c>
      <c r="P88" s="92">
        <v>0.22</v>
      </c>
      <c r="Q88" s="66">
        <v>18</v>
      </c>
      <c r="R88" s="66">
        <v>24</v>
      </c>
      <c r="S88" s="66">
        <v>30</v>
      </c>
      <c r="T88" s="65">
        <v>0.15</v>
      </c>
      <c r="U88" s="65">
        <v>0.62</v>
      </c>
      <c r="V88" s="65">
        <v>0.13</v>
      </c>
      <c r="W88" s="65">
        <v>0.1</v>
      </c>
      <c r="X88" s="64" t="s">
        <v>201</v>
      </c>
      <c r="Y88" s="64" t="s">
        <v>165</v>
      </c>
      <c r="Z88" s="64" t="s">
        <v>96</v>
      </c>
      <c r="AA88" s="64" t="s">
        <v>186</v>
      </c>
      <c r="AC88" s="64">
        <v>14.4</v>
      </c>
      <c r="AD88" s="64">
        <v>54</v>
      </c>
      <c r="AE88" s="64">
        <v>20</v>
      </c>
      <c r="AF88" s="64">
        <v>2000</v>
      </c>
      <c r="AG88" s="64">
        <v>0.1</v>
      </c>
      <c r="AH88" s="64">
        <v>0.35</v>
      </c>
      <c r="AI88" s="106">
        <v>14400000</v>
      </c>
      <c r="AJ88" s="106">
        <f t="shared" si="8"/>
        <v>34200000</v>
      </c>
      <c r="AK88" s="106">
        <v>54000000</v>
      </c>
      <c r="AL88" s="64">
        <v>-0.45</v>
      </c>
      <c r="AM88" s="64">
        <v>0</v>
      </c>
      <c r="AN88" s="64">
        <v>-73.3</v>
      </c>
      <c r="AO88" s="64">
        <v>-11</v>
      </c>
      <c r="AP88" s="64">
        <v>-0.05</v>
      </c>
      <c r="AQ88" s="64">
        <v>0.1</v>
      </c>
      <c r="AR88" s="64">
        <v>2</v>
      </c>
      <c r="AS88" s="64">
        <v>8</v>
      </c>
      <c r="AT88" s="64" t="s">
        <v>205</v>
      </c>
      <c r="AU88" s="64" t="s">
        <v>179</v>
      </c>
      <c r="AV88" s="64" t="s">
        <v>100</v>
      </c>
      <c r="AW88" s="64" t="s">
        <v>101</v>
      </c>
      <c r="AX88" s="64" t="s">
        <v>203</v>
      </c>
      <c r="AY88" s="67">
        <v>0.3</v>
      </c>
      <c r="AZ88" s="95">
        <f t="shared" si="9"/>
        <v>0.6</v>
      </c>
      <c r="BA88" s="68">
        <v>0.9</v>
      </c>
      <c r="BB88" s="69" t="s">
        <v>204</v>
      </c>
      <c r="BC88" s="70" t="s">
        <v>108</v>
      </c>
      <c r="BD88" s="129">
        <v>0.16</v>
      </c>
      <c r="BE88" s="130">
        <v>0.28000000000000003</v>
      </c>
      <c r="BF88" s="130">
        <v>0.4</v>
      </c>
      <c r="BG88" s="130">
        <v>0.38</v>
      </c>
      <c r="BH88" s="130">
        <v>0.63</v>
      </c>
      <c r="BI88" s="130">
        <v>0.88</v>
      </c>
      <c r="BJ88" s="130">
        <v>0.18</v>
      </c>
      <c r="BK88" s="130">
        <v>0.29000000000000004</v>
      </c>
      <c r="BL88" s="130">
        <v>0.4</v>
      </c>
    </row>
    <row r="89" spans="1:64" ht="26.9" hidden="1" customHeight="1">
      <c r="A89" s="64" t="s">
        <v>200</v>
      </c>
      <c r="B89" s="64" t="s">
        <v>118</v>
      </c>
      <c r="C89" s="79" t="str">
        <f t="shared" si="5"/>
        <v>MarketplaceSeries C</v>
      </c>
      <c r="D89" s="64" t="s">
        <v>119</v>
      </c>
      <c r="E89" s="71">
        <v>7</v>
      </c>
      <c r="F89" s="98" t="str">
        <f t="shared" si="6"/>
        <v>Marketplace7</v>
      </c>
      <c r="G89" s="98" t="str">
        <f t="shared" si="7"/>
        <v>MarketplaceSeries C7</v>
      </c>
      <c r="H89" s="83">
        <v>225000000</v>
      </c>
      <c r="I89" s="84">
        <v>540000000</v>
      </c>
      <c r="J89" s="85">
        <v>1080000000</v>
      </c>
      <c r="K89" s="83">
        <v>44000000</v>
      </c>
      <c r="L89" s="84">
        <v>110000000</v>
      </c>
      <c r="M89" s="85">
        <v>220000000</v>
      </c>
      <c r="N89" s="91">
        <v>0.08</v>
      </c>
      <c r="O89" s="65">
        <v>0.13</v>
      </c>
      <c r="P89" s="92">
        <v>0.18</v>
      </c>
      <c r="Q89" s="66">
        <v>24</v>
      </c>
      <c r="R89" s="66">
        <v>27</v>
      </c>
      <c r="S89" s="66">
        <v>30</v>
      </c>
      <c r="T89" s="65">
        <v>0.12</v>
      </c>
      <c r="U89" s="65">
        <v>0.63</v>
      </c>
      <c r="V89" s="65">
        <v>0.15</v>
      </c>
      <c r="W89" s="65">
        <v>0.1</v>
      </c>
      <c r="X89" s="64" t="s">
        <v>201</v>
      </c>
      <c r="Y89" s="64" t="s">
        <v>165</v>
      </c>
      <c r="Z89" s="64" t="s">
        <v>96</v>
      </c>
      <c r="AA89" s="64" t="s">
        <v>186</v>
      </c>
      <c r="AC89" s="64">
        <v>45</v>
      </c>
      <c r="AD89" s="64">
        <v>180</v>
      </c>
      <c r="AE89" s="64">
        <v>50</v>
      </c>
      <c r="AF89" s="64">
        <v>10000</v>
      </c>
      <c r="AG89" s="64">
        <v>0.06</v>
      </c>
      <c r="AH89" s="64">
        <v>0.25</v>
      </c>
      <c r="AI89" s="106">
        <v>45000000</v>
      </c>
      <c r="AJ89" s="106">
        <f t="shared" si="8"/>
        <v>112500000</v>
      </c>
      <c r="AK89" s="106">
        <v>180000000</v>
      </c>
      <c r="AL89" s="64">
        <v>-0.25</v>
      </c>
      <c r="AM89" s="64">
        <v>0.1</v>
      </c>
      <c r="AN89" s="64">
        <v>-110</v>
      </c>
      <c r="AO89" s="64">
        <v>18</v>
      </c>
      <c r="AP89" s="64">
        <v>-0.05</v>
      </c>
      <c r="AQ89" s="64">
        <v>0.1</v>
      </c>
      <c r="AR89" s="64">
        <v>2</v>
      </c>
      <c r="AS89" s="64">
        <v>8</v>
      </c>
      <c r="AT89" s="64" t="s">
        <v>206</v>
      </c>
      <c r="AU89" s="64" t="s">
        <v>179</v>
      </c>
      <c r="AV89" s="64" t="s">
        <v>100</v>
      </c>
      <c r="AW89" s="64" t="s">
        <v>101</v>
      </c>
      <c r="AX89" s="64" t="s">
        <v>203</v>
      </c>
      <c r="AY89" s="67">
        <v>0.2</v>
      </c>
      <c r="AZ89" s="95">
        <f t="shared" si="9"/>
        <v>0.4</v>
      </c>
      <c r="BA89" s="68">
        <v>0.6</v>
      </c>
      <c r="BB89" s="69" t="s">
        <v>204</v>
      </c>
      <c r="BC89" s="70" t="s">
        <v>108</v>
      </c>
      <c r="BD89" s="129">
        <v>0.11</v>
      </c>
      <c r="BE89" s="130">
        <v>0.19</v>
      </c>
      <c r="BF89" s="130">
        <v>0.27</v>
      </c>
      <c r="BG89" s="130">
        <v>0.25</v>
      </c>
      <c r="BH89" s="130">
        <v>0.435</v>
      </c>
      <c r="BI89" s="130">
        <v>0.62</v>
      </c>
      <c r="BJ89" s="130">
        <v>0.15</v>
      </c>
      <c r="BK89" s="130">
        <v>0.25</v>
      </c>
      <c r="BL89" s="130">
        <v>0.35</v>
      </c>
    </row>
    <row r="90" spans="1:64" ht="26.9" hidden="1" customHeight="1">
      <c r="A90" s="64" t="s">
        <v>200</v>
      </c>
      <c r="B90" s="64" t="s">
        <v>121</v>
      </c>
      <c r="C90" s="79" t="str">
        <f t="shared" si="5"/>
        <v>MarketplaceSeries D/E</v>
      </c>
      <c r="D90" s="64" t="s">
        <v>122</v>
      </c>
      <c r="E90" s="71">
        <v>9</v>
      </c>
      <c r="F90" s="98" t="str">
        <f t="shared" si="6"/>
        <v>Marketplace9</v>
      </c>
      <c r="G90" s="98" t="str">
        <f t="shared" si="7"/>
        <v>MarketplaceSeries D/E9</v>
      </c>
      <c r="H90" s="83">
        <v>450000000</v>
      </c>
      <c r="I90" s="84">
        <v>1350000000</v>
      </c>
      <c r="J90" s="85">
        <v>3150000000</v>
      </c>
      <c r="K90" s="83">
        <v>82500000</v>
      </c>
      <c r="L90" s="84">
        <v>220000000</v>
      </c>
      <c r="M90" s="85">
        <v>550000000</v>
      </c>
      <c r="N90" s="91">
        <v>0.06</v>
      </c>
      <c r="O90" s="65">
        <v>0.1</v>
      </c>
      <c r="P90" s="92">
        <v>0.15</v>
      </c>
      <c r="Q90" s="66">
        <v>24</v>
      </c>
      <c r="R90" s="66">
        <v>30</v>
      </c>
      <c r="S90" s="66">
        <v>36</v>
      </c>
      <c r="T90" s="65">
        <v>0.1</v>
      </c>
      <c r="U90" s="65">
        <v>0.6</v>
      </c>
      <c r="V90" s="65">
        <v>0.2</v>
      </c>
      <c r="W90" s="65">
        <v>0.1</v>
      </c>
      <c r="X90" s="64" t="s">
        <v>201</v>
      </c>
      <c r="Y90" s="64" t="s">
        <v>165</v>
      </c>
      <c r="Z90" s="64" t="s">
        <v>96</v>
      </c>
      <c r="AA90" s="64" t="s">
        <v>186</v>
      </c>
      <c r="AC90" s="64">
        <v>135</v>
      </c>
      <c r="AD90" s="64">
        <v>540</v>
      </c>
      <c r="AE90" s="64">
        <v>50</v>
      </c>
      <c r="AF90" s="64">
        <v>10000</v>
      </c>
      <c r="AG90" s="64">
        <v>0.06</v>
      </c>
      <c r="AH90" s="64">
        <v>0.25</v>
      </c>
      <c r="AI90" s="106">
        <v>135000000</v>
      </c>
      <c r="AJ90" s="106">
        <f t="shared" si="8"/>
        <v>337500000</v>
      </c>
      <c r="AK90" s="106">
        <v>540000000</v>
      </c>
      <c r="AL90" s="64">
        <v>-0.1</v>
      </c>
      <c r="AM90" s="64">
        <v>0.2</v>
      </c>
      <c r="AN90" s="64">
        <v>-275</v>
      </c>
      <c r="AO90" s="64">
        <v>108</v>
      </c>
      <c r="AP90" s="64">
        <v>-0.05</v>
      </c>
      <c r="AQ90" s="64">
        <v>0.1</v>
      </c>
      <c r="AR90" s="64">
        <v>2</v>
      </c>
      <c r="AS90" s="64">
        <v>8</v>
      </c>
      <c r="AT90" s="64" t="s">
        <v>206</v>
      </c>
      <c r="AU90" s="64" t="s">
        <v>179</v>
      </c>
      <c r="AV90" s="64" t="s">
        <v>100</v>
      </c>
      <c r="AW90" s="64" t="s">
        <v>101</v>
      </c>
      <c r="AX90" s="64" t="s">
        <v>203</v>
      </c>
      <c r="AY90" s="67">
        <v>0.12</v>
      </c>
      <c r="AZ90" s="95">
        <f t="shared" si="9"/>
        <v>0.26</v>
      </c>
      <c r="BA90" s="68">
        <v>0.4</v>
      </c>
      <c r="BB90" s="69" t="s">
        <v>204</v>
      </c>
      <c r="BC90" s="70" t="s">
        <v>108</v>
      </c>
      <c r="BD90" s="129">
        <v>7.0000000000000007E-2</v>
      </c>
      <c r="BE90" s="130">
        <v>0.14500000000000002</v>
      </c>
      <c r="BF90" s="130">
        <v>0.22</v>
      </c>
      <c r="BG90" s="130">
        <v>0.19</v>
      </c>
      <c r="BH90" s="130">
        <v>0.315</v>
      </c>
      <c r="BI90" s="130">
        <v>0.44</v>
      </c>
      <c r="BJ90" s="130">
        <v>0.12</v>
      </c>
      <c r="BK90" s="130">
        <v>0.21</v>
      </c>
      <c r="BL90" s="130">
        <v>0.3</v>
      </c>
    </row>
    <row r="91" spans="1:64" ht="26.9" hidden="1" customHeight="1">
      <c r="A91" s="64" t="s">
        <v>200</v>
      </c>
      <c r="B91" s="64" t="s">
        <v>123</v>
      </c>
      <c r="C91" s="79" t="str">
        <f t="shared" si="5"/>
        <v>MarketplacePre-IPO</v>
      </c>
      <c r="D91" s="64" t="s">
        <v>124</v>
      </c>
      <c r="E91" s="71">
        <v>10</v>
      </c>
      <c r="F91" s="98" t="str">
        <f t="shared" si="6"/>
        <v>Marketplace10</v>
      </c>
      <c r="G91" s="98" t="str">
        <f t="shared" si="7"/>
        <v>MarketplacePre-IPO10</v>
      </c>
      <c r="H91" s="83">
        <v>900000000</v>
      </c>
      <c r="I91" s="84">
        <v>3150000000</v>
      </c>
      <c r="J91" s="85">
        <v>9000000000</v>
      </c>
      <c r="K91" s="83">
        <v>110000000</v>
      </c>
      <c r="L91" s="84">
        <v>440000000</v>
      </c>
      <c r="M91" s="85">
        <v>1100000000</v>
      </c>
      <c r="N91" s="91">
        <v>0.03</v>
      </c>
      <c r="O91" s="65">
        <v>0.06</v>
      </c>
      <c r="P91" s="92">
        <v>0.1</v>
      </c>
      <c r="Q91" s="66">
        <v>24</v>
      </c>
      <c r="R91" s="66">
        <v>30</v>
      </c>
      <c r="S91" s="66">
        <v>36</v>
      </c>
      <c r="T91" s="65">
        <v>0.08</v>
      </c>
      <c r="U91" s="65">
        <v>0.5</v>
      </c>
      <c r="V91" s="65">
        <v>0.32</v>
      </c>
      <c r="W91" s="65">
        <v>0.1</v>
      </c>
      <c r="X91" s="64" t="s">
        <v>201</v>
      </c>
      <c r="Y91" s="64" t="s">
        <v>165</v>
      </c>
      <c r="Z91" s="64" t="s">
        <v>96</v>
      </c>
      <c r="AA91" s="64" t="s">
        <v>186</v>
      </c>
      <c r="AC91" s="64">
        <v>270</v>
      </c>
      <c r="AD91" s="64">
        <v>1440</v>
      </c>
      <c r="AE91" s="64">
        <v>50</v>
      </c>
      <c r="AF91" s="64">
        <v>10000</v>
      </c>
      <c r="AG91" s="64">
        <v>0.06</v>
      </c>
      <c r="AH91" s="64">
        <v>0.25</v>
      </c>
      <c r="AI91" s="106">
        <v>270000000</v>
      </c>
      <c r="AJ91" s="106">
        <f t="shared" si="8"/>
        <v>855000000</v>
      </c>
      <c r="AK91" s="106">
        <v>1440000000</v>
      </c>
      <c r="AL91" s="64">
        <v>0.05</v>
      </c>
      <c r="AM91" s="64">
        <v>0.3</v>
      </c>
      <c r="AN91" s="64">
        <v>13.5</v>
      </c>
      <c r="AO91" s="64">
        <v>432</v>
      </c>
      <c r="AP91" s="64">
        <v>-0.05</v>
      </c>
      <c r="AQ91" s="64">
        <v>0.1</v>
      </c>
      <c r="AR91" s="64">
        <v>2</v>
      </c>
      <c r="AS91" s="64">
        <v>8</v>
      </c>
      <c r="AT91" s="64" t="s">
        <v>206</v>
      </c>
      <c r="AU91" s="64" t="s">
        <v>179</v>
      </c>
      <c r="AV91" s="64" t="s">
        <v>100</v>
      </c>
      <c r="AW91" s="64" t="s">
        <v>101</v>
      </c>
      <c r="AX91" s="64" t="s">
        <v>203</v>
      </c>
      <c r="AY91" s="67">
        <v>0.08</v>
      </c>
      <c r="AZ91" s="95">
        <f t="shared" si="9"/>
        <v>0.16500000000000001</v>
      </c>
      <c r="BA91" s="68">
        <v>0.25</v>
      </c>
      <c r="BB91" s="69" t="s">
        <v>204</v>
      </c>
      <c r="BC91" s="70" t="s">
        <v>108</v>
      </c>
      <c r="BD91" s="129">
        <v>0.05</v>
      </c>
      <c r="BE91" s="130">
        <v>0.10500000000000001</v>
      </c>
      <c r="BF91" s="130">
        <v>0.16</v>
      </c>
      <c r="BG91" s="130">
        <v>0.1</v>
      </c>
      <c r="BH91" s="130">
        <v>0.20500000000000002</v>
      </c>
      <c r="BI91" s="130">
        <v>0.31</v>
      </c>
      <c r="BJ91" s="130">
        <v>0.1</v>
      </c>
      <c r="BK91" s="130">
        <v>0.17499999999999999</v>
      </c>
      <c r="BL91" s="130">
        <v>0.25</v>
      </c>
    </row>
    <row r="92" spans="1:64" ht="26.9" hidden="1" customHeight="1">
      <c r="A92" s="64" t="s">
        <v>207</v>
      </c>
      <c r="B92" s="64" t="s">
        <v>92</v>
      </c>
      <c r="C92" s="79" t="str">
        <f t="shared" si="5"/>
        <v>Consumer AppIdea / Concept</v>
      </c>
      <c r="D92" s="64" t="s">
        <v>93</v>
      </c>
      <c r="E92" s="71">
        <v>1</v>
      </c>
      <c r="F92" s="98" t="str">
        <f t="shared" si="6"/>
        <v>Consumer App1</v>
      </c>
      <c r="G92" s="98" t="str">
        <f t="shared" si="7"/>
        <v>Consumer AppIdea / Concept1</v>
      </c>
      <c r="H92" s="83">
        <v>800000</v>
      </c>
      <c r="I92" s="84">
        <v>2200000</v>
      </c>
      <c r="J92" s="85">
        <v>3800000</v>
      </c>
      <c r="K92" s="83">
        <v>50000</v>
      </c>
      <c r="L92" s="84">
        <v>250000</v>
      </c>
      <c r="M92" s="85">
        <v>500000</v>
      </c>
      <c r="N92" s="91">
        <v>0.05</v>
      </c>
      <c r="O92" s="65">
        <v>0.1</v>
      </c>
      <c r="P92" s="92">
        <v>0.15</v>
      </c>
      <c r="Q92" s="66">
        <v>6</v>
      </c>
      <c r="R92" s="66">
        <v>9</v>
      </c>
      <c r="S92" s="66">
        <v>12</v>
      </c>
      <c r="T92" s="65">
        <v>0.55000000000000004</v>
      </c>
      <c r="U92" s="65">
        <v>0.25</v>
      </c>
      <c r="V92" s="65">
        <v>0.15</v>
      </c>
      <c r="W92" s="65">
        <v>0.05</v>
      </c>
      <c r="X92" s="64" t="s">
        <v>208</v>
      </c>
      <c r="Y92" s="64" t="s">
        <v>209</v>
      </c>
      <c r="Z92" s="64" t="s">
        <v>96</v>
      </c>
      <c r="AA92" s="64" t="s">
        <v>186</v>
      </c>
      <c r="AC92" s="64">
        <v>0</v>
      </c>
      <c r="AD92" s="64">
        <v>0</v>
      </c>
      <c r="AE92" s="64">
        <v>1</v>
      </c>
      <c r="AF92" s="64">
        <v>50</v>
      </c>
      <c r="AG92" s="64">
        <v>0.25</v>
      </c>
      <c r="AH92" s="64">
        <v>0.7</v>
      </c>
      <c r="AI92" s="106">
        <v>0</v>
      </c>
      <c r="AJ92" s="106">
        <f t="shared" si="8"/>
        <v>0</v>
      </c>
      <c r="AK92" s="106">
        <v>0</v>
      </c>
      <c r="AL92" s="64">
        <v>-1</v>
      </c>
      <c r="AM92" s="64">
        <v>-0.6</v>
      </c>
      <c r="AN92" s="64">
        <v>-1</v>
      </c>
      <c r="AO92" s="64">
        <v>-7.0000000000000007E-2</v>
      </c>
      <c r="AP92" s="64">
        <v>-0.1</v>
      </c>
      <c r="AQ92" s="64">
        <v>0.1</v>
      </c>
      <c r="AT92" s="64" t="s">
        <v>210</v>
      </c>
      <c r="AU92" s="64" t="s">
        <v>211</v>
      </c>
      <c r="AV92" s="64" t="s">
        <v>100</v>
      </c>
      <c r="AW92" s="64" t="s">
        <v>101</v>
      </c>
      <c r="AX92" s="64" t="s">
        <v>150</v>
      </c>
      <c r="AY92" s="67"/>
      <c r="AZ92" s="95" t="e">
        <f t="shared" si="9"/>
        <v>#DIV/0!</v>
      </c>
      <c r="BA92" s="68"/>
      <c r="BB92" s="69" t="s">
        <v>181</v>
      </c>
      <c r="BC92" s="70" t="s">
        <v>104</v>
      </c>
      <c r="BD92" s="129" t="s">
        <v>105</v>
      </c>
      <c r="BE92" s="130" t="s">
        <v>105</v>
      </c>
      <c r="BF92" s="130" t="s">
        <v>105</v>
      </c>
      <c r="BG92" s="130" t="s">
        <v>105</v>
      </c>
      <c r="BH92" s="130" t="s">
        <v>105</v>
      </c>
      <c r="BI92" s="130" t="s">
        <v>105</v>
      </c>
      <c r="BJ92" s="130" t="s">
        <v>105</v>
      </c>
      <c r="BK92" s="130" t="s">
        <v>105</v>
      </c>
      <c r="BL92" s="130" t="s">
        <v>105</v>
      </c>
    </row>
    <row r="93" spans="1:64" ht="26.9" hidden="1" customHeight="1">
      <c r="A93" s="64" t="s">
        <v>207</v>
      </c>
      <c r="B93" s="64" t="s">
        <v>106</v>
      </c>
      <c r="C93" s="79" t="str">
        <f t="shared" si="5"/>
        <v>Consumer AppPre-Seed</v>
      </c>
      <c r="D93" s="64" t="s">
        <v>107</v>
      </c>
      <c r="E93" s="71">
        <v>1</v>
      </c>
      <c r="F93" s="98" t="str">
        <f t="shared" si="6"/>
        <v>Consumer App1</v>
      </c>
      <c r="G93" s="98" t="str">
        <f t="shared" si="7"/>
        <v>Consumer AppPre-Seed1</v>
      </c>
      <c r="H93" s="83">
        <v>3000000</v>
      </c>
      <c r="I93" s="84">
        <v>6000000</v>
      </c>
      <c r="J93" s="85">
        <v>11200000</v>
      </c>
      <c r="K93" s="83">
        <v>300000</v>
      </c>
      <c r="L93" s="84">
        <v>1000000</v>
      </c>
      <c r="M93" s="85">
        <v>2500000</v>
      </c>
      <c r="N93" s="91">
        <v>0.1</v>
      </c>
      <c r="O93" s="65">
        <v>0.15</v>
      </c>
      <c r="P93" s="92">
        <v>0.2</v>
      </c>
      <c r="Q93" s="66">
        <v>12</v>
      </c>
      <c r="R93" s="66">
        <v>15</v>
      </c>
      <c r="S93" s="66">
        <v>18</v>
      </c>
      <c r="T93" s="65">
        <v>0.4</v>
      </c>
      <c r="U93" s="65">
        <v>0.4</v>
      </c>
      <c r="V93" s="65">
        <v>0.15</v>
      </c>
      <c r="W93" s="65">
        <v>0.05</v>
      </c>
      <c r="X93" s="64" t="s">
        <v>208</v>
      </c>
      <c r="Y93" s="64" t="s">
        <v>209</v>
      </c>
      <c r="Z93" s="64" t="s">
        <v>96</v>
      </c>
      <c r="AA93" s="64" t="s">
        <v>186</v>
      </c>
      <c r="AC93" s="64">
        <v>0</v>
      </c>
      <c r="AD93" s="64">
        <v>0.14000000000000001</v>
      </c>
      <c r="AE93" s="64">
        <v>1</v>
      </c>
      <c r="AF93" s="64">
        <v>50</v>
      </c>
      <c r="AG93" s="64">
        <v>0.25</v>
      </c>
      <c r="AH93" s="64">
        <v>0.7</v>
      </c>
      <c r="AI93" s="106">
        <v>0</v>
      </c>
      <c r="AJ93" s="106">
        <f t="shared" si="8"/>
        <v>70000</v>
      </c>
      <c r="AK93" s="106">
        <v>140000</v>
      </c>
      <c r="AL93" s="64">
        <v>-1</v>
      </c>
      <c r="AM93" s="64">
        <v>-0.5</v>
      </c>
      <c r="AN93" s="64">
        <v>-2.5</v>
      </c>
      <c r="AO93" s="64">
        <v>-0.24</v>
      </c>
      <c r="AP93" s="64">
        <v>-0.1</v>
      </c>
      <c r="AQ93" s="64">
        <v>0.1</v>
      </c>
      <c r="AT93" s="64" t="s">
        <v>210</v>
      </c>
      <c r="AU93" s="64" t="s">
        <v>211</v>
      </c>
      <c r="AV93" s="64" t="s">
        <v>100</v>
      </c>
      <c r="AW93" s="64" t="s">
        <v>101</v>
      </c>
      <c r="AX93" s="64" t="s">
        <v>150</v>
      </c>
      <c r="AY93" s="67">
        <v>0</v>
      </c>
      <c r="AZ93" s="95">
        <f t="shared" si="9"/>
        <v>2</v>
      </c>
      <c r="BA93" s="68">
        <v>4</v>
      </c>
      <c r="BB93" s="69" t="s">
        <v>181</v>
      </c>
      <c r="BC93" s="70" t="s">
        <v>108</v>
      </c>
      <c r="BD93" s="129">
        <v>0.45</v>
      </c>
      <c r="BE93" s="130">
        <v>0.76500000000000001</v>
      </c>
      <c r="BF93" s="130">
        <v>1.08</v>
      </c>
      <c r="BG93" s="130">
        <v>0.39</v>
      </c>
      <c r="BH93" s="130">
        <v>0.84499999999999997</v>
      </c>
      <c r="BI93" s="130">
        <v>1.3</v>
      </c>
      <c r="BJ93" s="130">
        <v>0.19</v>
      </c>
      <c r="BK93" s="130">
        <v>0.38</v>
      </c>
      <c r="BL93" s="130">
        <v>0.56999999999999995</v>
      </c>
    </row>
    <row r="94" spans="1:64" ht="26.9" hidden="1" customHeight="1">
      <c r="A94" s="64" t="s">
        <v>207</v>
      </c>
      <c r="B94" s="64" t="s">
        <v>109</v>
      </c>
      <c r="C94" s="79" t="str">
        <f t="shared" si="5"/>
        <v>Consumer AppSeed</v>
      </c>
      <c r="D94" s="64" t="s">
        <v>110</v>
      </c>
      <c r="E94" s="71">
        <v>2</v>
      </c>
      <c r="F94" s="98" t="str">
        <f t="shared" si="6"/>
        <v>Consumer App2</v>
      </c>
      <c r="G94" s="98" t="str">
        <f t="shared" si="7"/>
        <v>Consumer AppSeed2</v>
      </c>
      <c r="H94" s="83">
        <v>7500000</v>
      </c>
      <c r="I94" s="84">
        <v>18000000</v>
      </c>
      <c r="J94" s="85">
        <v>37500000</v>
      </c>
      <c r="K94" s="83">
        <v>1000000</v>
      </c>
      <c r="L94" s="84">
        <v>4000000</v>
      </c>
      <c r="M94" s="85">
        <v>8000000</v>
      </c>
      <c r="N94" s="91">
        <v>0.15</v>
      </c>
      <c r="O94" s="65">
        <v>0.2</v>
      </c>
      <c r="P94" s="92">
        <v>0.25</v>
      </c>
      <c r="Q94" s="66">
        <v>18</v>
      </c>
      <c r="R94" s="66">
        <v>21</v>
      </c>
      <c r="S94" s="66">
        <v>24</v>
      </c>
      <c r="T94" s="65">
        <v>0.3</v>
      </c>
      <c r="U94" s="65">
        <v>0.55000000000000004</v>
      </c>
      <c r="V94" s="65">
        <v>0.1</v>
      </c>
      <c r="W94" s="65">
        <v>0.05</v>
      </c>
      <c r="X94" s="64" t="s">
        <v>208</v>
      </c>
      <c r="Y94" s="64" t="s">
        <v>209</v>
      </c>
      <c r="Z94" s="64" t="s">
        <v>96</v>
      </c>
      <c r="AA94" s="64" t="s">
        <v>186</v>
      </c>
      <c r="AC94" s="64">
        <v>7.0000000000000007E-2</v>
      </c>
      <c r="AD94" s="64">
        <v>1.05</v>
      </c>
      <c r="AE94" s="64">
        <v>1</v>
      </c>
      <c r="AF94" s="64">
        <v>50</v>
      </c>
      <c r="AG94" s="64">
        <v>0.25</v>
      </c>
      <c r="AH94" s="64">
        <v>0.7</v>
      </c>
      <c r="AI94" s="106">
        <v>70000</v>
      </c>
      <c r="AJ94" s="106">
        <f t="shared" si="8"/>
        <v>560000</v>
      </c>
      <c r="AK94" s="106">
        <v>1050000</v>
      </c>
      <c r="AL94" s="64">
        <v>-0.9</v>
      </c>
      <c r="AM94" s="64">
        <v>-0.35</v>
      </c>
      <c r="AN94" s="64">
        <v>-5.33</v>
      </c>
      <c r="AO94" s="64">
        <v>-0.56999999999999995</v>
      </c>
      <c r="AP94" s="64">
        <v>-0.1</v>
      </c>
      <c r="AQ94" s="64">
        <v>0.1</v>
      </c>
      <c r="AR94" s="64">
        <v>2</v>
      </c>
      <c r="AS94" s="64">
        <v>8</v>
      </c>
      <c r="AT94" s="64" t="s">
        <v>210</v>
      </c>
      <c r="AU94" s="64" t="s">
        <v>211</v>
      </c>
      <c r="AV94" s="64" t="s">
        <v>100</v>
      </c>
      <c r="AW94" s="64" t="s">
        <v>101</v>
      </c>
      <c r="AX94" s="64" t="s">
        <v>150</v>
      </c>
      <c r="AY94" s="67">
        <v>0.75</v>
      </c>
      <c r="AZ94" s="95">
        <f t="shared" si="9"/>
        <v>1.875</v>
      </c>
      <c r="BA94" s="68">
        <v>3</v>
      </c>
      <c r="BB94" s="69" t="s">
        <v>181</v>
      </c>
      <c r="BC94" s="70" t="s">
        <v>108</v>
      </c>
      <c r="BD94" s="129">
        <v>0.36</v>
      </c>
      <c r="BE94" s="130">
        <v>0.58499999999999996</v>
      </c>
      <c r="BF94" s="130">
        <v>0.81</v>
      </c>
      <c r="BG94" s="130">
        <v>0.65</v>
      </c>
      <c r="BH94" s="130">
        <v>1.105</v>
      </c>
      <c r="BI94" s="130">
        <v>1.56</v>
      </c>
      <c r="BJ94" s="130">
        <v>0.24</v>
      </c>
      <c r="BK94" s="130">
        <v>0.40499999999999997</v>
      </c>
      <c r="BL94" s="130">
        <v>0.56999999999999995</v>
      </c>
    </row>
    <row r="95" spans="1:64" ht="26.9" hidden="1" customHeight="1">
      <c r="A95" s="64" t="s">
        <v>207</v>
      </c>
      <c r="B95" s="64" t="s">
        <v>111</v>
      </c>
      <c r="C95" s="79" t="str">
        <f t="shared" si="5"/>
        <v>Consumer AppLate Seed / Seed+</v>
      </c>
      <c r="D95" s="64" t="s">
        <v>112</v>
      </c>
      <c r="E95" s="71">
        <v>3</v>
      </c>
      <c r="F95" s="98" t="str">
        <f t="shared" si="6"/>
        <v>Consumer App3</v>
      </c>
      <c r="G95" s="98" t="str">
        <f t="shared" si="7"/>
        <v>Consumer AppLate Seed / Seed+3</v>
      </c>
      <c r="H95" s="83">
        <v>15000000</v>
      </c>
      <c r="I95" s="84">
        <v>33800000</v>
      </c>
      <c r="J95" s="85">
        <v>60000000</v>
      </c>
      <c r="K95" s="83">
        <v>3000000</v>
      </c>
      <c r="L95" s="84">
        <v>8000000</v>
      </c>
      <c r="M95" s="85">
        <v>15000000</v>
      </c>
      <c r="N95" s="91">
        <v>0.12</v>
      </c>
      <c r="O95" s="65">
        <v>0.17</v>
      </c>
      <c r="P95" s="92">
        <v>0.22</v>
      </c>
      <c r="Q95" s="66">
        <v>18</v>
      </c>
      <c r="R95" s="66">
        <v>21</v>
      </c>
      <c r="S95" s="66">
        <v>24</v>
      </c>
      <c r="T95" s="65">
        <v>0.24</v>
      </c>
      <c r="U95" s="65">
        <v>0.62</v>
      </c>
      <c r="V95" s="65">
        <v>0.09</v>
      </c>
      <c r="W95" s="65">
        <v>0.05</v>
      </c>
      <c r="X95" s="64" t="s">
        <v>208</v>
      </c>
      <c r="Y95" s="64" t="s">
        <v>209</v>
      </c>
      <c r="Z95" s="64" t="s">
        <v>96</v>
      </c>
      <c r="AA95" s="64" t="s">
        <v>186</v>
      </c>
      <c r="AC95" s="64">
        <v>0.7</v>
      </c>
      <c r="AD95" s="64">
        <v>2.8</v>
      </c>
      <c r="AE95" s="64">
        <v>5</v>
      </c>
      <c r="AF95" s="64">
        <v>150</v>
      </c>
      <c r="AG95" s="64">
        <v>0.15</v>
      </c>
      <c r="AH95" s="64">
        <v>0.45</v>
      </c>
      <c r="AI95" s="106">
        <v>700000</v>
      </c>
      <c r="AJ95" s="106">
        <f t="shared" si="8"/>
        <v>1750000</v>
      </c>
      <c r="AK95" s="106">
        <v>2800000</v>
      </c>
      <c r="AL95" s="64">
        <v>-0.75</v>
      </c>
      <c r="AM95" s="64">
        <v>-0.25</v>
      </c>
      <c r="AN95" s="64">
        <v>-10</v>
      </c>
      <c r="AO95" s="64">
        <v>-1.71</v>
      </c>
      <c r="AP95" s="64">
        <v>-0.1</v>
      </c>
      <c r="AQ95" s="64">
        <v>0.1</v>
      </c>
      <c r="AR95" s="64">
        <v>2</v>
      </c>
      <c r="AS95" s="64">
        <v>8</v>
      </c>
      <c r="AT95" s="64" t="s">
        <v>212</v>
      </c>
      <c r="AU95" s="64" t="s">
        <v>211</v>
      </c>
      <c r="AV95" s="64" t="s">
        <v>100</v>
      </c>
      <c r="AW95" s="64" t="s">
        <v>101</v>
      </c>
      <c r="AX95" s="64" t="s">
        <v>150</v>
      </c>
      <c r="AY95" s="67">
        <v>0.5</v>
      </c>
      <c r="AZ95" s="95">
        <f t="shared" si="9"/>
        <v>1.25</v>
      </c>
      <c r="BA95" s="68">
        <v>2</v>
      </c>
      <c r="BB95" s="69" t="s">
        <v>181</v>
      </c>
      <c r="BC95" s="70" t="s">
        <v>108</v>
      </c>
      <c r="BD95" s="129">
        <v>0.27</v>
      </c>
      <c r="BE95" s="130">
        <v>0.45</v>
      </c>
      <c r="BF95" s="130">
        <v>0.63</v>
      </c>
      <c r="BG95" s="130">
        <v>0.52</v>
      </c>
      <c r="BH95" s="130">
        <v>0.91</v>
      </c>
      <c r="BI95" s="130">
        <v>1.3</v>
      </c>
      <c r="BJ95" s="130">
        <v>0.19</v>
      </c>
      <c r="BK95" s="130">
        <v>0.33499999999999996</v>
      </c>
      <c r="BL95" s="130">
        <v>0.48</v>
      </c>
    </row>
    <row r="96" spans="1:64" ht="26.9" hidden="1" customHeight="1">
      <c r="A96" s="64" t="s">
        <v>207</v>
      </c>
      <c r="B96" s="64" t="s">
        <v>114</v>
      </c>
      <c r="C96" s="79" t="str">
        <f t="shared" si="5"/>
        <v>Consumer AppSeries A</v>
      </c>
      <c r="D96" s="64" t="s">
        <v>115</v>
      </c>
      <c r="E96" s="71">
        <v>4</v>
      </c>
      <c r="F96" s="98" t="str">
        <f t="shared" si="6"/>
        <v>Consumer App4</v>
      </c>
      <c r="G96" s="98" t="str">
        <f t="shared" si="7"/>
        <v>Consumer AppSeries A4</v>
      </c>
      <c r="H96" s="83">
        <v>37500000</v>
      </c>
      <c r="I96" s="84">
        <v>67500000</v>
      </c>
      <c r="J96" s="85">
        <v>120000000</v>
      </c>
      <c r="K96" s="83">
        <v>8000000</v>
      </c>
      <c r="L96" s="84">
        <v>18000000</v>
      </c>
      <c r="M96" s="85">
        <v>35000000</v>
      </c>
      <c r="N96" s="91">
        <v>0.15</v>
      </c>
      <c r="O96" s="65">
        <v>0.2</v>
      </c>
      <c r="P96" s="92">
        <v>0.25</v>
      </c>
      <c r="Q96" s="66">
        <v>18</v>
      </c>
      <c r="R96" s="66">
        <v>21</v>
      </c>
      <c r="S96" s="66">
        <v>24</v>
      </c>
      <c r="T96" s="65">
        <v>0.18</v>
      </c>
      <c r="U96" s="65">
        <v>0.67</v>
      </c>
      <c r="V96" s="65">
        <v>0.1</v>
      </c>
      <c r="W96" s="65">
        <v>0.05</v>
      </c>
      <c r="X96" s="64" t="s">
        <v>208</v>
      </c>
      <c r="Y96" s="64" t="s">
        <v>209</v>
      </c>
      <c r="Z96" s="64" t="s">
        <v>96</v>
      </c>
      <c r="AA96" s="64" t="s">
        <v>186</v>
      </c>
      <c r="AC96" s="64">
        <v>1.4</v>
      </c>
      <c r="AD96" s="64">
        <v>7</v>
      </c>
      <c r="AE96" s="64">
        <v>5</v>
      </c>
      <c r="AF96" s="64">
        <v>150</v>
      </c>
      <c r="AG96" s="64">
        <v>0.15</v>
      </c>
      <c r="AH96" s="64">
        <v>0.45</v>
      </c>
      <c r="AI96" s="106">
        <v>1400000</v>
      </c>
      <c r="AJ96" s="106">
        <f t="shared" si="8"/>
        <v>4200000</v>
      </c>
      <c r="AK96" s="106">
        <v>7000000</v>
      </c>
      <c r="AL96" s="64">
        <v>-0.65</v>
      </c>
      <c r="AM96" s="64">
        <v>-0.15</v>
      </c>
      <c r="AN96" s="64">
        <v>-23.3</v>
      </c>
      <c r="AO96" s="64">
        <v>-4.57</v>
      </c>
      <c r="AP96" s="64">
        <v>-0.1</v>
      </c>
      <c r="AQ96" s="64">
        <v>0.1</v>
      </c>
      <c r="AR96" s="64">
        <v>2</v>
      </c>
      <c r="AS96" s="64">
        <v>8</v>
      </c>
      <c r="AT96" s="64" t="s">
        <v>212</v>
      </c>
      <c r="AU96" s="64" t="s">
        <v>211</v>
      </c>
      <c r="AV96" s="64" t="s">
        <v>100</v>
      </c>
      <c r="AW96" s="64" t="s">
        <v>101</v>
      </c>
      <c r="AX96" s="64" t="s">
        <v>150</v>
      </c>
      <c r="AY96" s="67">
        <v>0.35</v>
      </c>
      <c r="AZ96" s="95">
        <f t="shared" si="9"/>
        <v>0.82499999999999996</v>
      </c>
      <c r="BA96" s="68">
        <v>1.3</v>
      </c>
      <c r="BB96" s="69" t="s">
        <v>181</v>
      </c>
      <c r="BC96" s="70" t="s">
        <v>108</v>
      </c>
      <c r="BD96" s="129">
        <v>0.22</v>
      </c>
      <c r="BE96" s="130">
        <v>0.38</v>
      </c>
      <c r="BF96" s="130">
        <v>0.54</v>
      </c>
      <c r="BG96" s="130">
        <v>0.52</v>
      </c>
      <c r="BH96" s="130">
        <v>0.84499999999999997</v>
      </c>
      <c r="BI96" s="130">
        <v>1.17</v>
      </c>
      <c r="BJ96" s="130">
        <v>0.19</v>
      </c>
      <c r="BK96" s="130">
        <v>0.31</v>
      </c>
      <c r="BL96" s="130">
        <v>0.43</v>
      </c>
    </row>
    <row r="97" spans="1:64" ht="26.9" hidden="1" customHeight="1">
      <c r="A97" s="64" t="s">
        <v>207</v>
      </c>
      <c r="B97" s="64" t="s">
        <v>116</v>
      </c>
      <c r="C97" s="79" t="str">
        <f t="shared" si="5"/>
        <v>Consumer AppSeries B</v>
      </c>
      <c r="D97" s="64" t="s">
        <v>117</v>
      </c>
      <c r="E97" s="71">
        <v>6</v>
      </c>
      <c r="F97" s="98" t="str">
        <f t="shared" si="6"/>
        <v>Consumer App6</v>
      </c>
      <c r="G97" s="98" t="str">
        <f t="shared" si="7"/>
        <v>Consumer AppSeries B6</v>
      </c>
      <c r="H97" s="83">
        <v>75000000</v>
      </c>
      <c r="I97" s="84">
        <v>187500000</v>
      </c>
      <c r="J97" s="85">
        <v>375000000</v>
      </c>
      <c r="K97" s="83">
        <v>20000000</v>
      </c>
      <c r="L97" s="84">
        <v>50000000</v>
      </c>
      <c r="M97" s="85">
        <v>100000000</v>
      </c>
      <c r="N97" s="91">
        <v>0.12</v>
      </c>
      <c r="O97" s="65">
        <v>0.17</v>
      </c>
      <c r="P97" s="92">
        <v>0.22</v>
      </c>
      <c r="Q97" s="66">
        <v>18</v>
      </c>
      <c r="R97" s="66">
        <v>24</v>
      </c>
      <c r="S97" s="66">
        <v>30</v>
      </c>
      <c r="T97" s="65">
        <v>0.12</v>
      </c>
      <c r="U97" s="65">
        <v>0.7</v>
      </c>
      <c r="V97" s="65">
        <v>0.13</v>
      </c>
      <c r="W97" s="65">
        <v>0.05</v>
      </c>
      <c r="X97" s="64" t="s">
        <v>208</v>
      </c>
      <c r="Y97" s="64" t="s">
        <v>209</v>
      </c>
      <c r="Z97" s="64" t="s">
        <v>96</v>
      </c>
      <c r="AA97" s="64" t="s">
        <v>186</v>
      </c>
      <c r="AC97" s="64">
        <v>5.6</v>
      </c>
      <c r="AD97" s="64">
        <v>21</v>
      </c>
      <c r="AE97" s="64">
        <v>5</v>
      </c>
      <c r="AF97" s="64">
        <v>150</v>
      </c>
      <c r="AG97" s="64">
        <v>0.15</v>
      </c>
      <c r="AH97" s="64">
        <v>0.45</v>
      </c>
      <c r="AI97" s="106">
        <v>5600000</v>
      </c>
      <c r="AJ97" s="106">
        <f t="shared" si="8"/>
        <v>13300000</v>
      </c>
      <c r="AK97" s="106">
        <v>21000000</v>
      </c>
      <c r="AL97" s="64">
        <v>-0.45</v>
      </c>
      <c r="AM97" s="64">
        <v>0</v>
      </c>
      <c r="AN97" s="64">
        <v>-66.7</v>
      </c>
      <c r="AO97" s="64">
        <v>-10</v>
      </c>
      <c r="AP97" s="64">
        <v>-0.1</v>
      </c>
      <c r="AQ97" s="64">
        <v>0.1</v>
      </c>
      <c r="AR97" s="64">
        <v>2</v>
      </c>
      <c r="AS97" s="64">
        <v>8</v>
      </c>
      <c r="AT97" s="64" t="s">
        <v>212</v>
      </c>
      <c r="AU97" s="64" t="s">
        <v>211</v>
      </c>
      <c r="AV97" s="64" t="s">
        <v>100</v>
      </c>
      <c r="AW97" s="64" t="s">
        <v>101</v>
      </c>
      <c r="AX97" s="64" t="s">
        <v>150</v>
      </c>
      <c r="AY97" s="67">
        <v>0.25</v>
      </c>
      <c r="AZ97" s="95">
        <f t="shared" si="9"/>
        <v>0.55000000000000004</v>
      </c>
      <c r="BA97" s="68">
        <v>0.85</v>
      </c>
      <c r="BB97" s="69" t="s">
        <v>181</v>
      </c>
      <c r="BC97" s="70" t="s">
        <v>108</v>
      </c>
      <c r="BD97" s="129">
        <v>0.16</v>
      </c>
      <c r="BE97" s="130">
        <v>0.28000000000000003</v>
      </c>
      <c r="BF97" s="130">
        <v>0.4</v>
      </c>
      <c r="BG97" s="130">
        <v>0.39</v>
      </c>
      <c r="BH97" s="130">
        <v>0.65</v>
      </c>
      <c r="BI97" s="130">
        <v>0.91</v>
      </c>
      <c r="BJ97" s="130">
        <v>0.17</v>
      </c>
      <c r="BK97" s="130">
        <v>0.27500000000000002</v>
      </c>
      <c r="BL97" s="130">
        <v>0.38</v>
      </c>
    </row>
    <row r="98" spans="1:64" ht="26.9" hidden="1" customHeight="1">
      <c r="A98" s="64" t="s">
        <v>207</v>
      </c>
      <c r="B98" s="64" t="s">
        <v>118</v>
      </c>
      <c r="C98" s="79" t="str">
        <f t="shared" si="5"/>
        <v>Consumer AppSeries C</v>
      </c>
      <c r="D98" s="64" t="s">
        <v>119</v>
      </c>
      <c r="E98" s="71">
        <v>7</v>
      </c>
      <c r="F98" s="98" t="str">
        <f t="shared" si="6"/>
        <v>Consumer App7</v>
      </c>
      <c r="G98" s="98" t="str">
        <f t="shared" si="7"/>
        <v>Consumer AppSeries C7</v>
      </c>
      <c r="H98" s="83">
        <v>187500000</v>
      </c>
      <c r="I98" s="84">
        <v>450000000</v>
      </c>
      <c r="J98" s="85">
        <v>900000000</v>
      </c>
      <c r="K98" s="83">
        <v>40000000</v>
      </c>
      <c r="L98" s="84">
        <v>100000000</v>
      </c>
      <c r="M98" s="85">
        <v>200000000</v>
      </c>
      <c r="N98" s="91">
        <v>0.08</v>
      </c>
      <c r="O98" s="65">
        <v>0.13</v>
      </c>
      <c r="P98" s="92">
        <v>0.18</v>
      </c>
      <c r="Q98" s="66">
        <v>24</v>
      </c>
      <c r="R98" s="66">
        <v>27</v>
      </c>
      <c r="S98" s="66">
        <v>30</v>
      </c>
      <c r="T98" s="65">
        <v>0.1</v>
      </c>
      <c r="U98" s="65">
        <v>0.68</v>
      </c>
      <c r="V98" s="65">
        <v>0.17</v>
      </c>
      <c r="W98" s="65">
        <v>0.05</v>
      </c>
      <c r="X98" s="64" t="s">
        <v>208</v>
      </c>
      <c r="Y98" s="64" t="s">
        <v>209</v>
      </c>
      <c r="Z98" s="64" t="s">
        <v>96</v>
      </c>
      <c r="AA98" s="64" t="s">
        <v>186</v>
      </c>
      <c r="AC98" s="64">
        <v>17.5</v>
      </c>
      <c r="AD98" s="64">
        <v>70</v>
      </c>
      <c r="AE98" s="64">
        <v>10</v>
      </c>
      <c r="AF98" s="64">
        <v>300</v>
      </c>
      <c r="AG98" s="64">
        <v>0.1</v>
      </c>
      <c r="AH98" s="64">
        <v>0.3</v>
      </c>
      <c r="AI98" s="106">
        <v>17500000</v>
      </c>
      <c r="AJ98" s="106">
        <f t="shared" si="8"/>
        <v>43750000</v>
      </c>
      <c r="AK98" s="106">
        <v>70000000</v>
      </c>
      <c r="AL98" s="64">
        <v>-0.25</v>
      </c>
      <c r="AM98" s="64">
        <v>0.1</v>
      </c>
      <c r="AN98" s="64">
        <v>-100</v>
      </c>
      <c r="AO98" s="64">
        <v>7</v>
      </c>
      <c r="AP98" s="64">
        <v>-0.1</v>
      </c>
      <c r="AQ98" s="64">
        <v>0.1</v>
      </c>
      <c r="AR98" s="64">
        <v>2</v>
      </c>
      <c r="AS98" s="64">
        <v>8</v>
      </c>
      <c r="AT98" s="64" t="s">
        <v>213</v>
      </c>
      <c r="AU98" s="64" t="s">
        <v>211</v>
      </c>
      <c r="AV98" s="64" t="s">
        <v>100</v>
      </c>
      <c r="AW98" s="64" t="s">
        <v>101</v>
      </c>
      <c r="AX98" s="64" t="s">
        <v>150</v>
      </c>
      <c r="AY98" s="67">
        <v>0.15</v>
      </c>
      <c r="AZ98" s="95">
        <f t="shared" si="9"/>
        <v>0.35000000000000003</v>
      </c>
      <c r="BA98" s="68">
        <v>0.55000000000000004</v>
      </c>
      <c r="BB98" s="69" t="s">
        <v>181</v>
      </c>
      <c r="BC98" s="70" t="s">
        <v>108</v>
      </c>
      <c r="BD98" s="129">
        <v>0.11</v>
      </c>
      <c r="BE98" s="130">
        <v>0.19</v>
      </c>
      <c r="BF98" s="130">
        <v>0.27</v>
      </c>
      <c r="BG98" s="130">
        <v>0.26</v>
      </c>
      <c r="BH98" s="130">
        <v>0.45500000000000002</v>
      </c>
      <c r="BI98" s="130">
        <v>0.65</v>
      </c>
      <c r="BJ98" s="130">
        <v>0.14000000000000001</v>
      </c>
      <c r="BK98" s="130">
        <v>0.23500000000000001</v>
      </c>
      <c r="BL98" s="130">
        <v>0.33</v>
      </c>
    </row>
    <row r="99" spans="1:64" ht="26.9" hidden="1" customHeight="1">
      <c r="A99" s="64" t="s">
        <v>207</v>
      </c>
      <c r="B99" s="64" t="s">
        <v>121</v>
      </c>
      <c r="C99" s="79" t="str">
        <f t="shared" si="5"/>
        <v>Consumer AppSeries D/E</v>
      </c>
      <c r="D99" s="64" t="s">
        <v>122</v>
      </c>
      <c r="E99" s="71">
        <v>9</v>
      </c>
      <c r="F99" s="98" t="str">
        <f t="shared" si="6"/>
        <v>Consumer App9</v>
      </c>
      <c r="G99" s="98" t="str">
        <f t="shared" si="7"/>
        <v>Consumer AppSeries D/E9</v>
      </c>
      <c r="H99" s="83">
        <v>375000000</v>
      </c>
      <c r="I99" s="84">
        <v>1125000000</v>
      </c>
      <c r="J99" s="85">
        <v>2625000000</v>
      </c>
      <c r="K99" s="83">
        <v>75000000</v>
      </c>
      <c r="L99" s="84">
        <v>200000000</v>
      </c>
      <c r="M99" s="85">
        <v>500000000</v>
      </c>
      <c r="N99" s="91">
        <v>0.06</v>
      </c>
      <c r="O99" s="65">
        <v>0.1</v>
      </c>
      <c r="P99" s="92">
        <v>0.15</v>
      </c>
      <c r="Q99" s="66">
        <v>24</v>
      </c>
      <c r="R99" s="66">
        <v>30</v>
      </c>
      <c r="S99" s="66">
        <v>36</v>
      </c>
      <c r="T99" s="65">
        <v>0.08</v>
      </c>
      <c r="U99" s="65">
        <v>0.62</v>
      </c>
      <c r="V99" s="65">
        <v>0.25</v>
      </c>
      <c r="W99" s="65">
        <v>0.05</v>
      </c>
      <c r="X99" s="64" t="s">
        <v>208</v>
      </c>
      <c r="Y99" s="64" t="s">
        <v>209</v>
      </c>
      <c r="Z99" s="64" t="s">
        <v>96</v>
      </c>
      <c r="AA99" s="64" t="s">
        <v>186</v>
      </c>
      <c r="AC99" s="64">
        <v>52.5</v>
      </c>
      <c r="AD99" s="64">
        <v>210</v>
      </c>
      <c r="AE99" s="64">
        <v>10</v>
      </c>
      <c r="AF99" s="64">
        <v>300</v>
      </c>
      <c r="AG99" s="64">
        <v>0.1</v>
      </c>
      <c r="AH99" s="64">
        <v>0.3</v>
      </c>
      <c r="AI99" s="106">
        <v>52500000</v>
      </c>
      <c r="AJ99" s="106">
        <f t="shared" si="8"/>
        <v>131250000</v>
      </c>
      <c r="AK99" s="106">
        <v>210000000</v>
      </c>
      <c r="AL99" s="64">
        <v>-0.1</v>
      </c>
      <c r="AM99" s="64">
        <v>0.2</v>
      </c>
      <c r="AN99" s="64">
        <v>-250</v>
      </c>
      <c r="AO99" s="64">
        <v>42</v>
      </c>
      <c r="AP99" s="64">
        <v>-0.1</v>
      </c>
      <c r="AQ99" s="64">
        <v>0.1</v>
      </c>
      <c r="AR99" s="64">
        <v>2</v>
      </c>
      <c r="AS99" s="64">
        <v>8</v>
      </c>
      <c r="AT99" s="64" t="s">
        <v>213</v>
      </c>
      <c r="AU99" s="64" t="s">
        <v>211</v>
      </c>
      <c r="AV99" s="64" t="s">
        <v>100</v>
      </c>
      <c r="AW99" s="64" t="s">
        <v>101</v>
      </c>
      <c r="AX99" s="64" t="s">
        <v>150</v>
      </c>
      <c r="AY99" s="67">
        <v>0.1</v>
      </c>
      <c r="AZ99" s="95">
        <f t="shared" si="9"/>
        <v>0.22499999999999998</v>
      </c>
      <c r="BA99" s="68">
        <v>0.35</v>
      </c>
      <c r="BB99" s="69" t="s">
        <v>181</v>
      </c>
      <c r="BC99" s="70" t="s">
        <v>108</v>
      </c>
      <c r="BD99" s="129">
        <v>7.0000000000000007E-2</v>
      </c>
      <c r="BE99" s="130">
        <v>0.14500000000000002</v>
      </c>
      <c r="BF99" s="130">
        <v>0.22</v>
      </c>
      <c r="BG99" s="130">
        <v>0.2</v>
      </c>
      <c r="BH99" s="130">
        <v>0.32500000000000001</v>
      </c>
      <c r="BI99" s="130">
        <v>0.45</v>
      </c>
      <c r="BJ99" s="130">
        <v>0.11</v>
      </c>
      <c r="BK99" s="130">
        <v>0.19500000000000001</v>
      </c>
      <c r="BL99" s="130">
        <v>0.28000000000000003</v>
      </c>
    </row>
    <row r="100" spans="1:64" ht="26.9" hidden="1" customHeight="1">
      <c r="A100" s="64" t="s">
        <v>207</v>
      </c>
      <c r="B100" s="64" t="s">
        <v>123</v>
      </c>
      <c r="C100" s="79" t="str">
        <f t="shared" si="5"/>
        <v>Consumer AppPre-IPO</v>
      </c>
      <c r="D100" s="64" t="s">
        <v>124</v>
      </c>
      <c r="E100" s="71">
        <v>10</v>
      </c>
      <c r="F100" s="98" t="str">
        <f t="shared" si="6"/>
        <v>Consumer App10</v>
      </c>
      <c r="G100" s="98" t="str">
        <f t="shared" si="7"/>
        <v>Consumer AppPre-IPO10</v>
      </c>
      <c r="H100" s="83">
        <v>750000000</v>
      </c>
      <c r="I100" s="84">
        <v>2625000000</v>
      </c>
      <c r="J100" s="85">
        <v>7500000000</v>
      </c>
      <c r="K100" s="83">
        <v>100000000</v>
      </c>
      <c r="L100" s="84">
        <v>400000000</v>
      </c>
      <c r="M100" s="85">
        <v>1000000000</v>
      </c>
      <c r="N100" s="91">
        <v>0.03</v>
      </c>
      <c r="O100" s="65">
        <v>0.06</v>
      </c>
      <c r="P100" s="92">
        <v>0.1</v>
      </c>
      <c r="Q100" s="66">
        <v>24</v>
      </c>
      <c r="R100" s="66">
        <v>30</v>
      </c>
      <c r="S100" s="66">
        <v>36</v>
      </c>
      <c r="T100" s="65">
        <v>0.06</v>
      </c>
      <c r="U100" s="65">
        <v>0.52</v>
      </c>
      <c r="V100" s="65">
        <v>0.37</v>
      </c>
      <c r="W100" s="65">
        <v>0.05</v>
      </c>
      <c r="X100" s="64" t="s">
        <v>208</v>
      </c>
      <c r="Y100" s="64" t="s">
        <v>209</v>
      </c>
      <c r="Z100" s="64" t="s">
        <v>96</v>
      </c>
      <c r="AA100" s="64" t="s">
        <v>186</v>
      </c>
      <c r="AC100" s="64">
        <v>105</v>
      </c>
      <c r="AD100" s="64">
        <v>560</v>
      </c>
      <c r="AE100" s="64">
        <v>10</v>
      </c>
      <c r="AF100" s="64">
        <v>300</v>
      </c>
      <c r="AG100" s="64">
        <v>0.1</v>
      </c>
      <c r="AH100" s="64">
        <v>0.3</v>
      </c>
      <c r="AI100" s="106">
        <v>105000000</v>
      </c>
      <c r="AJ100" s="106">
        <f t="shared" si="8"/>
        <v>332500000</v>
      </c>
      <c r="AK100" s="106">
        <v>560000000</v>
      </c>
      <c r="AL100" s="64">
        <v>0.05</v>
      </c>
      <c r="AM100" s="64">
        <v>0.3</v>
      </c>
      <c r="AN100" s="64">
        <v>5.25</v>
      </c>
      <c r="AO100" s="64">
        <v>168</v>
      </c>
      <c r="AP100" s="64">
        <v>-0.1</v>
      </c>
      <c r="AQ100" s="64">
        <v>0.1</v>
      </c>
      <c r="AR100" s="64">
        <v>2</v>
      </c>
      <c r="AS100" s="64">
        <v>8</v>
      </c>
      <c r="AT100" s="64" t="s">
        <v>213</v>
      </c>
      <c r="AU100" s="64" t="s">
        <v>211</v>
      </c>
      <c r="AV100" s="64" t="s">
        <v>100</v>
      </c>
      <c r="AW100" s="64" t="s">
        <v>101</v>
      </c>
      <c r="AX100" s="64" t="s">
        <v>150</v>
      </c>
      <c r="AY100" s="67">
        <v>0.06</v>
      </c>
      <c r="AZ100" s="95">
        <f t="shared" si="9"/>
        <v>0.14000000000000001</v>
      </c>
      <c r="BA100" s="68">
        <v>0.22</v>
      </c>
      <c r="BB100" s="69" t="s">
        <v>181</v>
      </c>
      <c r="BC100" s="70" t="s">
        <v>108</v>
      </c>
      <c r="BD100" s="129">
        <v>0.05</v>
      </c>
      <c r="BE100" s="130">
        <v>0.10500000000000001</v>
      </c>
      <c r="BF100" s="130">
        <v>0.16</v>
      </c>
      <c r="BG100" s="130">
        <v>0.1</v>
      </c>
      <c r="BH100" s="130">
        <v>0.21000000000000002</v>
      </c>
      <c r="BI100" s="130">
        <v>0.32</v>
      </c>
      <c r="BJ100" s="130">
        <v>0.1</v>
      </c>
      <c r="BK100" s="130">
        <v>0.16999999999999998</v>
      </c>
      <c r="BL100" s="130">
        <v>0.24</v>
      </c>
    </row>
    <row r="101" spans="1:64" ht="35.9" hidden="1" customHeight="1">
      <c r="A101" s="72" t="s">
        <v>214</v>
      </c>
      <c r="B101" s="72" t="s">
        <v>92</v>
      </c>
      <c r="C101" s="79" t="str">
        <f t="shared" si="5"/>
        <v>Medical DeviceIdea / Concept</v>
      </c>
      <c r="D101" s="89" t="s">
        <v>93</v>
      </c>
      <c r="E101" s="71">
        <v>2</v>
      </c>
      <c r="F101" s="98" t="str">
        <f t="shared" si="6"/>
        <v>Medical Device2</v>
      </c>
      <c r="G101" s="98" t="str">
        <f t="shared" si="7"/>
        <v>Medical DeviceIdea / Concept2</v>
      </c>
      <c r="H101" s="83">
        <v>1500000</v>
      </c>
      <c r="I101" s="84">
        <v>4000000</v>
      </c>
      <c r="J101" s="85">
        <v>7000000</v>
      </c>
      <c r="K101" s="83">
        <v>100000</v>
      </c>
      <c r="L101" s="84">
        <v>350000</v>
      </c>
      <c r="M101" s="85">
        <v>750000</v>
      </c>
      <c r="N101" s="93">
        <v>0.05</v>
      </c>
      <c r="O101" s="73">
        <v>0.1</v>
      </c>
      <c r="P101" s="94">
        <v>0.15</v>
      </c>
      <c r="Q101" s="90">
        <v>6</v>
      </c>
      <c r="R101" s="74">
        <v>9</v>
      </c>
      <c r="S101" s="74">
        <v>12</v>
      </c>
      <c r="T101" s="73">
        <v>0.7</v>
      </c>
      <c r="U101" s="73">
        <v>0.05</v>
      </c>
      <c r="V101" s="73">
        <v>0.2</v>
      </c>
      <c r="W101" s="73">
        <v>0.05</v>
      </c>
      <c r="X101" s="72" t="s">
        <v>215</v>
      </c>
      <c r="Y101" s="72" t="s">
        <v>101</v>
      </c>
      <c r="Z101" s="72" t="s">
        <v>216</v>
      </c>
      <c r="AA101" s="72" t="s">
        <v>217</v>
      </c>
      <c r="AI101" s="106">
        <v>0</v>
      </c>
      <c r="AJ101" s="106">
        <f t="shared" si="8"/>
        <v>0</v>
      </c>
      <c r="AK101" s="106">
        <v>0</v>
      </c>
      <c r="AN101" s="64">
        <v>0.13</v>
      </c>
      <c r="AO101" s="64">
        <v>1.5</v>
      </c>
      <c r="AP101" s="64">
        <v>0.1</v>
      </c>
      <c r="AQ101" s="64">
        <v>0.3</v>
      </c>
      <c r="AT101" s="64" t="s">
        <v>218</v>
      </c>
      <c r="AU101" s="64" t="s">
        <v>219</v>
      </c>
      <c r="AV101" s="64" t="s">
        <v>220</v>
      </c>
      <c r="AW101" s="64" t="s">
        <v>101</v>
      </c>
      <c r="AX101" s="64" t="s">
        <v>180</v>
      </c>
      <c r="AY101" s="67"/>
      <c r="AZ101" s="95" t="e">
        <f t="shared" si="9"/>
        <v>#DIV/0!</v>
      </c>
      <c r="BA101" s="68"/>
      <c r="BB101" s="69" t="s">
        <v>221</v>
      </c>
      <c r="BC101" s="70" t="s">
        <v>104</v>
      </c>
      <c r="BD101" s="129" t="s">
        <v>105</v>
      </c>
      <c r="BE101" s="130" t="s">
        <v>105</v>
      </c>
      <c r="BF101" s="130" t="s">
        <v>105</v>
      </c>
      <c r="BG101" s="130" t="s">
        <v>105</v>
      </c>
      <c r="BH101" s="130" t="s">
        <v>105</v>
      </c>
      <c r="BI101" s="130" t="s">
        <v>105</v>
      </c>
      <c r="BJ101" s="130" t="s">
        <v>105</v>
      </c>
      <c r="BK101" s="130" t="s">
        <v>105</v>
      </c>
      <c r="BL101" s="130" t="s">
        <v>105</v>
      </c>
    </row>
    <row r="102" spans="1:64" ht="35.9" hidden="1" customHeight="1">
      <c r="A102" s="72" t="s">
        <v>214</v>
      </c>
      <c r="B102" s="72" t="s">
        <v>106</v>
      </c>
      <c r="C102" s="79" t="str">
        <f t="shared" si="5"/>
        <v>Medical DevicePre-Seed</v>
      </c>
      <c r="D102" s="89" t="s">
        <v>107</v>
      </c>
      <c r="E102" s="71">
        <v>3</v>
      </c>
      <c r="F102" s="98" t="str">
        <f t="shared" si="6"/>
        <v>Medical Device3</v>
      </c>
      <c r="G102" s="98" t="str">
        <f t="shared" si="7"/>
        <v>Medical DevicePre-Seed3</v>
      </c>
      <c r="H102" s="83">
        <v>5000000</v>
      </c>
      <c r="I102" s="84">
        <v>10000000</v>
      </c>
      <c r="J102" s="85">
        <v>18000000</v>
      </c>
      <c r="K102" s="83">
        <v>500000</v>
      </c>
      <c r="L102" s="84">
        <v>1500000</v>
      </c>
      <c r="M102" s="85">
        <v>3000000</v>
      </c>
      <c r="N102" s="93">
        <v>0.1</v>
      </c>
      <c r="O102" s="73">
        <v>0.15</v>
      </c>
      <c r="P102" s="94">
        <v>0.2</v>
      </c>
      <c r="Q102" s="90">
        <v>12</v>
      </c>
      <c r="R102" s="74">
        <v>15</v>
      </c>
      <c r="S102" s="74">
        <v>18</v>
      </c>
      <c r="T102" s="73">
        <v>0.6</v>
      </c>
      <c r="U102" s="73">
        <v>0.05</v>
      </c>
      <c r="V102" s="73">
        <v>0.25</v>
      </c>
      <c r="W102" s="73">
        <v>0.1</v>
      </c>
      <c r="X102" s="72" t="s">
        <v>215</v>
      </c>
      <c r="Y102" s="72" t="s">
        <v>101</v>
      </c>
      <c r="Z102" s="72" t="s">
        <v>216</v>
      </c>
      <c r="AA102" s="72" t="s">
        <v>217</v>
      </c>
      <c r="AI102" s="106">
        <v>0</v>
      </c>
      <c r="AJ102" s="106">
        <f t="shared" si="8"/>
        <v>80000</v>
      </c>
      <c r="AK102" s="106">
        <v>160000</v>
      </c>
      <c r="AN102" s="64">
        <v>0.4</v>
      </c>
      <c r="AO102" s="64">
        <v>3</v>
      </c>
      <c r="AP102" s="64">
        <v>0.1</v>
      </c>
      <c r="AQ102" s="64">
        <v>0.3</v>
      </c>
      <c r="AT102" s="64" t="s">
        <v>218</v>
      </c>
      <c r="AU102" s="64" t="s">
        <v>219</v>
      </c>
      <c r="AV102" s="64" t="s">
        <v>220</v>
      </c>
      <c r="AW102" s="64" t="s">
        <v>101</v>
      </c>
      <c r="AX102" s="64" t="s">
        <v>180</v>
      </c>
      <c r="AY102" s="67"/>
      <c r="AZ102" s="95" t="e">
        <f t="shared" si="9"/>
        <v>#DIV/0!</v>
      </c>
      <c r="BA102" s="68"/>
      <c r="BB102" s="69" t="s">
        <v>221</v>
      </c>
      <c r="BC102" s="70" t="s">
        <v>172</v>
      </c>
      <c r="BD102" s="129">
        <v>0.62</v>
      </c>
      <c r="BE102" s="130">
        <v>1.06</v>
      </c>
      <c r="BF102" s="130">
        <v>1.5</v>
      </c>
      <c r="BG102" s="130">
        <v>0.24</v>
      </c>
      <c r="BH102" s="130">
        <v>0.52</v>
      </c>
      <c r="BI102" s="130">
        <v>0.8</v>
      </c>
      <c r="BJ102" s="130">
        <v>0.25</v>
      </c>
      <c r="BK102" s="130">
        <v>0.5</v>
      </c>
      <c r="BL102" s="130">
        <v>0.75</v>
      </c>
    </row>
    <row r="103" spans="1:64" ht="35.9" hidden="1" customHeight="1">
      <c r="A103" s="72" t="s">
        <v>214</v>
      </c>
      <c r="B103" s="72" t="s">
        <v>109</v>
      </c>
      <c r="C103" s="79" t="str">
        <f t="shared" si="5"/>
        <v>Medical DeviceSeed</v>
      </c>
      <c r="D103" s="89" t="s">
        <v>110</v>
      </c>
      <c r="E103" s="71">
        <v>3</v>
      </c>
      <c r="F103" s="98" t="str">
        <f t="shared" si="6"/>
        <v>Medical Device3</v>
      </c>
      <c r="G103" s="98" t="str">
        <f t="shared" si="7"/>
        <v>Medical DeviceSeed3</v>
      </c>
      <c r="H103" s="83">
        <v>12000000</v>
      </c>
      <c r="I103" s="84">
        <v>28000000</v>
      </c>
      <c r="J103" s="85">
        <v>55000000</v>
      </c>
      <c r="K103" s="83">
        <v>2000000</v>
      </c>
      <c r="L103" s="84">
        <v>6000000</v>
      </c>
      <c r="M103" s="85">
        <v>12000000</v>
      </c>
      <c r="N103" s="93">
        <v>0.15</v>
      </c>
      <c r="O103" s="73">
        <v>0.2</v>
      </c>
      <c r="P103" s="94">
        <v>0.25</v>
      </c>
      <c r="Q103" s="90">
        <v>18</v>
      </c>
      <c r="R103" s="74">
        <v>21</v>
      </c>
      <c r="S103" s="74">
        <v>24</v>
      </c>
      <c r="T103" s="73">
        <v>0.5</v>
      </c>
      <c r="U103" s="73">
        <v>0.1</v>
      </c>
      <c r="V103" s="73">
        <v>0.25</v>
      </c>
      <c r="W103" s="73">
        <v>0.15</v>
      </c>
      <c r="X103" s="72" t="s">
        <v>215</v>
      </c>
      <c r="Y103" s="72" t="s">
        <v>101</v>
      </c>
      <c r="Z103" s="72" t="s">
        <v>216</v>
      </c>
      <c r="AA103" s="72" t="s">
        <v>217</v>
      </c>
      <c r="AI103" s="106">
        <v>80000</v>
      </c>
      <c r="AJ103" s="106">
        <f t="shared" si="8"/>
        <v>640000</v>
      </c>
      <c r="AK103" s="106">
        <v>1200000</v>
      </c>
      <c r="AN103" s="64">
        <v>1.1399999999999999</v>
      </c>
      <c r="AO103" s="64">
        <v>8</v>
      </c>
      <c r="AP103" s="64">
        <v>0.1</v>
      </c>
      <c r="AQ103" s="64">
        <v>0.3</v>
      </c>
      <c r="AR103" s="64">
        <v>2</v>
      </c>
      <c r="AS103" s="64">
        <v>8</v>
      </c>
      <c r="AT103" s="64" t="s">
        <v>218</v>
      </c>
      <c r="AU103" s="64" t="s">
        <v>219</v>
      </c>
      <c r="AV103" s="64" t="s">
        <v>220</v>
      </c>
      <c r="AW103" s="64" t="s">
        <v>101</v>
      </c>
      <c r="AX103" s="64" t="s">
        <v>180</v>
      </c>
      <c r="AY103" s="67">
        <v>0</v>
      </c>
      <c r="AZ103" s="95">
        <f t="shared" si="9"/>
        <v>0.5</v>
      </c>
      <c r="BA103" s="68">
        <v>1</v>
      </c>
      <c r="BB103" s="69" t="s">
        <v>221</v>
      </c>
      <c r="BC103" s="70" t="s">
        <v>172</v>
      </c>
      <c r="BD103" s="129">
        <v>0.5</v>
      </c>
      <c r="BE103" s="130">
        <v>0.81</v>
      </c>
      <c r="BF103" s="130">
        <v>1.1200000000000001</v>
      </c>
      <c r="BG103" s="130">
        <v>0.4</v>
      </c>
      <c r="BH103" s="130">
        <v>0.67999999999999994</v>
      </c>
      <c r="BI103" s="130">
        <v>0.96</v>
      </c>
      <c r="BJ103" s="130">
        <v>0.31</v>
      </c>
      <c r="BK103" s="130">
        <v>0.53</v>
      </c>
      <c r="BL103" s="130">
        <v>0.75</v>
      </c>
    </row>
    <row r="104" spans="1:64" ht="35.9" hidden="1" customHeight="1">
      <c r="A104" s="72" t="s">
        <v>214</v>
      </c>
      <c r="B104" s="72" t="s">
        <v>111</v>
      </c>
      <c r="C104" s="79" t="str">
        <f t="shared" si="5"/>
        <v>Medical DeviceLate Seed / Seed+</v>
      </c>
      <c r="D104" s="89" t="s">
        <v>112</v>
      </c>
      <c r="E104" s="71">
        <v>5</v>
      </c>
      <c r="F104" s="98" t="str">
        <f t="shared" si="6"/>
        <v>Medical Device5</v>
      </c>
      <c r="G104" s="98" t="str">
        <f t="shared" si="7"/>
        <v>Medical DeviceLate Seed / Seed+5</v>
      </c>
      <c r="H104" s="83">
        <v>25000000</v>
      </c>
      <c r="I104" s="84">
        <v>60000000</v>
      </c>
      <c r="J104" s="85">
        <v>100000000</v>
      </c>
      <c r="K104" s="83">
        <v>5000000</v>
      </c>
      <c r="L104" s="84">
        <v>12000000</v>
      </c>
      <c r="M104" s="85">
        <v>25000000</v>
      </c>
      <c r="N104" s="93">
        <v>0.12</v>
      </c>
      <c r="O104" s="73">
        <v>0.17</v>
      </c>
      <c r="P104" s="94">
        <v>0.22</v>
      </c>
      <c r="Q104" s="90">
        <v>18</v>
      </c>
      <c r="R104" s="74">
        <v>21</v>
      </c>
      <c r="S104" s="74">
        <v>24</v>
      </c>
      <c r="T104" s="73">
        <v>0.45</v>
      </c>
      <c r="U104" s="73">
        <v>0.15</v>
      </c>
      <c r="V104" s="73">
        <v>0.25</v>
      </c>
      <c r="W104" s="73">
        <v>0.15</v>
      </c>
      <c r="X104" s="72" t="s">
        <v>215</v>
      </c>
      <c r="Y104" s="72" t="s">
        <v>101</v>
      </c>
      <c r="Z104" s="72" t="s">
        <v>216</v>
      </c>
      <c r="AA104" s="72" t="s">
        <v>217</v>
      </c>
      <c r="AE104" s="64">
        <v>1000</v>
      </c>
      <c r="AF104" s="64">
        <v>50000</v>
      </c>
      <c r="AI104" s="106">
        <v>800000</v>
      </c>
      <c r="AJ104" s="106">
        <f t="shared" si="8"/>
        <v>2000000</v>
      </c>
      <c r="AK104" s="106">
        <v>3200000</v>
      </c>
      <c r="AL104" s="64">
        <v>-0.75</v>
      </c>
      <c r="AM104" s="64">
        <v>-0.25</v>
      </c>
      <c r="AN104" s="64">
        <v>-16.7</v>
      </c>
      <c r="AO104" s="64">
        <v>-2.86</v>
      </c>
      <c r="AP104" s="64">
        <v>0.1</v>
      </c>
      <c r="AQ104" s="64">
        <v>0.3</v>
      </c>
      <c r="AR104" s="64">
        <v>2</v>
      </c>
      <c r="AS104" s="64">
        <v>8</v>
      </c>
      <c r="AT104" s="64" t="s">
        <v>222</v>
      </c>
      <c r="AU104" s="64" t="s">
        <v>219</v>
      </c>
      <c r="AV104" s="64" t="s">
        <v>220</v>
      </c>
      <c r="AW104" s="64" t="s">
        <v>101</v>
      </c>
      <c r="AX104" s="64" t="s">
        <v>180</v>
      </c>
      <c r="AY104" s="67">
        <v>0</v>
      </c>
      <c r="AZ104" s="95">
        <f t="shared" si="9"/>
        <v>0.75</v>
      </c>
      <c r="BA104" s="68">
        <v>1.5</v>
      </c>
      <c r="BB104" s="69" t="s">
        <v>221</v>
      </c>
      <c r="BC104" s="70" t="s">
        <v>172</v>
      </c>
      <c r="BD104" s="129">
        <v>0.38</v>
      </c>
      <c r="BE104" s="130">
        <v>0.63</v>
      </c>
      <c r="BF104" s="130">
        <v>0.88</v>
      </c>
      <c r="BG104" s="130">
        <v>0.32</v>
      </c>
      <c r="BH104" s="130">
        <v>0.56000000000000005</v>
      </c>
      <c r="BI104" s="130">
        <v>0.8</v>
      </c>
      <c r="BJ104" s="130">
        <v>0.25</v>
      </c>
      <c r="BK104" s="130">
        <v>0.435</v>
      </c>
      <c r="BL104" s="130">
        <v>0.62</v>
      </c>
    </row>
    <row r="105" spans="1:64" ht="35.9" hidden="1" customHeight="1">
      <c r="A105" s="72" t="s">
        <v>214</v>
      </c>
      <c r="B105" s="72" t="s">
        <v>114</v>
      </c>
      <c r="C105" s="79" t="str">
        <f t="shared" si="5"/>
        <v>Medical DeviceSeries A</v>
      </c>
      <c r="D105" s="89" t="s">
        <v>115</v>
      </c>
      <c r="E105" s="71">
        <v>6</v>
      </c>
      <c r="F105" s="98" t="str">
        <f t="shared" si="6"/>
        <v>Medical Device6</v>
      </c>
      <c r="G105" s="98" t="str">
        <f t="shared" si="7"/>
        <v>Medical DeviceSeries A6</v>
      </c>
      <c r="H105" s="83">
        <v>60000000</v>
      </c>
      <c r="I105" s="84">
        <v>130000000</v>
      </c>
      <c r="J105" s="85">
        <v>220000000</v>
      </c>
      <c r="K105" s="83">
        <v>15000000</v>
      </c>
      <c r="L105" s="84">
        <v>35000000</v>
      </c>
      <c r="M105" s="85">
        <v>70000000</v>
      </c>
      <c r="N105" s="93">
        <v>0.15</v>
      </c>
      <c r="O105" s="73">
        <v>0.2</v>
      </c>
      <c r="P105" s="94">
        <v>0.25</v>
      </c>
      <c r="Q105" s="90">
        <v>18</v>
      </c>
      <c r="R105" s="74">
        <v>21</v>
      </c>
      <c r="S105" s="74">
        <v>24</v>
      </c>
      <c r="T105" s="73">
        <v>0.35</v>
      </c>
      <c r="U105" s="73">
        <v>0.25</v>
      </c>
      <c r="V105" s="73">
        <v>0.25</v>
      </c>
      <c r="W105" s="73">
        <v>0.15</v>
      </c>
      <c r="X105" s="72" t="s">
        <v>215</v>
      </c>
      <c r="Y105" s="72" t="s">
        <v>101</v>
      </c>
      <c r="Z105" s="72" t="s">
        <v>216</v>
      </c>
      <c r="AA105" s="72" t="s">
        <v>217</v>
      </c>
      <c r="AE105" s="64">
        <v>1000</v>
      </c>
      <c r="AF105" s="64">
        <v>50000</v>
      </c>
      <c r="AI105" s="106">
        <v>1600000</v>
      </c>
      <c r="AJ105" s="106">
        <f t="shared" si="8"/>
        <v>4800000</v>
      </c>
      <c r="AK105" s="106">
        <v>8000000</v>
      </c>
      <c r="AL105" s="64">
        <v>-0.65</v>
      </c>
      <c r="AM105" s="64">
        <v>-0.15</v>
      </c>
      <c r="AN105" s="64">
        <v>-46.7</v>
      </c>
      <c r="AO105" s="64">
        <v>-8.57</v>
      </c>
      <c r="AP105" s="64">
        <v>0.1</v>
      </c>
      <c r="AQ105" s="64">
        <v>0.3</v>
      </c>
      <c r="AR105" s="64">
        <v>2</v>
      </c>
      <c r="AS105" s="64">
        <v>8</v>
      </c>
      <c r="AT105" s="64" t="s">
        <v>222</v>
      </c>
      <c r="AU105" s="64" t="s">
        <v>219</v>
      </c>
      <c r="AV105" s="64" t="s">
        <v>220</v>
      </c>
      <c r="AW105" s="64" t="s">
        <v>101</v>
      </c>
      <c r="AX105" s="64" t="s">
        <v>180</v>
      </c>
      <c r="AY105" s="67">
        <v>0.2</v>
      </c>
      <c r="AZ105" s="95">
        <f t="shared" si="9"/>
        <v>0.6</v>
      </c>
      <c r="BA105" s="68">
        <v>1</v>
      </c>
      <c r="BB105" s="69" t="s">
        <v>221</v>
      </c>
      <c r="BC105" s="70" t="s">
        <v>172</v>
      </c>
      <c r="BD105" s="129">
        <v>0.31</v>
      </c>
      <c r="BE105" s="130">
        <v>0.53</v>
      </c>
      <c r="BF105" s="130">
        <v>0.75</v>
      </c>
      <c r="BG105" s="130">
        <v>0.32</v>
      </c>
      <c r="BH105" s="130">
        <v>0.52</v>
      </c>
      <c r="BI105" s="130">
        <v>0.72</v>
      </c>
      <c r="BJ105" s="130">
        <v>0.25</v>
      </c>
      <c r="BK105" s="130">
        <v>0.40500000000000003</v>
      </c>
      <c r="BL105" s="130">
        <v>0.56000000000000005</v>
      </c>
    </row>
    <row r="106" spans="1:64" ht="35.9" hidden="1" customHeight="1">
      <c r="A106" s="72" t="s">
        <v>214</v>
      </c>
      <c r="B106" s="72" t="s">
        <v>116</v>
      </c>
      <c r="C106" s="79" t="str">
        <f t="shared" si="5"/>
        <v>Medical DeviceSeries B</v>
      </c>
      <c r="D106" s="89" t="s">
        <v>117</v>
      </c>
      <c r="E106" s="71">
        <v>8</v>
      </c>
      <c r="F106" s="98" t="str">
        <f t="shared" si="6"/>
        <v>Medical Device8</v>
      </c>
      <c r="G106" s="98" t="str">
        <f t="shared" si="7"/>
        <v>Medical DeviceSeries B8</v>
      </c>
      <c r="H106" s="83">
        <v>150000000</v>
      </c>
      <c r="I106" s="84">
        <v>350000000</v>
      </c>
      <c r="J106" s="85">
        <v>650000000</v>
      </c>
      <c r="K106" s="83">
        <v>35000000</v>
      </c>
      <c r="L106" s="84">
        <v>80000000</v>
      </c>
      <c r="M106" s="85">
        <v>150000000</v>
      </c>
      <c r="N106" s="93">
        <v>0.12</v>
      </c>
      <c r="O106" s="73">
        <v>0.17</v>
      </c>
      <c r="P106" s="94">
        <v>0.22</v>
      </c>
      <c r="Q106" s="90">
        <v>18</v>
      </c>
      <c r="R106" s="74">
        <v>24</v>
      </c>
      <c r="S106" s="74">
        <v>30</v>
      </c>
      <c r="T106" s="73">
        <v>0.25</v>
      </c>
      <c r="U106" s="73">
        <v>0.35</v>
      </c>
      <c r="V106" s="73">
        <v>0.25</v>
      </c>
      <c r="W106" s="73">
        <v>0.15</v>
      </c>
      <c r="X106" s="72" t="s">
        <v>215</v>
      </c>
      <c r="Y106" s="72" t="s">
        <v>101</v>
      </c>
      <c r="Z106" s="72" t="s">
        <v>216</v>
      </c>
      <c r="AA106" s="72" t="s">
        <v>217</v>
      </c>
      <c r="AE106" s="64">
        <v>1000</v>
      </c>
      <c r="AF106" s="64">
        <v>50000</v>
      </c>
      <c r="AI106" s="106">
        <v>6400000</v>
      </c>
      <c r="AJ106" s="106">
        <f t="shared" si="8"/>
        <v>15200000</v>
      </c>
      <c r="AK106" s="106">
        <v>24000000</v>
      </c>
      <c r="AL106" s="64">
        <v>-0.45</v>
      </c>
      <c r="AM106" s="64">
        <v>0</v>
      </c>
      <c r="AN106" s="64">
        <v>-100</v>
      </c>
      <c r="AO106" s="64">
        <v>-17.5</v>
      </c>
      <c r="AP106" s="64">
        <v>0.1</v>
      </c>
      <c r="AQ106" s="64">
        <v>0.3</v>
      </c>
      <c r="AR106" s="64">
        <v>2</v>
      </c>
      <c r="AS106" s="64">
        <v>8</v>
      </c>
      <c r="AT106" s="64" t="s">
        <v>222</v>
      </c>
      <c r="AU106" s="64" t="s">
        <v>219</v>
      </c>
      <c r="AV106" s="64" t="s">
        <v>220</v>
      </c>
      <c r="AW106" s="64" t="s">
        <v>101</v>
      </c>
      <c r="AX106" s="64" t="s">
        <v>180</v>
      </c>
      <c r="AY106" s="67">
        <v>0.2</v>
      </c>
      <c r="AZ106" s="95">
        <f t="shared" si="9"/>
        <v>0.5</v>
      </c>
      <c r="BA106" s="68">
        <v>0.8</v>
      </c>
      <c r="BB106" s="69" t="s">
        <v>221</v>
      </c>
      <c r="BC106" s="70" t="s">
        <v>108</v>
      </c>
      <c r="BD106" s="129">
        <v>0.22</v>
      </c>
      <c r="BE106" s="130">
        <v>0.39</v>
      </c>
      <c r="BF106" s="130">
        <v>0.56000000000000005</v>
      </c>
      <c r="BG106" s="130">
        <v>0.24</v>
      </c>
      <c r="BH106" s="130">
        <v>0.4</v>
      </c>
      <c r="BI106" s="130">
        <v>0.56000000000000005</v>
      </c>
      <c r="BJ106" s="130">
        <v>0.22</v>
      </c>
      <c r="BK106" s="130">
        <v>0.36</v>
      </c>
      <c r="BL106" s="130">
        <v>0.5</v>
      </c>
    </row>
    <row r="107" spans="1:64" ht="35.9" hidden="1" customHeight="1">
      <c r="A107" s="72" t="s">
        <v>214</v>
      </c>
      <c r="B107" s="72" t="s">
        <v>118</v>
      </c>
      <c r="C107" s="79" t="str">
        <f t="shared" si="5"/>
        <v>Medical DeviceSeries C</v>
      </c>
      <c r="D107" s="89" t="s">
        <v>119</v>
      </c>
      <c r="E107" s="71">
        <v>9</v>
      </c>
      <c r="F107" s="98" t="str">
        <f t="shared" si="6"/>
        <v>Medical Device9</v>
      </c>
      <c r="G107" s="98" t="str">
        <f t="shared" si="7"/>
        <v>Medical DeviceSeries C9</v>
      </c>
      <c r="H107" s="83">
        <v>350000000</v>
      </c>
      <c r="I107" s="84">
        <v>800000000</v>
      </c>
      <c r="J107" s="85">
        <v>1500000000</v>
      </c>
      <c r="K107" s="83">
        <v>60000000</v>
      </c>
      <c r="L107" s="84">
        <v>150000000</v>
      </c>
      <c r="M107" s="85">
        <v>300000000</v>
      </c>
      <c r="N107" s="93">
        <v>0.08</v>
      </c>
      <c r="O107" s="73">
        <v>0.13</v>
      </c>
      <c r="P107" s="94">
        <v>0.18</v>
      </c>
      <c r="Q107" s="90">
        <v>24</v>
      </c>
      <c r="R107" s="74">
        <v>27</v>
      </c>
      <c r="S107" s="74">
        <v>30</v>
      </c>
      <c r="T107" s="73">
        <v>0.2</v>
      </c>
      <c r="U107" s="73">
        <v>0.4</v>
      </c>
      <c r="V107" s="73">
        <v>0.25</v>
      </c>
      <c r="W107" s="73">
        <v>0.15</v>
      </c>
      <c r="X107" s="72" t="s">
        <v>215</v>
      </c>
      <c r="Y107" s="72" t="s">
        <v>101</v>
      </c>
      <c r="Z107" s="72" t="s">
        <v>216</v>
      </c>
      <c r="AA107" s="72" t="s">
        <v>217</v>
      </c>
      <c r="AE107" s="64">
        <v>5000</v>
      </c>
      <c r="AF107" s="64">
        <v>150000</v>
      </c>
      <c r="AI107" s="106">
        <v>20000000</v>
      </c>
      <c r="AJ107" s="106">
        <f t="shared" si="8"/>
        <v>50000000</v>
      </c>
      <c r="AK107" s="106">
        <v>80000000</v>
      </c>
      <c r="AL107" s="64">
        <v>-0.25</v>
      </c>
      <c r="AM107" s="64">
        <v>0.1</v>
      </c>
      <c r="AN107" s="64">
        <v>-150</v>
      </c>
      <c r="AO107" s="64">
        <v>8</v>
      </c>
      <c r="AP107" s="64">
        <v>0.1</v>
      </c>
      <c r="AQ107" s="64">
        <v>0.3</v>
      </c>
      <c r="AR107" s="64">
        <v>2</v>
      </c>
      <c r="AS107" s="64">
        <v>8</v>
      </c>
      <c r="AT107" s="64" t="s">
        <v>223</v>
      </c>
      <c r="AU107" s="64" t="s">
        <v>219</v>
      </c>
      <c r="AV107" s="64" t="s">
        <v>220</v>
      </c>
      <c r="AW107" s="64" t="s">
        <v>101</v>
      </c>
      <c r="AX107" s="64" t="s">
        <v>180</v>
      </c>
      <c r="AY107" s="67">
        <v>0.15</v>
      </c>
      <c r="AZ107" s="95">
        <f t="shared" si="9"/>
        <v>0.35000000000000003</v>
      </c>
      <c r="BA107" s="68">
        <v>0.55000000000000004</v>
      </c>
      <c r="BB107" s="69" t="s">
        <v>221</v>
      </c>
      <c r="BC107" s="70" t="s">
        <v>108</v>
      </c>
      <c r="BD107" s="129">
        <v>0.15</v>
      </c>
      <c r="BE107" s="130">
        <v>0.26500000000000001</v>
      </c>
      <c r="BF107" s="130">
        <v>0.38</v>
      </c>
      <c r="BG107" s="130">
        <v>0.16</v>
      </c>
      <c r="BH107" s="130">
        <v>0.28000000000000003</v>
      </c>
      <c r="BI107" s="130">
        <v>0.4</v>
      </c>
      <c r="BJ107" s="130">
        <v>0.19</v>
      </c>
      <c r="BK107" s="130">
        <v>0.315</v>
      </c>
      <c r="BL107" s="130">
        <v>0.44</v>
      </c>
    </row>
    <row r="108" spans="1:64" ht="35.9" hidden="1" customHeight="1">
      <c r="A108" s="72" t="s">
        <v>214</v>
      </c>
      <c r="B108" s="72" t="s">
        <v>121</v>
      </c>
      <c r="C108" s="79" t="str">
        <f t="shared" si="5"/>
        <v>Medical DeviceSeries D/E</v>
      </c>
      <c r="D108" s="89" t="s">
        <v>122</v>
      </c>
      <c r="E108" s="71">
        <v>10</v>
      </c>
      <c r="F108" s="98" t="str">
        <f t="shared" si="6"/>
        <v>Medical Device10</v>
      </c>
      <c r="G108" s="98" t="str">
        <f t="shared" si="7"/>
        <v>Medical DeviceSeries D/E10</v>
      </c>
      <c r="H108" s="83">
        <v>800000000</v>
      </c>
      <c r="I108" s="84">
        <v>1800000000</v>
      </c>
      <c r="J108" s="85">
        <v>3500000000</v>
      </c>
      <c r="K108" s="83">
        <v>100000000</v>
      </c>
      <c r="L108" s="84">
        <v>250000000</v>
      </c>
      <c r="M108" s="85">
        <v>600000000</v>
      </c>
      <c r="N108" s="93">
        <v>0.06</v>
      </c>
      <c r="O108" s="73">
        <v>0.1</v>
      </c>
      <c r="P108" s="94">
        <v>0.15</v>
      </c>
      <c r="Q108" s="90">
        <v>24</v>
      </c>
      <c r="R108" s="74">
        <v>30</v>
      </c>
      <c r="S108" s="74">
        <v>36</v>
      </c>
      <c r="T108" s="73">
        <v>0.15</v>
      </c>
      <c r="U108" s="73">
        <v>0.4</v>
      </c>
      <c r="V108" s="73">
        <v>0.3</v>
      </c>
      <c r="W108" s="73">
        <v>0.15</v>
      </c>
      <c r="X108" s="72" t="s">
        <v>215</v>
      </c>
      <c r="Y108" s="72" t="s">
        <v>101</v>
      </c>
      <c r="Z108" s="72" t="s">
        <v>216</v>
      </c>
      <c r="AA108" s="72" t="s">
        <v>217</v>
      </c>
      <c r="AE108" s="64">
        <v>5000</v>
      </c>
      <c r="AF108" s="64">
        <v>150000</v>
      </c>
      <c r="AI108" s="106">
        <v>60000000</v>
      </c>
      <c r="AJ108" s="106">
        <f t="shared" si="8"/>
        <v>150000000</v>
      </c>
      <c r="AK108" s="106">
        <v>240000000</v>
      </c>
      <c r="AL108" s="64">
        <v>-0.1</v>
      </c>
      <c r="AM108" s="64">
        <v>0.2</v>
      </c>
      <c r="AN108" s="64">
        <v>-300</v>
      </c>
      <c r="AO108" s="64">
        <v>48</v>
      </c>
      <c r="AP108" s="64">
        <v>0.1</v>
      </c>
      <c r="AQ108" s="64">
        <v>0.3</v>
      </c>
      <c r="AR108" s="64">
        <v>2</v>
      </c>
      <c r="AS108" s="64">
        <v>8</v>
      </c>
      <c r="AT108" s="64" t="s">
        <v>223</v>
      </c>
      <c r="AU108" s="64" t="s">
        <v>219</v>
      </c>
      <c r="AV108" s="64" t="s">
        <v>220</v>
      </c>
      <c r="AW108" s="64" t="s">
        <v>101</v>
      </c>
      <c r="AX108" s="64" t="s">
        <v>180</v>
      </c>
      <c r="AY108" s="67">
        <v>0.08</v>
      </c>
      <c r="AZ108" s="95">
        <f t="shared" si="9"/>
        <v>0.215</v>
      </c>
      <c r="BA108" s="68">
        <v>0.35</v>
      </c>
      <c r="BB108" s="69" t="s">
        <v>221</v>
      </c>
      <c r="BC108" s="70" t="s">
        <v>108</v>
      </c>
      <c r="BD108" s="129">
        <v>0.1</v>
      </c>
      <c r="BE108" s="130">
        <v>0.20500000000000002</v>
      </c>
      <c r="BF108" s="130">
        <v>0.31</v>
      </c>
      <c r="BG108" s="130">
        <v>0.12</v>
      </c>
      <c r="BH108" s="130">
        <v>0.2</v>
      </c>
      <c r="BI108" s="130">
        <v>0.28000000000000003</v>
      </c>
      <c r="BJ108" s="130">
        <v>0.15</v>
      </c>
      <c r="BK108" s="130">
        <v>0.26500000000000001</v>
      </c>
      <c r="BL108" s="130">
        <v>0.38</v>
      </c>
    </row>
    <row r="109" spans="1:64" ht="35.9" hidden="1" customHeight="1">
      <c r="A109" s="72" t="s">
        <v>214</v>
      </c>
      <c r="B109" s="72" t="s">
        <v>123</v>
      </c>
      <c r="C109" s="79" t="str">
        <f t="shared" si="5"/>
        <v>Medical DevicePre-IPO</v>
      </c>
      <c r="D109" s="89" t="s">
        <v>124</v>
      </c>
      <c r="E109" s="71">
        <v>11</v>
      </c>
      <c r="F109" s="98" t="str">
        <f t="shared" si="6"/>
        <v>Medical Device11</v>
      </c>
      <c r="G109" s="98" t="str">
        <f t="shared" si="7"/>
        <v>Medical DevicePre-IPO11</v>
      </c>
      <c r="H109" s="83">
        <v>1500000000</v>
      </c>
      <c r="I109" s="84">
        <v>3500000000</v>
      </c>
      <c r="J109" s="85">
        <v>8000000000</v>
      </c>
      <c r="K109" s="83">
        <v>150000000</v>
      </c>
      <c r="L109" s="84">
        <v>400000000</v>
      </c>
      <c r="M109" s="85">
        <v>1000000000</v>
      </c>
      <c r="N109" s="93">
        <v>0.03</v>
      </c>
      <c r="O109" s="73">
        <v>0.06</v>
      </c>
      <c r="P109" s="94">
        <v>0.1</v>
      </c>
      <c r="Q109" s="90">
        <v>24</v>
      </c>
      <c r="R109" s="74">
        <v>30</v>
      </c>
      <c r="S109" s="74">
        <v>36</v>
      </c>
      <c r="T109" s="73">
        <v>0.1</v>
      </c>
      <c r="U109" s="73">
        <v>0.35</v>
      </c>
      <c r="V109" s="73">
        <v>0.4</v>
      </c>
      <c r="W109" s="73">
        <v>0.15</v>
      </c>
      <c r="X109" s="72" t="s">
        <v>215</v>
      </c>
      <c r="Y109" s="72" t="s">
        <v>101</v>
      </c>
      <c r="Z109" s="72" t="s">
        <v>216</v>
      </c>
      <c r="AA109" s="72" t="s">
        <v>217</v>
      </c>
      <c r="AE109" s="64">
        <v>5000</v>
      </c>
      <c r="AF109" s="64">
        <v>150000</v>
      </c>
      <c r="AI109" s="106">
        <v>120000000</v>
      </c>
      <c r="AJ109" s="106">
        <f t="shared" si="8"/>
        <v>380000000</v>
      </c>
      <c r="AK109" s="106">
        <v>640000000</v>
      </c>
      <c r="AL109" s="64">
        <v>0.05</v>
      </c>
      <c r="AM109" s="64">
        <v>0.3</v>
      </c>
      <c r="AN109" s="64">
        <v>6</v>
      </c>
      <c r="AO109" s="64">
        <v>192</v>
      </c>
      <c r="AP109" s="64">
        <v>0.1</v>
      </c>
      <c r="AQ109" s="64">
        <v>0.3</v>
      </c>
      <c r="AR109" s="64">
        <v>2</v>
      </c>
      <c r="AS109" s="64">
        <v>8</v>
      </c>
      <c r="AT109" s="64" t="s">
        <v>223</v>
      </c>
      <c r="AU109" s="64" t="s">
        <v>219</v>
      </c>
      <c r="AV109" s="64" t="s">
        <v>220</v>
      </c>
      <c r="AW109" s="64" t="s">
        <v>101</v>
      </c>
      <c r="AX109" s="64" t="s">
        <v>180</v>
      </c>
      <c r="AY109" s="67">
        <v>0.05</v>
      </c>
      <c r="AZ109" s="95">
        <f t="shared" si="9"/>
        <v>0.125</v>
      </c>
      <c r="BA109" s="68">
        <v>0.2</v>
      </c>
      <c r="BB109" s="69" t="s">
        <v>221</v>
      </c>
      <c r="BC109" s="70" t="s">
        <v>108</v>
      </c>
      <c r="BD109" s="129">
        <v>0.06</v>
      </c>
      <c r="BE109" s="130">
        <v>0.14000000000000001</v>
      </c>
      <c r="BF109" s="130">
        <v>0.22</v>
      </c>
      <c r="BG109" s="130">
        <v>0.06</v>
      </c>
      <c r="BH109" s="130">
        <v>0.13</v>
      </c>
      <c r="BI109" s="130">
        <v>0.2</v>
      </c>
      <c r="BJ109" s="130">
        <v>0.12</v>
      </c>
      <c r="BK109" s="130">
        <v>0.215</v>
      </c>
      <c r="BL109" s="130">
        <v>0.31</v>
      </c>
    </row>
    <row r="110" spans="1:64" ht="35.9" hidden="1" customHeight="1">
      <c r="A110" s="72" t="s">
        <v>224</v>
      </c>
      <c r="B110" s="72" t="s">
        <v>92</v>
      </c>
      <c r="C110" s="79" t="str">
        <f t="shared" si="5"/>
        <v>Defense TechIdea / Concept</v>
      </c>
      <c r="D110" s="89" t="s">
        <v>93</v>
      </c>
      <c r="E110" s="71">
        <v>2</v>
      </c>
      <c r="F110" s="98" t="str">
        <f t="shared" si="6"/>
        <v>Defense Tech2</v>
      </c>
      <c r="G110" s="98" t="str">
        <f t="shared" si="7"/>
        <v>Defense TechIdea / Concept2</v>
      </c>
      <c r="H110" s="83">
        <v>2000000</v>
      </c>
      <c r="I110" s="84">
        <v>5000000</v>
      </c>
      <c r="J110" s="85">
        <v>10000000</v>
      </c>
      <c r="K110" s="83">
        <v>100000</v>
      </c>
      <c r="L110" s="84">
        <v>400000</v>
      </c>
      <c r="M110" s="85">
        <v>1000000</v>
      </c>
      <c r="N110" s="93">
        <v>0.05</v>
      </c>
      <c r="O110" s="73">
        <v>0.1</v>
      </c>
      <c r="P110" s="94">
        <v>0.15</v>
      </c>
      <c r="Q110" s="90">
        <v>6</v>
      </c>
      <c r="R110" s="74">
        <v>9</v>
      </c>
      <c r="S110" s="74">
        <v>12</v>
      </c>
      <c r="T110" s="73">
        <v>0.7</v>
      </c>
      <c r="U110" s="73">
        <v>0.05</v>
      </c>
      <c r="V110" s="73">
        <v>0.2</v>
      </c>
      <c r="W110" s="73">
        <v>0.05</v>
      </c>
      <c r="X110" s="72" t="s">
        <v>225</v>
      </c>
      <c r="Y110" s="72" t="s">
        <v>101</v>
      </c>
      <c r="Z110" s="72" t="s">
        <v>226</v>
      </c>
      <c r="AA110" s="72" t="s">
        <v>227</v>
      </c>
      <c r="AI110" s="106">
        <v>0</v>
      </c>
      <c r="AJ110" s="106">
        <f t="shared" si="8"/>
        <v>0</v>
      </c>
      <c r="AK110" s="106">
        <v>0</v>
      </c>
      <c r="AL110" s="64">
        <v>-1</v>
      </c>
      <c r="AM110" s="64">
        <v>-0.6</v>
      </c>
      <c r="AN110" s="64">
        <v>-2</v>
      </c>
      <c r="AO110" s="64">
        <v>-0.13</v>
      </c>
      <c r="AP110" s="64">
        <v>0.1</v>
      </c>
      <c r="AQ110" s="64">
        <v>0.3</v>
      </c>
      <c r="AT110" s="64" t="s">
        <v>228</v>
      </c>
      <c r="AU110" s="64" t="s">
        <v>229</v>
      </c>
      <c r="AV110" s="64" t="s">
        <v>230</v>
      </c>
      <c r="AW110" s="64" t="s">
        <v>209</v>
      </c>
      <c r="AX110" s="64" t="s">
        <v>231</v>
      </c>
      <c r="AY110" s="67"/>
      <c r="AZ110" s="95" t="e">
        <f t="shared" si="9"/>
        <v>#DIV/0!</v>
      </c>
      <c r="BA110" s="68"/>
      <c r="BB110" s="69" t="s">
        <v>232</v>
      </c>
      <c r="BC110" s="70" t="s">
        <v>104</v>
      </c>
      <c r="BD110" s="129" t="s">
        <v>105</v>
      </c>
      <c r="BE110" s="130" t="s">
        <v>105</v>
      </c>
      <c r="BF110" s="130" t="s">
        <v>105</v>
      </c>
      <c r="BG110" s="130" t="s">
        <v>105</v>
      </c>
      <c r="BH110" s="130" t="s">
        <v>105</v>
      </c>
      <c r="BI110" s="130" t="s">
        <v>105</v>
      </c>
      <c r="BJ110" s="130" t="s">
        <v>105</v>
      </c>
      <c r="BK110" s="130" t="s">
        <v>105</v>
      </c>
      <c r="BL110" s="130" t="s">
        <v>105</v>
      </c>
    </row>
    <row r="111" spans="1:64" ht="35.9" hidden="1" customHeight="1">
      <c r="A111" s="72" t="s">
        <v>224</v>
      </c>
      <c r="B111" s="72" t="s">
        <v>106</v>
      </c>
      <c r="C111" s="79" t="str">
        <f t="shared" si="5"/>
        <v>Defense TechPre-Seed</v>
      </c>
      <c r="D111" s="89" t="s">
        <v>107</v>
      </c>
      <c r="E111" s="71">
        <v>2</v>
      </c>
      <c r="F111" s="98" t="str">
        <f t="shared" si="6"/>
        <v>Defense Tech2</v>
      </c>
      <c r="G111" s="98" t="str">
        <f t="shared" si="7"/>
        <v>Defense TechPre-Seed2</v>
      </c>
      <c r="H111" s="83">
        <v>6000000</v>
      </c>
      <c r="I111" s="84">
        <v>14000000</v>
      </c>
      <c r="J111" s="85">
        <v>25000000</v>
      </c>
      <c r="K111" s="83">
        <v>750000</v>
      </c>
      <c r="L111" s="84">
        <v>2000000</v>
      </c>
      <c r="M111" s="85">
        <v>5000000</v>
      </c>
      <c r="N111" s="93">
        <v>0.1</v>
      </c>
      <c r="O111" s="73">
        <v>0.15</v>
      </c>
      <c r="P111" s="94">
        <v>0.2</v>
      </c>
      <c r="Q111" s="90">
        <v>12</v>
      </c>
      <c r="R111" s="74">
        <v>15</v>
      </c>
      <c r="S111" s="74">
        <v>18</v>
      </c>
      <c r="T111" s="73">
        <v>0.6</v>
      </c>
      <c r="U111" s="73">
        <v>0.08</v>
      </c>
      <c r="V111" s="73">
        <v>0.22</v>
      </c>
      <c r="W111" s="73">
        <v>0.1</v>
      </c>
      <c r="X111" s="72" t="s">
        <v>225</v>
      </c>
      <c r="Y111" s="72" t="s">
        <v>101</v>
      </c>
      <c r="Z111" s="72" t="s">
        <v>226</v>
      </c>
      <c r="AA111" s="72" t="s">
        <v>227</v>
      </c>
      <c r="AI111" s="106">
        <v>0</v>
      </c>
      <c r="AJ111" s="106">
        <f t="shared" si="8"/>
        <v>120000</v>
      </c>
      <c r="AK111" s="106">
        <v>240000</v>
      </c>
      <c r="AL111" s="64">
        <v>-1</v>
      </c>
      <c r="AM111" s="64">
        <v>-0.5</v>
      </c>
      <c r="AN111" s="64">
        <v>-5</v>
      </c>
      <c r="AO111" s="64">
        <v>-0.6</v>
      </c>
      <c r="AP111" s="64">
        <v>0.1</v>
      </c>
      <c r="AQ111" s="64">
        <v>0.3</v>
      </c>
      <c r="AT111" s="64" t="s">
        <v>228</v>
      </c>
      <c r="AU111" s="64" t="s">
        <v>229</v>
      </c>
      <c r="AV111" s="64" t="s">
        <v>230</v>
      </c>
      <c r="AW111" s="64" t="s">
        <v>209</v>
      </c>
      <c r="AX111" s="64" t="s">
        <v>231</v>
      </c>
      <c r="AY111" s="67">
        <v>0</v>
      </c>
      <c r="AZ111" s="95">
        <f t="shared" si="9"/>
        <v>1.25</v>
      </c>
      <c r="BA111" s="68">
        <v>2.5</v>
      </c>
      <c r="BB111" s="69" t="s">
        <v>232</v>
      </c>
      <c r="BC111" s="70" t="s">
        <v>108</v>
      </c>
      <c r="BD111" s="129">
        <v>0.6</v>
      </c>
      <c r="BE111" s="130">
        <v>1.02</v>
      </c>
      <c r="BF111" s="130">
        <v>1.44</v>
      </c>
      <c r="BG111" s="130">
        <v>0.26</v>
      </c>
      <c r="BH111" s="130">
        <v>0.55499999999999994</v>
      </c>
      <c r="BI111" s="130">
        <v>0.85</v>
      </c>
      <c r="BJ111" s="130">
        <v>0.25</v>
      </c>
      <c r="BK111" s="130">
        <v>0.5</v>
      </c>
      <c r="BL111" s="130">
        <v>0.75</v>
      </c>
    </row>
    <row r="112" spans="1:64" ht="35.9" hidden="1" customHeight="1">
      <c r="A112" s="72" t="s">
        <v>224</v>
      </c>
      <c r="B112" s="72" t="s">
        <v>109</v>
      </c>
      <c r="C112" s="79" t="str">
        <f t="shared" si="5"/>
        <v>Defense TechSeed</v>
      </c>
      <c r="D112" s="89" t="s">
        <v>110</v>
      </c>
      <c r="E112" s="71">
        <v>3</v>
      </c>
      <c r="F112" s="98" t="str">
        <f t="shared" si="6"/>
        <v>Defense Tech3</v>
      </c>
      <c r="G112" s="98" t="str">
        <f t="shared" si="7"/>
        <v>Defense TechSeed3</v>
      </c>
      <c r="H112" s="83">
        <v>15000000</v>
      </c>
      <c r="I112" s="84">
        <v>40000000</v>
      </c>
      <c r="J112" s="85">
        <v>80000000</v>
      </c>
      <c r="K112" s="83">
        <v>2500000</v>
      </c>
      <c r="L112" s="84">
        <v>8000000</v>
      </c>
      <c r="M112" s="85">
        <v>18000000</v>
      </c>
      <c r="N112" s="93">
        <v>0.15</v>
      </c>
      <c r="O112" s="73">
        <v>0.2</v>
      </c>
      <c r="P112" s="94">
        <v>0.25</v>
      </c>
      <c r="Q112" s="90">
        <v>18</v>
      </c>
      <c r="R112" s="74">
        <v>21</v>
      </c>
      <c r="S112" s="74">
        <v>24</v>
      </c>
      <c r="T112" s="73">
        <v>0.5</v>
      </c>
      <c r="U112" s="73">
        <v>0.15</v>
      </c>
      <c r="V112" s="73">
        <v>0.2</v>
      </c>
      <c r="W112" s="73">
        <v>0.15</v>
      </c>
      <c r="X112" s="72" t="s">
        <v>225</v>
      </c>
      <c r="Y112" s="72" t="s">
        <v>101</v>
      </c>
      <c r="Z112" s="72" t="s">
        <v>226</v>
      </c>
      <c r="AA112" s="72" t="s">
        <v>227</v>
      </c>
      <c r="AI112" s="106">
        <v>120000</v>
      </c>
      <c r="AJ112" s="106">
        <f t="shared" si="8"/>
        <v>960000</v>
      </c>
      <c r="AK112" s="106">
        <v>1800000</v>
      </c>
      <c r="AL112" s="64">
        <v>-0.9</v>
      </c>
      <c r="AM112" s="64">
        <v>-0.35</v>
      </c>
      <c r="AN112" s="64">
        <v>-12</v>
      </c>
      <c r="AO112" s="64">
        <v>-1.43</v>
      </c>
      <c r="AP112" s="64">
        <v>0.1</v>
      </c>
      <c r="AQ112" s="64">
        <v>0.3</v>
      </c>
      <c r="AR112" s="64">
        <v>2</v>
      </c>
      <c r="AS112" s="64">
        <v>8</v>
      </c>
      <c r="AT112" s="64" t="s">
        <v>228</v>
      </c>
      <c r="AU112" s="64" t="s">
        <v>229</v>
      </c>
      <c r="AV112" s="64" t="s">
        <v>230</v>
      </c>
      <c r="AW112" s="64" t="s">
        <v>209</v>
      </c>
      <c r="AX112" s="64" t="s">
        <v>231</v>
      </c>
      <c r="AY112" s="67">
        <v>0.5</v>
      </c>
      <c r="AZ112" s="95">
        <f t="shared" si="9"/>
        <v>1.25</v>
      </c>
      <c r="BA112" s="68">
        <v>2</v>
      </c>
      <c r="BB112" s="69" t="s">
        <v>232</v>
      </c>
      <c r="BC112" s="70" t="s">
        <v>108</v>
      </c>
      <c r="BD112" s="129">
        <v>0.48</v>
      </c>
      <c r="BE112" s="130">
        <v>0.78</v>
      </c>
      <c r="BF112" s="130">
        <v>1.08</v>
      </c>
      <c r="BG112" s="130">
        <v>0.42</v>
      </c>
      <c r="BH112" s="130">
        <v>0.72</v>
      </c>
      <c r="BI112" s="130">
        <v>1.02</v>
      </c>
      <c r="BJ112" s="130">
        <v>0.31</v>
      </c>
      <c r="BK112" s="130">
        <v>0.53</v>
      </c>
      <c r="BL112" s="130">
        <v>0.75</v>
      </c>
    </row>
    <row r="113" spans="1:64" ht="35.9" hidden="1" customHeight="1">
      <c r="A113" s="72" t="s">
        <v>224</v>
      </c>
      <c r="B113" s="72" t="s">
        <v>111</v>
      </c>
      <c r="C113" s="79" t="str">
        <f t="shared" si="5"/>
        <v>Defense TechLate Seed / Seed+</v>
      </c>
      <c r="D113" s="89" t="s">
        <v>112</v>
      </c>
      <c r="E113" s="71">
        <v>4</v>
      </c>
      <c r="F113" s="98" t="str">
        <f t="shared" si="6"/>
        <v>Defense Tech4</v>
      </c>
      <c r="G113" s="98" t="str">
        <f t="shared" si="7"/>
        <v>Defense TechLate Seed / Seed+4</v>
      </c>
      <c r="H113" s="83">
        <v>35000000</v>
      </c>
      <c r="I113" s="84">
        <v>90000000</v>
      </c>
      <c r="J113" s="85">
        <v>160000000</v>
      </c>
      <c r="K113" s="83">
        <v>6000000</v>
      </c>
      <c r="L113" s="84">
        <v>18000000</v>
      </c>
      <c r="M113" s="85">
        <v>35000000</v>
      </c>
      <c r="N113" s="93">
        <v>0.12</v>
      </c>
      <c r="O113" s="73">
        <v>0.17</v>
      </c>
      <c r="P113" s="94">
        <v>0.22</v>
      </c>
      <c r="Q113" s="90">
        <v>18</v>
      </c>
      <c r="R113" s="74">
        <v>21</v>
      </c>
      <c r="S113" s="74">
        <v>24</v>
      </c>
      <c r="T113" s="73">
        <v>0.45</v>
      </c>
      <c r="U113" s="73">
        <v>0.2</v>
      </c>
      <c r="V113" s="73">
        <v>0.2</v>
      </c>
      <c r="W113" s="73">
        <v>0.15</v>
      </c>
      <c r="X113" s="72" t="s">
        <v>225</v>
      </c>
      <c r="Y113" s="72" t="s">
        <v>101</v>
      </c>
      <c r="Z113" s="72" t="s">
        <v>226</v>
      </c>
      <c r="AA113" s="72" t="s">
        <v>227</v>
      </c>
      <c r="AI113" s="106">
        <v>1200000</v>
      </c>
      <c r="AJ113" s="106">
        <f t="shared" si="8"/>
        <v>3000000</v>
      </c>
      <c r="AK113" s="106">
        <v>4800000</v>
      </c>
      <c r="AL113" s="64">
        <v>-0.75</v>
      </c>
      <c r="AM113" s="64">
        <v>-0.25</v>
      </c>
      <c r="AN113" s="64">
        <v>-23.3</v>
      </c>
      <c r="AO113" s="64">
        <v>-3.43</v>
      </c>
      <c r="AP113" s="64">
        <v>0.1</v>
      </c>
      <c r="AQ113" s="64">
        <v>0.3</v>
      </c>
      <c r="AR113" s="64">
        <v>2</v>
      </c>
      <c r="AS113" s="64">
        <v>8</v>
      </c>
      <c r="AT113" s="64" t="s">
        <v>228</v>
      </c>
      <c r="AU113" s="64" t="s">
        <v>229</v>
      </c>
      <c r="AV113" s="64" t="s">
        <v>230</v>
      </c>
      <c r="AW113" s="64" t="s">
        <v>209</v>
      </c>
      <c r="AX113" s="64" t="s">
        <v>231</v>
      </c>
      <c r="AY113" s="67">
        <v>0.35</v>
      </c>
      <c r="AZ113" s="95">
        <f t="shared" si="9"/>
        <v>0.92500000000000004</v>
      </c>
      <c r="BA113" s="68">
        <v>1.5</v>
      </c>
      <c r="BB113" s="69" t="s">
        <v>232</v>
      </c>
      <c r="BC113" s="70" t="s">
        <v>108</v>
      </c>
      <c r="BD113" s="129">
        <v>0.36</v>
      </c>
      <c r="BE113" s="130">
        <v>0.6</v>
      </c>
      <c r="BF113" s="130">
        <v>0.84</v>
      </c>
      <c r="BG113" s="130">
        <v>0.34</v>
      </c>
      <c r="BH113" s="130">
        <v>0.59499999999999997</v>
      </c>
      <c r="BI113" s="130">
        <v>0.85</v>
      </c>
      <c r="BJ113" s="130">
        <v>0.25</v>
      </c>
      <c r="BK113" s="130">
        <v>0.435</v>
      </c>
      <c r="BL113" s="130">
        <v>0.62</v>
      </c>
    </row>
    <row r="114" spans="1:64" ht="35.9" hidden="1" customHeight="1">
      <c r="A114" s="72" t="s">
        <v>224</v>
      </c>
      <c r="B114" s="72" t="s">
        <v>114</v>
      </c>
      <c r="C114" s="79" t="str">
        <f t="shared" si="5"/>
        <v>Defense TechSeries A</v>
      </c>
      <c r="D114" s="89" t="s">
        <v>115</v>
      </c>
      <c r="E114" s="71">
        <v>5</v>
      </c>
      <c r="F114" s="98" t="str">
        <f t="shared" si="6"/>
        <v>Defense Tech5</v>
      </c>
      <c r="G114" s="98" t="str">
        <f t="shared" si="7"/>
        <v>Defense TechSeries A5</v>
      </c>
      <c r="H114" s="83">
        <v>80000000</v>
      </c>
      <c r="I114" s="84">
        <v>180000000</v>
      </c>
      <c r="J114" s="85">
        <v>350000000</v>
      </c>
      <c r="K114" s="83">
        <v>15000000</v>
      </c>
      <c r="L114" s="84">
        <v>45000000</v>
      </c>
      <c r="M114" s="85">
        <v>90000000</v>
      </c>
      <c r="N114" s="93">
        <v>0.15</v>
      </c>
      <c r="O114" s="73">
        <v>0.2</v>
      </c>
      <c r="P114" s="94">
        <v>0.25</v>
      </c>
      <c r="Q114" s="90">
        <v>18</v>
      </c>
      <c r="R114" s="74">
        <v>21</v>
      </c>
      <c r="S114" s="74">
        <v>24</v>
      </c>
      <c r="T114" s="73">
        <v>0.35</v>
      </c>
      <c r="U114" s="73">
        <v>0.3</v>
      </c>
      <c r="V114" s="73">
        <v>0.2</v>
      </c>
      <c r="W114" s="73">
        <v>0.15</v>
      </c>
      <c r="X114" s="72" t="s">
        <v>225</v>
      </c>
      <c r="Y114" s="72" t="s">
        <v>101</v>
      </c>
      <c r="Z114" s="72" t="s">
        <v>226</v>
      </c>
      <c r="AA114" s="72" t="s">
        <v>227</v>
      </c>
      <c r="AI114" s="106">
        <v>2400000</v>
      </c>
      <c r="AJ114" s="106">
        <f t="shared" si="8"/>
        <v>7200000</v>
      </c>
      <c r="AK114" s="106">
        <v>12000000</v>
      </c>
      <c r="AL114" s="64">
        <v>-0.65</v>
      </c>
      <c r="AM114" s="64">
        <v>-0.15</v>
      </c>
      <c r="AN114" s="64">
        <v>-60</v>
      </c>
      <c r="AO114" s="64">
        <v>-8.57</v>
      </c>
      <c r="AP114" s="64">
        <v>0.1</v>
      </c>
      <c r="AQ114" s="64">
        <v>0.3</v>
      </c>
      <c r="AR114" s="64">
        <v>2</v>
      </c>
      <c r="AS114" s="64">
        <v>8</v>
      </c>
      <c r="AT114" s="64" t="s">
        <v>228</v>
      </c>
      <c r="AU114" s="64" t="s">
        <v>229</v>
      </c>
      <c r="AV114" s="64" t="s">
        <v>230</v>
      </c>
      <c r="AW114" s="64" t="s">
        <v>209</v>
      </c>
      <c r="AX114" s="64" t="s">
        <v>231</v>
      </c>
      <c r="AY114" s="67">
        <v>0.25</v>
      </c>
      <c r="AZ114" s="95">
        <f t="shared" si="9"/>
        <v>0.625</v>
      </c>
      <c r="BA114" s="68">
        <v>1</v>
      </c>
      <c r="BB114" s="69" t="s">
        <v>232</v>
      </c>
      <c r="BC114" s="70" t="s">
        <v>108</v>
      </c>
      <c r="BD114" s="129">
        <v>0.3</v>
      </c>
      <c r="BE114" s="130">
        <v>0.51</v>
      </c>
      <c r="BF114" s="130">
        <v>0.72</v>
      </c>
      <c r="BG114" s="130">
        <v>0.34</v>
      </c>
      <c r="BH114" s="130">
        <v>0.55000000000000004</v>
      </c>
      <c r="BI114" s="130">
        <v>0.76</v>
      </c>
      <c r="BJ114" s="130">
        <v>0.25</v>
      </c>
      <c r="BK114" s="130">
        <v>0.40500000000000003</v>
      </c>
      <c r="BL114" s="130">
        <v>0.56000000000000005</v>
      </c>
    </row>
    <row r="115" spans="1:64" ht="35.9" hidden="1" customHeight="1">
      <c r="A115" s="72" t="s">
        <v>224</v>
      </c>
      <c r="B115" s="72" t="s">
        <v>116</v>
      </c>
      <c r="C115" s="79" t="str">
        <f t="shared" si="5"/>
        <v>Defense TechSeries B</v>
      </c>
      <c r="D115" s="89" t="s">
        <v>117</v>
      </c>
      <c r="E115" s="71">
        <v>7</v>
      </c>
      <c r="F115" s="98" t="str">
        <f t="shared" si="6"/>
        <v>Defense Tech7</v>
      </c>
      <c r="G115" s="98" t="str">
        <f t="shared" si="7"/>
        <v>Defense TechSeries B7</v>
      </c>
      <c r="H115" s="83">
        <v>200000000</v>
      </c>
      <c r="I115" s="84">
        <v>500000000</v>
      </c>
      <c r="J115" s="85">
        <v>1000000000</v>
      </c>
      <c r="K115" s="83">
        <v>40000000</v>
      </c>
      <c r="L115" s="84">
        <v>120000000</v>
      </c>
      <c r="M115" s="85">
        <v>250000000</v>
      </c>
      <c r="N115" s="93">
        <v>0.12</v>
      </c>
      <c r="O115" s="73">
        <v>0.17</v>
      </c>
      <c r="P115" s="94">
        <v>0.22</v>
      </c>
      <c r="Q115" s="90">
        <v>18</v>
      </c>
      <c r="R115" s="74">
        <v>24</v>
      </c>
      <c r="S115" s="74">
        <v>30</v>
      </c>
      <c r="T115" s="73">
        <v>0.25</v>
      </c>
      <c r="U115" s="73">
        <v>0.38</v>
      </c>
      <c r="V115" s="73">
        <v>0.2</v>
      </c>
      <c r="W115" s="73">
        <v>0.17</v>
      </c>
      <c r="X115" s="72" t="s">
        <v>225</v>
      </c>
      <c r="Y115" s="72" t="s">
        <v>101</v>
      </c>
      <c r="Z115" s="72" t="s">
        <v>226</v>
      </c>
      <c r="AA115" s="72" t="s">
        <v>227</v>
      </c>
      <c r="AI115" s="106">
        <v>9600000</v>
      </c>
      <c r="AJ115" s="106">
        <f t="shared" si="8"/>
        <v>22800000</v>
      </c>
      <c r="AK115" s="106">
        <v>36000000</v>
      </c>
      <c r="AL115" s="64">
        <v>-0.45</v>
      </c>
      <c r="AM115" s="64">
        <v>0</v>
      </c>
      <c r="AN115" s="64">
        <v>-167</v>
      </c>
      <c r="AO115" s="64">
        <v>-20</v>
      </c>
      <c r="AP115" s="64">
        <v>0.1</v>
      </c>
      <c r="AQ115" s="64">
        <v>0.3</v>
      </c>
      <c r="AR115" s="64">
        <v>2</v>
      </c>
      <c r="AS115" s="64">
        <v>8</v>
      </c>
      <c r="AT115" s="64" t="s">
        <v>228</v>
      </c>
      <c r="AU115" s="64" t="s">
        <v>229</v>
      </c>
      <c r="AV115" s="64" t="s">
        <v>230</v>
      </c>
      <c r="AW115" s="64" t="s">
        <v>209</v>
      </c>
      <c r="AX115" s="64" t="s">
        <v>231</v>
      </c>
      <c r="AY115" s="67">
        <v>0.2</v>
      </c>
      <c r="AZ115" s="95">
        <f t="shared" si="9"/>
        <v>0.44999999999999996</v>
      </c>
      <c r="BA115" s="68">
        <v>0.7</v>
      </c>
      <c r="BB115" s="69" t="s">
        <v>232</v>
      </c>
      <c r="BC115" s="70" t="s">
        <v>108</v>
      </c>
      <c r="BD115" s="129">
        <v>0.22</v>
      </c>
      <c r="BE115" s="130">
        <v>0.38</v>
      </c>
      <c r="BF115" s="130">
        <v>0.54</v>
      </c>
      <c r="BG115" s="130">
        <v>0.26</v>
      </c>
      <c r="BH115" s="130">
        <v>0.43</v>
      </c>
      <c r="BI115" s="130">
        <v>0.6</v>
      </c>
      <c r="BJ115" s="130">
        <v>0.22</v>
      </c>
      <c r="BK115" s="130">
        <v>0.36</v>
      </c>
      <c r="BL115" s="130">
        <v>0.5</v>
      </c>
    </row>
    <row r="116" spans="1:64" ht="35.9" hidden="1" customHeight="1">
      <c r="A116" s="72" t="s">
        <v>224</v>
      </c>
      <c r="B116" s="72" t="s">
        <v>118</v>
      </c>
      <c r="C116" s="79" t="str">
        <f t="shared" si="5"/>
        <v>Defense TechSeries C</v>
      </c>
      <c r="D116" s="89" t="s">
        <v>119</v>
      </c>
      <c r="E116" s="71">
        <v>8</v>
      </c>
      <c r="F116" s="98" t="str">
        <f t="shared" si="6"/>
        <v>Defense Tech8</v>
      </c>
      <c r="G116" s="98" t="str">
        <f t="shared" si="7"/>
        <v>Defense TechSeries C8</v>
      </c>
      <c r="H116" s="83">
        <v>500000000</v>
      </c>
      <c r="I116" s="84">
        <v>1200000000</v>
      </c>
      <c r="J116" s="85">
        <v>2500000000</v>
      </c>
      <c r="K116" s="83">
        <v>75000000</v>
      </c>
      <c r="L116" s="84">
        <v>250000000</v>
      </c>
      <c r="M116" s="85">
        <v>600000000</v>
      </c>
      <c r="N116" s="93">
        <v>0.08</v>
      </c>
      <c r="O116" s="73">
        <v>0.13</v>
      </c>
      <c r="P116" s="94">
        <v>0.18</v>
      </c>
      <c r="Q116" s="90">
        <v>24</v>
      </c>
      <c r="R116" s="74">
        <v>27</v>
      </c>
      <c r="S116" s="74">
        <v>30</v>
      </c>
      <c r="T116" s="73">
        <v>0.2</v>
      </c>
      <c r="U116" s="73">
        <v>0.42</v>
      </c>
      <c r="V116" s="73">
        <v>0.23</v>
      </c>
      <c r="W116" s="73">
        <v>0.15</v>
      </c>
      <c r="X116" s="72" t="s">
        <v>225</v>
      </c>
      <c r="Y116" s="72" t="s">
        <v>101</v>
      </c>
      <c r="Z116" s="72" t="s">
        <v>226</v>
      </c>
      <c r="AA116" s="72" t="s">
        <v>227</v>
      </c>
      <c r="AI116" s="106">
        <v>30000000</v>
      </c>
      <c r="AJ116" s="106">
        <f t="shared" si="8"/>
        <v>75000000</v>
      </c>
      <c r="AK116" s="106">
        <v>120000000</v>
      </c>
      <c r="AL116" s="64">
        <v>-0.25</v>
      </c>
      <c r="AM116" s="64">
        <v>0.1</v>
      </c>
      <c r="AN116" s="64">
        <v>-300</v>
      </c>
      <c r="AO116" s="64">
        <v>12</v>
      </c>
      <c r="AP116" s="64">
        <v>0.1</v>
      </c>
      <c r="AQ116" s="64">
        <v>0.3</v>
      </c>
      <c r="AR116" s="64">
        <v>2</v>
      </c>
      <c r="AS116" s="64">
        <v>8</v>
      </c>
      <c r="AT116" s="64" t="s">
        <v>228</v>
      </c>
      <c r="AU116" s="64" t="s">
        <v>229</v>
      </c>
      <c r="AV116" s="64" t="s">
        <v>230</v>
      </c>
      <c r="AW116" s="64" t="s">
        <v>209</v>
      </c>
      <c r="AX116" s="64" t="s">
        <v>231</v>
      </c>
      <c r="AY116" s="67">
        <v>0.12</v>
      </c>
      <c r="AZ116" s="95">
        <f t="shared" si="9"/>
        <v>0.28500000000000003</v>
      </c>
      <c r="BA116" s="68">
        <v>0.45</v>
      </c>
      <c r="BB116" s="69" t="s">
        <v>232</v>
      </c>
      <c r="BC116" s="70" t="s">
        <v>108</v>
      </c>
      <c r="BD116" s="129">
        <v>0.14000000000000001</v>
      </c>
      <c r="BE116" s="130">
        <v>0.25</v>
      </c>
      <c r="BF116" s="130">
        <v>0.36</v>
      </c>
      <c r="BG116" s="130">
        <v>0.17</v>
      </c>
      <c r="BH116" s="130">
        <v>0.29499999999999998</v>
      </c>
      <c r="BI116" s="130">
        <v>0.42</v>
      </c>
      <c r="BJ116" s="130">
        <v>0.19</v>
      </c>
      <c r="BK116" s="130">
        <v>0.315</v>
      </c>
      <c r="BL116" s="130">
        <v>0.44</v>
      </c>
    </row>
    <row r="117" spans="1:64" ht="35.9" hidden="1" customHeight="1">
      <c r="A117" s="72" t="s">
        <v>224</v>
      </c>
      <c r="B117" s="72" t="s">
        <v>121</v>
      </c>
      <c r="C117" s="79" t="str">
        <f t="shared" si="5"/>
        <v>Defense TechSeries D/E</v>
      </c>
      <c r="D117" s="89" t="s">
        <v>122</v>
      </c>
      <c r="E117" s="71">
        <v>10</v>
      </c>
      <c r="F117" s="98" t="str">
        <f t="shared" si="6"/>
        <v>Defense Tech10</v>
      </c>
      <c r="G117" s="98" t="str">
        <f t="shared" si="7"/>
        <v>Defense TechSeries D/E10</v>
      </c>
      <c r="H117" s="83">
        <v>1000000000</v>
      </c>
      <c r="I117" s="84">
        <v>2500000000</v>
      </c>
      <c r="J117" s="85">
        <v>6000000000</v>
      </c>
      <c r="K117" s="83">
        <v>150000000</v>
      </c>
      <c r="L117" s="84">
        <v>500000000</v>
      </c>
      <c r="M117" s="85">
        <v>1200000000</v>
      </c>
      <c r="N117" s="93">
        <v>0.06</v>
      </c>
      <c r="O117" s="73">
        <v>0.1</v>
      </c>
      <c r="P117" s="94">
        <v>0.15</v>
      </c>
      <c r="Q117" s="90">
        <v>24</v>
      </c>
      <c r="R117" s="74">
        <v>30</v>
      </c>
      <c r="S117" s="74">
        <v>36</v>
      </c>
      <c r="T117" s="73">
        <v>0.15</v>
      </c>
      <c r="U117" s="73">
        <v>0.42</v>
      </c>
      <c r="V117" s="73">
        <v>0.28000000000000003</v>
      </c>
      <c r="W117" s="73">
        <v>0.15</v>
      </c>
      <c r="X117" s="72" t="s">
        <v>225</v>
      </c>
      <c r="Y117" s="72" t="s">
        <v>101</v>
      </c>
      <c r="Z117" s="72" t="s">
        <v>226</v>
      </c>
      <c r="AA117" s="72" t="s">
        <v>227</v>
      </c>
      <c r="AI117" s="106">
        <v>90000000</v>
      </c>
      <c r="AJ117" s="106">
        <f t="shared" si="8"/>
        <v>225000000</v>
      </c>
      <c r="AK117" s="106">
        <v>360000000</v>
      </c>
      <c r="AL117" s="64">
        <v>-0.1</v>
      </c>
      <c r="AM117" s="64">
        <v>0.2</v>
      </c>
      <c r="AN117" s="64">
        <v>-600</v>
      </c>
      <c r="AO117" s="64">
        <v>72</v>
      </c>
      <c r="AP117" s="64">
        <v>0.1</v>
      </c>
      <c r="AQ117" s="64">
        <v>0.3</v>
      </c>
      <c r="AR117" s="64">
        <v>2</v>
      </c>
      <c r="AS117" s="64">
        <v>8</v>
      </c>
      <c r="AT117" s="64" t="s">
        <v>228</v>
      </c>
      <c r="AU117" s="64" t="s">
        <v>229</v>
      </c>
      <c r="AV117" s="64" t="s">
        <v>230</v>
      </c>
      <c r="AW117" s="64" t="s">
        <v>209</v>
      </c>
      <c r="AX117" s="64" t="s">
        <v>231</v>
      </c>
      <c r="AY117" s="67">
        <v>0.08</v>
      </c>
      <c r="AZ117" s="95">
        <f t="shared" si="9"/>
        <v>0.19</v>
      </c>
      <c r="BA117" s="68">
        <v>0.3</v>
      </c>
      <c r="BB117" s="69" t="s">
        <v>232</v>
      </c>
      <c r="BC117" s="70" t="s">
        <v>108</v>
      </c>
      <c r="BD117" s="129">
        <v>0.1</v>
      </c>
      <c r="BE117" s="130">
        <v>0.2</v>
      </c>
      <c r="BF117" s="130">
        <v>0.3</v>
      </c>
      <c r="BG117" s="130">
        <v>0.13</v>
      </c>
      <c r="BH117" s="130">
        <v>0.215</v>
      </c>
      <c r="BI117" s="130">
        <v>0.3</v>
      </c>
      <c r="BJ117" s="130">
        <v>0.15</v>
      </c>
      <c r="BK117" s="130">
        <v>0.26500000000000001</v>
      </c>
      <c r="BL117" s="130">
        <v>0.38</v>
      </c>
    </row>
    <row r="118" spans="1:64" ht="35.9" hidden="1" customHeight="1">
      <c r="A118" s="72" t="s">
        <v>224</v>
      </c>
      <c r="B118" s="72" t="s">
        <v>123</v>
      </c>
      <c r="C118" s="79" t="str">
        <f t="shared" si="5"/>
        <v>Defense TechPre-IPO</v>
      </c>
      <c r="D118" s="89" t="s">
        <v>124</v>
      </c>
      <c r="E118" s="71">
        <v>11</v>
      </c>
      <c r="F118" s="98" t="str">
        <f t="shared" si="6"/>
        <v>Defense Tech11</v>
      </c>
      <c r="G118" s="98" t="str">
        <f t="shared" si="7"/>
        <v>Defense TechPre-IPO11</v>
      </c>
      <c r="H118" s="83">
        <v>2000000000</v>
      </c>
      <c r="I118" s="84">
        <v>5000000000</v>
      </c>
      <c r="J118" s="85">
        <v>12000000000</v>
      </c>
      <c r="K118" s="83">
        <v>250000000</v>
      </c>
      <c r="L118" s="84">
        <v>800000000</v>
      </c>
      <c r="M118" s="85">
        <v>2000000000</v>
      </c>
      <c r="N118" s="93">
        <v>0.03</v>
      </c>
      <c r="O118" s="73">
        <v>0.06</v>
      </c>
      <c r="P118" s="94">
        <v>0.1</v>
      </c>
      <c r="Q118" s="90">
        <v>24</v>
      </c>
      <c r="R118" s="74">
        <v>30</v>
      </c>
      <c r="S118" s="74">
        <v>36</v>
      </c>
      <c r="T118" s="73">
        <v>0.1</v>
      </c>
      <c r="U118" s="73">
        <v>0.35</v>
      </c>
      <c r="V118" s="73">
        <v>0.4</v>
      </c>
      <c r="W118" s="73">
        <v>0.15</v>
      </c>
      <c r="X118" s="72" t="s">
        <v>225</v>
      </c>
      <c r="Y118" s="72" t="s">
        <v>101</v>
      </c>
      <c r="Z118" s="72" t="s">
        <v>226</v>
      </c>
      <c r="AA118" s="72" t="s">
        <v>227</v>
      </c>
      <c r="AI118" s="106">
        <v>180000000</v>
      </c>
      <c r="AJ118" s="106">
        <f t="shared" si="8"/>
        <v>570000000</v>
      </c>
      <c r="AK118" s="106">
        <v>960000000</v>
      </c>
      <c r="AL118" s="64">
        <v>0.05</v>
      </c>
      <c r="AM118" s="64">
        <v>0.3</v>
      </c>
      <c r="AN118" s="64">
        <v>9</v>
      </c>
      <c r="AO118" s="64">
        <v>288</v>
      </c>
      <c r="AP118" s="64">
        <v>0.1</v>
      </c>
      <c r="AQ118" s="64">
        <v>0.3</v>
      </c>
      <c r="AR118" s="64">
        <v>2</v>
      </c>
      <c r="AS118" s="64">
        <v>8</v>
      </c>
      <c r="AT118" s="64" t="s">
        <v>228</v>
      </c>
      <c r="AU118" s="64" t="s">
        <v>229</v>
      </c>
      <c r="AV118" s="64" t="s">
        <v>230</v>
      </c>
      <c r="AW118" s="64" t="s">
        <v>209</v>
      </c>
      <c r="AX118" s="64" t="s">
        <v>231</v>
      </c>
      <c r="AY118" s="67">
        <v>0.05</v>
      </c>
      <c r="AZ118" s="95">
        <f t="shared" si="9"/>
        <v>0.125</v>
      </c>
      <c r="BA118" s="68">
        <v>0.2</v>
      </c>
      <c r="BB118" s="69" t="s">
        <v>232</v>
      </c>
      <c r="BC118" s="70" t="s">
        <v>108</v>
      </c>
      <c r="BD118" s="129">
        <v>0.06</v>
      </c>
      <c r="BE118" s="130">
        <v>0.14000000000000001</v>
      </c>
      <c r="BF118" s="130">
        <v>0.22</v>
      </c>
      <c r="BG118" s="130">
        <v>7.0000000000000007E-2</v>
      </c>
      <c r="BH118" s="130">
        <v>0.14000000000000001</v>
      </c>
      <c r="BI118" s="130">
        <v>0.21</v>
      </c>
      <c r="BJ118" s="130">
        <v>0.12</v>
      </c>
      <c r="BK118" s="130">
        <v>0.215</v>
      </c>
      <c r="BL118" s="130">
        <v>0.31</v>
      </c>
    </row>
    <row r="119" spans="1:64" ht="35.9" hidden="1" customHeight="1">
      <c r="A119" s="72" t="s">
        <v>233</v>
      </c>
      <c r="B119" s="72" t="s">
        <v>92</v>
      </c>
      <c r="C119" s="79" t="str">
        <f t="shared" si="5"/>
        <v>Renewable EnergiesIdea / Concept</v>
      </c>
      <c r="D119" s="89" t="s">
        <v>93</v>
      </c>
      <c r="E119" s="71">
        <v>2</v>
      </c>
      <c r="F119" s="98" t="str">
        <f t="shared" si="6"/>
        <v>Renewable Energies2</v>
      </c>
      <c r="G119" s="98" t="str">
        <f t="shared" si="7"/>
        <v>Renewable EnergiesIdea / Concept2</v>
      </c>
      <c r="H119" s="83">
        <v>1500000</v>
      </c>
      <c r="I119" s="84">
        <v>4000000</v>
      </c>
      <c r="J119" s="85">
        <v>8000000</v>
      </c>
      <c r="K119" s="83">
        <v>100000</v>
      </c>
      <c r="L119" s="84">
        <v>350000</v>
      </c>
      <c r="M119" s="85">
        <v>750000</v>
      </c>
      <c r="N119" s="93">
        <v>0.05</v>
      </c>
      <c r="O119" s="73">
        <v>0.1</v>
      </c>
      <c r="P119" s="94">
        <v>0.15</v>
      </c>
      <c r="Q119" s="90">
        <v>6</v>
      </c>
      <c r="R119" s="74">
        <v>9</v>
      </c>
      <c r="S119" s="74">
        <v>12</v>
      </c>
      <c r="T119" s="73">
        <v>0.6</v>
      </c>
      <c r="U119" s="73">
        <v>0.05</v>
      </c>
      <c r="V119" s="73">
        <v>0.2</v>
      </c>
      <c r="W119" s="73">
        <v>0.15</v>
      </c>
      <c r="X119" s="72" t="s">
        <v>234</v>
      </c>
      <c r="Y119" s="72" t="s">
        <v>101</v>
      </c>
      <c r="Z119" s="72" t="s">
        <v>235</v>
      </c>
      <c r="AA119" s="72" t="s">
        <v>236</v>
      </c>
      <c r="AI119" s="106">
        <v>0</v>
      </c>
      <c r="AJ119" s="106">
        <f t="shared" si="8"/>
        <v>0</v>
      </c>
      <c r="AK119" s="106">
        <v>0</v>
      </c>
      <c r="AN119" s="64">
        <v>0.13</v>
      </c>
      <c r="AO119" s="64">
        <v>1.5</v>
      </c>
      <c r="AP119" s="64">
        <v>0.15</v>
      </c>
      <c r="AQ119" s="64">
        <v>0.4</v>
      </c>
      <c r="AT119" s="64" t="s">
        <v>237</v>
      </c>
      <c r="AU119" s="64" t="s">
        <v>238</v>
      </c>
      <c r="AV119" s="64" t="s">
        <v>239</v>
      </c>
      <c r="AW119" s="64" t="s">
        <v>101</v>
      </c>
      <c r="AX119" s="64" t="s">
        <v>180</v>
      </c>
      <c r="AY119" s="67"/>
      <c r="AZ119" s="95" t="e">
        <f t="shared" si="9"/>
        <v>#DIV/0!</v>
      </c>
      <c r="BA119" s="68"/>
      <c r="BB119" s="69" t="s">
        <v>240</v>
      </c>
      <c r="BC119" s="70" t="s">
        <v>104</v>
      </c>
      <c r="BD119" s="129" t="s">
        <v>105</v>
      </c>
      <c r="BE119" s="130" t="s">
        <v>105</v>
      </c>
      <c r="BF119" s="130" t="s">
        <v>105</v>
      </c>
      <c r="BG119" s="130" t="s">
        <v>105</v>
      </c>
      <c r="BH119" s="130" t="s">
        <v>105</v>
      </c>
      <c r="BI119" s="130" t="s">
        <v>105</v>
      </c>
      <c r="BJ119" s="130" t="s">
        <v>105</v>
      </c>
      <c r="BK119" s="130" t="s">
        <v>105</v>
      </c>
      <c r="BL119" s="130" t="s">
        <v>105</v>
      </c>
    </row>
    <row r="120" spans="1:64" ht="35.9" hidden="1" customHeight="1">
      <c r="A120" s="72" t="s">
        <v>233</v>
      </c>
      <c r="B120" s="72" t="s">
        <v>106</v>
      </c>
      <c r="C120" s="79" t="str">
        <f t="shared" si="5"/>
        <v>Renewable EnergiesPre-Seed</v>
      </c>
      <c r="D120" s="89" t="s">
        <v>107</v>
      </c>
      <c r="E120" s="71">
        <v>3</v>
      </c>
      <c r="F120" s="98" t="str">
        <f t="shared" si="6"/>
        <v>Renewable Energies3</v>
      </c>
      <c r="G120" s="98" t="str">
        <f t="shared" si="7"/>
        <v>Renewable EnergiesPre-Seed3</v>
      </c>
      <c r="H120" s="83">
        <v>5000000</v>
      </c>
      <c r="I120" s="84">
        <v>10000000</v>
      </c>
      <c r="J120" s="85">
        <v>20000000</v>
      </c>
      <c r="K120" s="83">
        <v>750000</v>
      </c>
      <c r="L120" s="84">
        <v>2000000</v>
      </c>
      <c r="M120" s="85">
        <v>5000000</v>
      </c>
      <c r="N120" s="93">
        <v>0.1</v>
      </c>
      <c r="O120" s="73">
        <v>0.15</v>
      </c>
      <c r="P120" s="94">
        <v>0.2</v>
      </c>
      <c r="Q120" s="90">
        <v>12</v>
      </c>
      <c r="R120" s="74">
        <v>15</v>
      </c>
      <c r="S120" s="74">
        <v>18</v>
      </c>
      <c r="T120" s="73">
        <v>0.5</v>
      </c>
      <c r="U120" s="73">
        <v>0.1</v>
      </c>
      <c r="V120" s="73">
        <v>0.2</v>
      </c>
      <c r="W120" s="73">
        <v>0.2</v>
      </c>
      <c r="X120" s="72" t="s">
        <v>234</v>
      </c>
      <c r="Y120" s="72" t="s">
        <v>101</v>
      </c>
      <c r="Z120" s="72" t="s">
        <v>235</v>
      </c>
      <c r="AA120" s="72" t="s">
        <v>236</v>
      </c>
      <c r="AI120" s="106">
        <v>0</v>
      </c>
      <c r="AJ120" s="106">
        <f t="shared" si="8"/>
        <v>180000</v>
      </c>
      <c r="AK120" s="106">
        <v>360000</v>
      </c>
      <c r="AN120" s="64">
        <v>0.6</v>
      </c>
      <c r="AO120" s="64">
        <v>5</v>
      </c>
      <c r="AP120" s="64">
        <v>0.15</v>
      </c>
      <c r="AQ120" s="64">
        <v>0.4</v>
      </c>
      <c r="AT120" s="64" t="s">
        <v>237</v>
      </c>
      <c r="AU120" s="64" t="s">
        <v>238</v>
      </c>
      <c r="AV120" s="64" t="s">
        <v>239</v>
      </c>
      <c r="AW120" s="64" t="s">
        <v>101</v>
      </c>
      <c r="AX120" s="64" t="s">
        <v>180</v>
      </c>
      <c r="AY120" s="67">
        <v>0</v>
      </c>
      <c r="AZ120" s="95">
        <f t="shared" si="9"/>
        <v>0.75</v>
      </c>
      <c r="BA120" s="68">
        <v>1.5</v>
      </c>
      <c r="BB120" s="69" t="s">
        <v>240</v>
      </c>
      <c r="BC120" s="70" t="s">
        <v>108</v>
      </c>
      <c r="BD120" s="129">
        <v>0.55000000000000004</v>
      </c>
      <c r="BE120" s="130">
        <v>0.93500000000000005</v>
      </c>
      <c r="BF120" s="130">
        <v>1.32</v>
      </c>
      <c r="BG120" s="130">
        <v>0.26</v>
      </c>
      <c r="BH120" s="130">
        <v>0.55499999999999994</v>
      </c>
      <c r="BI120" s="130">
        <v>0.85</v>
      </c>
      <c r="BJ120" s="130">
        <v>0.24</v>
      </c>
      <c r="BK120" s="130">
        <v>0.48</v>
      </c>
      <c r="BL120" s="130">
        <v>0.72</v>
      </c>
    </row>
    <row r="121" spans="1:64" ht="35.9" hidden="1" customHeight="1">
      <c r="A121" s="72" t="s">
        <v>233</v>
      </c>
      <c r="B121" s="72" t="s">
        <v>109</v>
      </c>
      <c r="C121" s="79" t="str">
        <f t="shared" si="5"/>
        <v>Renewable EnergiesSeed</v>
      </c>
      <c r="D121" s="89" t="s">
        <v>110</v>
      </c>
      <c r="E121" s="71">
        <v>4</v>
      </c>
      <c r="F121" s="98" t="str">
        <f t="shared" si="6"/>
        <v>Renewable Energies4</v>
      </c>
      <c r="G121" s="98" t="str">
        <f t="shared" si="7"/>
        <v>Renewable EnergiesSeed4</v>
      </c>
      <c r="H121" s="83">
        <v>10000000</v>
      </c>
      <c r="I121" s="84">
        <v>25000000</v>
      </c>
      <c r="J121" s="85">
        <v>55000000</v>
      </c>
      <c r="K121" s="83">
        <v>2000000</v>
      </c>
      <c r="L121" s="84">
        <v>7000000</v>
      </c>
      <c r="M121" s="85">
        <v>15000000</v>
      </c>
      <c r="N121" s="93">
        <v>0.15</v>
      </c>
      <c r="O121" s="73">
        <v>0.2</v>
      </c>
      <c r="P121" s="94">
        <v>0.25</v>
      </c>
      <c r="Q121" s="90">
        <v>18</v>
      </c>
      <c r="R121" s="74">
        <v>21</v>
      </c>
      <c r="S121" s="74">
        <v>24</v>
      </c>
      <c r="T121" s="73">
        <v>0.4</v>
      </c>
      <c r="U121" s="73">
        <v>0.15</v>
      </c>
      <c r="V121" s="73">
        <v>0.2</v>
      </c>
      <c r="W121" s="73">
        <v>0.25</v>
      </c>
      <c r="X121" s="72" t="s">
        <v>234</v>
      </c>
      <c r="Y121" s="72" t="s">
        <v>101</v>
      </c>
      <c r="Z121" s="72" t="s">
        <v>235</v>
      </c>
      <c r="AA121" s="72" t="s">
        <v>236</v>
      </c>
      <c r="AI121" s="106">
        <v>180000</v>
      </c>
      <c r="AJ121" s="106">
        <f t="shared" si="8"/>
        <v>1440000</v>
      </c>
      <c r="AK121" s="106">
        <v>2700000</v>
      </c>
      <c r="AN121" s="64">
        <v>1.1399999999999999</v>
      </c>
      <c r="AO121" s="64">
        <v>10</v>
      </c>
      <c r="AP121" s="64">
        <v>0.15</v>
      </c>
      <c r="AQ121" s="64">
        <v>0.4</v>
      </c>
      <c r="AR121" s="64">
        <v>1</v>
      </c>
      <c r="AS121" s="64">
        <v>6</v>
      </c>
      <c r="AT121" s="64" t="s">
        <v>237</v>
      </c>
      <c r="AU121" s="64" t="s">
        <v>238</v>
      </c>
      <c r="AV121" s="64" t="s">
        <v>239</v>
      </c>
      <c r="AW121" s="64" t="s">
        <v>101</v>
      </c>
      <c r="AX121" s="64" t="s">
        <v>180</v>
      </c>
      <c r="AY121" s="67">
        <v>0.3</v>
      </c>
      <c r="AZ121" s="95">
        <f t="shared" si="9"/>
        <v>0.75</v>
      </c>
      <c r="BA121" s="68">
        <v>1.2</v>
      </c>
      <c r="BB121" s="69" t="s">
        <v>240</v>
      </c>
      <c r="BC121" s="70" t="s">
        <v>108</v>
      </c>
      <c r="BD121" s="129">
        <v>0.44</v>
      </c>
      <c r="BE121" s="130">
        <v>0.71499999999999997</v>
      </c>
      <c r="BF121" s="130">
        <v>0.99</v>
      </c>
      <c r="BG121" s="130">
        <v>0.42</v>
      </c>
      <c r="BH121" s="130">
        <v>0.72</v>
      </c>
      <c r="BI121" s="130">
        <v>1.02</v>
      </c>
      <c r="BJ121" s="130">
        <v>0.3</v>
      </c>
      <c r="BK121" s="130">
        <v>0.51</v>
      </c>
      <c r="BL121" s="130">
        <v>0.72</v>
      </c>
    </row>
    <row r="122" spans="1:64" ht="35.9" hidden="1" customHeight="1">
      <c r="A122" s="72" t="s">
        <v>233</v>
      </c>
      <c r="B122" s="72" t="s">
        <v>111</v>
      </c>
      <c r="C122" s="79" t="str">
        <f t="shared" si="5"/>
        <v>Renewable EnergiesLate Seed / Seed+</v>
      </c>
      <c r="D122" s="89" t="s">
        <v>112</v>
      </c>
      <c r="E122" s="71">
        <v>5</v>
      </c>
      <c r="F122" s="98" t="str">
        <f t="shared" si="6"/>
        <v>Renewable Energies5</v>
      </c>
      <c r="G122" s="98" t="str">
        <f t="shared" si="7"/>
        <v>Renewable EnergiesLate Seed / Seed+5</v>
      </c>
      <c r="H122" s="83">
        <v>25000000</v>
      </c>
      <c r="I122" s="84">
        <v>60000000</v>
      </c>
      <c r="J122" s="85">
        <v>120000000</v>
      </c>
      <c r="K122" s="83">
        <v>5000000</v>
      </c>
      <c r="L122" s="84">
        <v>15000000</v>
      </c>
      <c r="M122" s="85">
        <v>35000000</v>
      </c>
      <c r="N122" s="93">
        <v>0.12</v>
      </c>
      <c r="O122" s="73">
        <v>0.17</v>
      </c>
      <c r="P122" s="94">
        <v>0.22</v>
      </c>
      <c r="Q122" s="90">
        <v>18</v>
      </c>
      <c r="R122" s="74">
        <v>21</v>
      </c>
      <c r="S122" s="74">
        <v>24</v>
      </c>
      <c r="T122" s="73">
        <v>0.35</v>
      </c>
      <c r="U122" s="73">
        <v>0.2</v>
      </c>
      <c r="V122" s="73">
        <v>0.2</v>
      </c>
      <c r="W122" s="73">
        <v>0.25</v>
      </c>
      <c r="X122" s="72" t="s">
        <v>234</v>
      </c>
      <c r="Y122" s="72" t="s">
        <v>101</v>
      </c>
      <c r="Z122" s="72" t="s">
        <v>235</v>
      </c>
      <c r="AA122" s="72" t="s">
        <v>236</v>
      </c>
      <c r="AI122" s="106">
        <v>1800000</v>
      </c>
      <c r="AJ122" s="106">
        <f t="shared" si="8"/>
        <v>4500000</v>
      </c>
      <c r="AK122" s="106">
        <v>7200000</v>
      </c>
      <c r="AL122" s="64">
        <v>-0.75</v>
      </c>
      <c r="AM122" s="64">
        <v>-0.25</v>
      </c>
      <c r="AN122" s="64">
        <v>-23.3</v>
      </c>
      <c r="AO122" s="64">
        <v>-2.86</v>
      </c>
      <c r="AP122" s="64">
        <v>0.15</v>
      </c>
      <c r="AQ122" s="64">
        <v>0.4</v>
      </c>
      <c r="AR122" s="64">
        <v>1</v>
      </c>
      <c r="AS122" s="64">
        <v>6</v>
      </c>
      <c r="AT122" s="64" t="s">
        <v>241</v>
      </c>
      <c r="AU122" s="64" t="s">
        <v>238</v>
      </c>
      <c r="AV122" s="64" t="s">
        <v>239</v>
      </c>
      <c r="AW122" s="64" t="s">
        <v>101</v>
      </c>
      <c r="AX122" s="64" t="s">
        <v>180</v>
      </c>
      <c r="AY122" s="67">
        <v>0.25</v>
      </c>
      <c r="AZ122" s="95">
        <f t="shared" si="9"/>
        <v>0.57499999999999996</v>
      </c>
      <c r="BA122" s="68">
        <v>0.9</v>
      </c>
      <c r="BB122" s="69" t="s">
        <v>240</v>
      </c>
      <c r="BC122" s="70" t="s">
        <v>108</v>
      </c>
      <c r="BD122" s="129">
        <v>0.33</v>
      </c>
      <c r="BE122" s="130">
        <v>0.55000000000000004</v>
      </c>
      <c r="BF122" s="130">
        <v>0.77</v>
      </c>
      <c r="BG122" s="130">
        <v>0.34</v>
      </c>
      <c r="BH122" s="130">
        <v>0.59499999999999997</v>
      </c>
      <c r="BI122" s="130">
        <v>0.85</v>
      </c>
      <c r="BJ122" s="130">
        <v>0.24</v>
      </c>
      <c r="BK122" s="130">
        <v>0.42</v>
      </c>
      <c r="BL122" s="130">
        <v>0.6</v>
      </c>
    </row>
    <row r="123" spans="1:64" ht="35.9" hidden="1" customHeight="1">
      <c r="A123" s="72" t="s">
        <v>233</v>
      </c>
      <c r="B123" s="72" t="s">
        <v>114</v>
      </c>
      <c r="C123" s="79" t="str">
        <f t="shared" si="5"/>
        <v>Renewable EnergiesSeries A</v>
      </c>
      <c r="D123" s="89" t="s">
        <v>115</v>
      </c>
      <c r="E123" s="71">
        <v>6</v>
      </c>
      <c r="F123" s="98" t="str">
        <f t="shared" si="6"/>
        <v>Renewable Energies6</v>
      </c>
      <c r="G123" s="98" t="str">
        <f t="shared" si="7"/>
        <v>Renewable EnergiesSeries A6</v>
      </c>
      <c r="H123" s="83">
        <v>60000000</v>
      </c>
      <c r="I123" s="84">
        <v>150000000</v>
      </c>
      <c r="J123" s="85">
        <v>300000000</v>
      </c>
      <c r="K123" s="83">
        <v>15000000</v>
      </c>
      <c r="L123" s="84">
        <v>45000000</v>
      </c>
      <c r="M123" s="85">
        <v>100000000</v>
      </c>
      <c r="N123" s="93">
        <v>0.15</v>
      </c>
      <c r="O123" s="73">
        <v>0.2</v>
      </c>
      <c r="P123" s="94">
        <v>0.25</v>
      </c>
      <c r="Q123" s="90">
        <v>18</v>
      </c>
      <c r="R123" s="74">
        <v>21</v>
      </c>
      <c r="S123" s="74">
        <v>24</v>
      </c>
      <c r="T123" s="73">
        <v>0.25</v>
      </c>
      <c r="U123" s="73">
        <v>0.25</v>
      </c>
      <c r="V123" s="73">
        <v>0.2</v>
      </c>
      <c r="W123" s="73">
        <v>0.3</v>
      </c>
      <c r="X123" s="72" t="s">
        <v>234</v>
      </c>
      <c r="Y123" s="72" t="s">
        <v>101</v>
      </c>
      <c r="Z123" s="72" t="s">
        <v>235</v>
      </c>
      <c r="AA123" s="72" t="s">
        <v>236</v>
      </c>
      <c r="AI123" s="106">
        <v>3600000</v>
      </c>
      <c r="AJ123" s="106">
        <f t="shared" si="8"/>
        <v>10800000</v>
      </c>
      <c r="AK123" s="106">
        <v>18000000</v>
      </c>
      <c r="AL123" s="64">
        <v>-0.65</v>
      </c>
      <c r="AM123" s="64">
        <v>-0.15</v>
      </c>
      <c r="AN123" s="64">
        <v>-66.7</v>
      </c>
      <c r="AO123" s="64">
        <v>-8.57</v>
      </c>
      <c r="AP123" s="64">
        <v>0.15</v>
      </c>
      <c r="AQ123" s="64">
        <v>0.4</v>
      </c>
      <c r="AR123" s="64">
        <v>1</v>
      </c>
      <c r="AS123" s="64">
        <v>6</v>
      </c>
      <c r="AT123" s="64" t="s">
        <v>241</v>
      </c>
      <c r="AU123" s="64" t="s">
        <v>238</v>
      </c>
      <c r="AV123" s="64" t="s">
        <v>239</v>
      </c>
      <c r="AW123" s="64" t="s">
        <v>101</v>
      </c>
      <c r="AX123" s="64" t="s">
        <v>180</v>
      </c>
      <c r="AY123" s="67">
        <v>0.2</v>
      </c>
      <c r="AZ123" s="95">
        <f t="shared" si="9"/>
        <v>0.44999999999999996</v>
      </c>
      <c r="BA123" s="68">
        <v>0.7</v>
      </c>
      <c r="BB123" s="69" t="s">
        <v>240</v>
      </c>
      <c r="BC123" s="70" t="s">
        <v>108</v>
      </c>
      <c r="BD123" s="129">
        <v>0.28000000000000003</v>
      </c>
      <c r="BE123" s="130">
        <v>0.47000000000000003</v>
      </c>
      <c r="BF123" s="130">
        <v>0.66</v>
      </c>
      <c r="BG123" s="130">
        <v>0.34</v>
      </c>
      <c r="BH123" s="130">
        <v>0.55000000000000004</v>
      </c>
      <c r="BI123" s="130">
        <v>0.76</v>
      </c>
      <c r="BJ123" s="130">
        <v>0.24</v>
      </c>
      <c r="BK123" s="130">
        <v>0.39</v>
      </c>
      <c r="BL123" s="130">
        <v>0.54</v>
      </c>
    </row>
    <row r="124" spans="1:64" ht="35.9" hidden="1" customHeight="1">
      <c r="A124" s="72" t="s">
        <v>233</v>
      </c>
      <c r="B124" s="72" t="s">
        <v>116</v>
      </c>
      <c r="C124" s="79" t="str">
        <f t="shared" si="5"/>
        <v>Renewable EnergiesSeries B</v>
      </c>
      <c r="D124" s="89" t="s">
        <v>117</v>
      </c>
      <c r="E124" s="71">
        <v>8</v>
      </c>
      <c r="F124" s="98" t="str">
        <f t="shared" si="6"/>
        <v>Renewable Energies8</v>
      </c>
      <c r="G124" s="98" t="str">
        <f t="shared" si="7"/>
        <v>Renewable EnergiesSeries B8</v>
      </c>
      <c r="H124" s="83">
        <v>150000000</v>
      </c>
      <c r="I124" s="84">
        <v>350000000</v>
      </c>
      <c r="J124" s="85">
        <v>800000000</v>
      </c>
      <c r="K124" s="83">
        <v>40000000</v>
      </c>
      <c r="L124" s="84">
        <v>120000000</v>
      </c>
      <c r="M124" s="85">
        <v>300000000</v>
      </c>
      <c r="N124" s="93">
        <v>0.12</v>
      </c>
      <c r="O124" s="73">
        <v>0.17</v>
      </c>
      <c r="P124" s="94">
        <v>0.22</v>
      </c>
      <c r="Q124" s="90">
        <v>18</v>
      </c>
      <c r="R124" s="74">
        <v>24</v>
      </c>
      <c r="S124" s="74">
        <v>30</v>
      </c>
      <c r="T124" s="73">
        <v>0.2</v>
      </c>
      <c r="U124" s="73">
        <v>0.3</v>
      </c>
      <c r="V124" s="73">
        <v>0.2</v>
      </c>
      <c r="W124" s="73">
        <v>0.3</v>
      </c>
      <c r="X124" s="72" t="s">
        <v>234</v>
      </c>
      <c r="Y124" s="72" t="s">
        <v>101</v>
      </c>
      <c r="Z124" s="72" t="s">
        <v>235</v>
      </c>
      <c r="AA124" s="72" t="s">
        <v>236</v>
      </c>
      <c r="AI124" s="106">
        <v>14400000</v>
      </c>
      <c r="AJ124" s="106">
        <f t="shared" si="8"/>
        <v>34200000</v>
      </c>
      <c r="AK124" s="106">
        <v>54000000</v>
      </c>
      <c r="AL124" s="64">
        <v>-0.45</v>
      </c>
      <c r="AM124" s="64">
        <v>0</v>
      </c>
      <c r="AN124" s="64">
        <v>-200</v>
      </c>
      <c r="AO124" s="64">
        <v>-20</v>
      </c>
      <c r="AP124" s="64">
        <v>0.15</v>
      </c>
      <c r="AQ124" s="64">
        <v>0.4</v>
      </c>
      <c r="AR124" s="64">
        <v>1</v>
      </c>
      <c r="AS124" s="64">
        <v>6</v>
      </c>
      <c r="AT124" s="64" t="s">
        <v>241</v>
      </c>
      <c r="AU124" s="64" t="s">
        <v>238</v>
      </c>
      <c r="AV124" s="64" t="s">
        <v>239</v>
      </c>
      <c r="AW124" s="64" t="s">
        <v>101</v>
      </c>
      <c r="AX124" s="64" t="s">
        <v>180</v>
      </c>
      <c r="AY124" s="67">
        <v>0.15</v>
      </c>
      <c r="AZ124" s="95">
        <f t="shared" si="9"/>
        <v>0.32500000000000001</v>
      </c>
      <c r="BA124" s="68">
        <v>0.5</v>
      </c>
      <c r="BB124" s="69" t="s">
        <v>240</v>
      </c>
      <c r="BC124" s="70" t="s">
        <v>108</v>
      </c>
      <c r="BD124" s="129">
        <v>0.2</v>
      </c>
      <c r="BE124" s="130">
        <v>0.35</v>
      </c>
      <c r="BF124" s="130">
        <v>0.5</v>
      </c>
      <c r="BG124" s="130">
        <v>0.26</v>
      </c>
      <c r="BH124" s="130">
        <v>0.43</v>
      </c>
      <c r="BI124" s="130">
        <v>0.6</v>
      </c>
      <c r="BJ124" s="130">
        <v>0.22</v>
      </c>
      <c r="BK124" s="130">
        <v>0.35</v>
      </c>
      <c r="BL124" s="130">
        <v>0.48</v>
      </c>
    </row>
    <row r="125" spans="1:64" ht="35.9" hidden="1" customHeight="1">
      <c r="A125" s="72" t="s">
        <v>233</v>
      </c>
      <c r="B125" s="72" t="s">
        <v>118</v>
      </c>
      <c r="C125" s="79" t="str">
        <f t="shared" si="5"/>
        <v>Renewable EnergiesSeries C</v>
      </c>
      <c r="D125" s="89" t="s">
        <v>119</v>
      </c>
      <c r="E125" s="71">
        <v>9</v>
      </c>
      <c r="F125" s="98" t="str">
        <f t="shared" si="6"/>
        <v>Renewable Energies9</v>
      </c>
      <c r="G125" s="98" t="str">
        <f t="shared" si="7"/>
        <v>Renewable EnergiesSeries C9</v>
      </c>
      <c r="H125" s="83">
        <v>350000000</v>
      </c>
      <c r="I125" s="84">
        <v>900000000</v>
      </c>
      <c r="J125" s="85">
        <v>2000000000</v>
      </c>
      <c r="K125" s="83">
        <v>100000000</v>
      </c>
      <c r="L125" s="84">
        <v>300000000</v>
      </c>
      <c r="M125" s="85">
        <v>700000000</v>
      </c>
      <c r="N125" s="93">
        <v>0.08</v>
      </c>
      <c r="O125" s="73">
        <v>0.13</v>
      </c>
      <c r="P125" s="94">
        <v>0.18</v>
      </c>
      <c r="Q125" s="90">
        <v>24</v>
      </c>
      <c r="R125" s="74">
        <v>27</v>
      </c>
      <c r="S125" s="74">
        <v>30</v>
      </c>
      <c r="T125" s="73">
        <v>0.15</v>
      </c>
      <c r="U125" s="73">
        <v>0.35</v>
      </c>
      <c r="V125" s="73">
        <v>0.2</v>
      </c>
      <c r="W125" s="73">
        <v>0.3</v>
      </c>
      <c r="X125" s="72" t="s">
        <v>234</v>
      </c>
      <c r="Y125" s="72" t="s">
        <v>101</v>
      </c>
      <c r="Z125" s="72" t="s">
        <v>235</v>
      </c>
      <c r="AA125" s="72" t="s">
        <v>236</v>
      </c>
      <c r="AI125" s="106">
        <v>45000000</v>
      </c>
      <c r="AJ125" s="106">
        <f t="shared" si="8"/>
        <v>112500000</v>
      </c>
      <c r="AK125" s="106">
        <v>180000000</v>
      </c>
      <c r="AL125" s="64">
        <v>-0.25</v>
      </c>
      <c r="AM125" s="64">
        <v>0.1</v>
      </c>
      <c r="AN125" s="64">
        <v>-350</v>
      </c>
      <c r="AO125" s="64">
        <v>18</v>
      </c>
      <c r="AP125" s="64">
        <v>0.15</v>
      </c>
      <c r="AQ125" s="64">
        <v>0.4</v>
      </c>
      <c r="AR125" s="64">
        <v>1</v>
      </c>
      <c r="AS125" s="64">
        <v>6</v>
      </c>
      <c r="AT125" s="64" t="s">
        <v>242</v>
      </c>
      <c r="AU125" s="64" t="s">
        <v>238</v>
      </c>
      <c r="AV125" s="64" t="s">
        <v>239</v>
      </c>
      <c r="AW125" s="64" t="s">
        <v>101</v>
      </c>
      <c r="AX125" s="64" t="s">
        <v>180</v>
      </c>
      <c r="AY125" s="67">
        <v>0.1</v>
      </c>
      <c r="AZ125" s="95">
        <f t="shared" si="9"/>
        <v>0.22499999999999998</v>
      </c>
      <c r="BA125" s="68">
        <v>0.35</v>
      </c>
      <c r="BB125" s="69" t="s">
        <v>240</v>
      </c>
      <c r="BC125" s="70" t="s">
        <v>108</v>
      </c>
      <c r="BD125" s="129">
        <v>0.13</v>
      </c>
      <c r="BE125" s="130">
        <v>0.23</v>
      </c>
      <c r="BF125" s="130">
        <v>0.33</v>
      </c>
      <c r="BG125" s="130">
        <v>0.17</v>
      </c>
      <c r="BH125" s="130">
        <v>0.29499999999999998</v>
      </c>
      <c r="BI125" s="130">
        <v>0.42</v>
      </c>
      <c r="BJ125" s="130">
        <v>0.18</v>
      </c>
      <c r="BK125" s="130">
        <v>0.3</v>
      </c>
      <c r="BL125" s="130">
        <v>0.42</v>
      </c>
    </row>
    <row r="126" spans="1:64" ht="35.9" hidden="1" customHeight="1">
      <c r="A126" s="72" t="s">
        <v>233</v>
      </c>
      <c r="B126" s="72" t="s">
        <v>121</v>
      </c>
      <c r="C126" s="79" t="str">
        <f t="shared" si="5"/>
        <v>Renewable EnergiesSeries D/E</v>
      </c>
      <c r="D126" s="89" t="s">
        <v>122</v>
      </c>
      <c r="E126" s="71">
        <v>11</v>
      </c>
      <c r="F126" s="98" t="str">
        <f t="shared" si="6"/>
        <v>Renewable Energies11</v>
      </c>
      <c r="G126" s="98" t="str">
        <f t="shared" si="7"/>
        <v>Renewable EnergiesSeries D/E11</v>
      </c>
      <c r="H126" s="83">
        <v>700000000</v>
      </c>
      <c r="I126" s="84">
        <v>1800000000</v>
      </c>
      <c r="J126" s="85">
        <v>4500000000</v>
      </c>
      <c r="K126" s="83">
        <v>200000000</v>
      </c>
      <c r="L126" s="84">
        <v>600000000</v>
      </c>
      <c r="M126" s="85">
        <v>1500000000</v>
      </c>
      <c r="N126" s="93">
        <v>0.06</v>
      </c>
      <c r="O126" s="73">
        <v>0.1</v>
      </c>
      <c r="P126" s="94">
        <v>0.15</v>
      </c>
      <c r="Q126" s="90">
        <v>24</v>
      </c>
      <c r="R126" s="74">
        <v>30</v>
      </c>
      <c r="S126" s="74">
        <v>36</v>
      </c>
      <c r="T126" s="73">
        <v>0.1</v>
      </c>
      <c r="U126" s="73">
        <v>0.35</v>
      </c>
      <c r="V126" s="73">
        <v>0.25</v>
      </c>
      <c r="W126" s="73">
        <v>0.3</v>
      </c>
      <c r="X126" s="72" t="s">
        <v>234</v>
      </c>
      <c r="Y126" s="72" t="s">
        <v>101</v>
      </c>
      <c r="Z126" s="72" t="s">
        <v>235</v>
      </c>
      <c r="AA126" s="72" t="s">
        <v>236</v>
      </c>
      <c r="AI126" s="106">
        <v>135000000</v>
      </c>
      <c r="AJ126" s="106">
        <f t="shared" si="8"/>
        <v>337500000</v>
      </c>
      <c r="AK126" s="106">
        <v>540000000</v>
      </c>
      <c r="AL126" s="64">
        <v>-0.1</v>
      </c>
      <c r="AM126" s="64">
        <v>0.2</v>
      </c>
      <c r="AN126" s="64">
        <v>-750</v>
      </c>
      <c r="AO126" s="64">
        <v>108</v>
      </c>
      <c r="AP126" s="64">
        <v>0.15</v>
      </c>
      <c r="AQ126" s="64">
        <v>0.4</v>
      </c>
      <c r="AR126" s="64">
        <v>1</v>
      </c>
      <c r="AS126" s="64">
        <v>6</v>
      </c>
      <c r="AT126" s="64" t="s">
        <v>242</v>
      </c>
      <c r="AU126" s="64" t="s">
        <v>238</v>
      </c>
      <c r="AV126" s="64" t="s">
        <v>239</v>
      </c>
      <c r="AW126" s="64" t="s">
        <v>101</v>
      </c>
      <c r="AX126" s="64" t="s">
        <v>180</v>
      </c>
      <c r="AY126" s="67">
        <v>0.06</v>
      </c>
      <c r="AZ126" s="95">
        <f t="shared" si="9"/>
        <v>0.155</v>
      </c>
      <c r="BA126" s="68">
        <v>0.25</v>
      </c>
      <c r="BB126" s="69" t="s">
        <v>240</v>
      </c>
      <c r="BC126" s="70" t="s">
        <v>108</v>
      </c>
      <c r="BD126" s="129">
        <v>0.09</v>
      </c>
      <c r="BE126" s="130">
        <v>0.185</v>
      </c>
      <c r="BF126" s="130">
        <v>0.28000000000000003</v>
      </c>
      <c r="BG126" s="130">
        <v>0.13</v>
      </c>
      <c r="BH126" s="130">
        <v>0.215</v>
      </c>
      <c r="BI126" s="130">
        <v>0.3</v>
      </c>
      <c r="BJ126" s="130">
        <v>0.14000000000000001</v>
      </c>
      <c r="BK126" s="130">
        <v>0.25</v>
      </c>
      <c r="BL126" s="130">
        <v>0.36</v>
      </c>
    </row>
    <row r="127" spans="1:64" ht="35.9" hidden="1" customHeight="1">
      <c r="A127" s="72" t="s">
        <v>233</v>
      </c>
      <c r="B127" s="72" t="s">
        <v>123</v>
      </c>
      <c r="C127" s="79" t="str">
        <f t="shared" si="5"/>
        <v>Renewable EnergiesPre-IPO</v>
      </c>
      <c r="D127" s="89" t="s">
        <v>124</v>
      </c>
      <c r="E127" s="71">
        <v>12</v>
      </c>
      <c r="F127" s="98" t="str">
        <f t="shared" si="6"/>
        <v>Renewable Energies12</v>
      </c>
      <c r="G127" s="98" t="str">
        <f t="shared" si="7"/>
        <v>Renewable EnergiesPre-IPO12</v>
      </c>
      <c r="H127" s="83">
        <v>1200000000</v>
      </c>
      <c r="I127" s="84">
        <v>3500000000</v>
      </c>
      <c r="J127" s="85">
        <v>10000000000</v>
      </c>
      <c r="K127" s="83">
        <v>300000000</v>
      </c>
      <c r="L127" s="84">
        <v>1000000000</v>
      </c>
      <c r="M127" s="85">
        <v>2500000000</v>
      </c>
      <c r="N127" s="93">
        <v>0.03</v>
      </c>
      <c r="O127" s="73">
        <v>0.06</v>
      </c>
      <c r="P127" s="94">
        <v>0.1</v>
      </c>
      <c r="Q127" s="90">
        <v>24</v>
      </c>
      <c r="R127" s="74">
        <v>30</v>
      </c>
      <c r="S127" s="74">
        <v>36</v>
      </c>
      <c r="T127" s="73">
        <v>0.08</v>
      </c>
      <c r="U127" s="73">
        <v>0.3</v>
      </c>
      <c r="V127" s="73">
        <v>0.32</v>
      </c>
      <c r="W127" s="73">
        <v>0.3</v>
      </c>
      <c r="X127" s="72" t="s">
        <v>234</v>
      </c>
      <c r="Y127" s="72" t="s">
        <v>101</v>
      </c>
      <c r="Z127" s="72" t="s">
        <v>235</v>
      </c>
      <c r="AA127" s="72" t="s">
        <v>236</v>
      </c>
      <c r="AI127" s="106">
        <v>270000000</v>
      </c>
      <c r="AJ127" s="106">
        <f t="shared" si="8"/>
        <v>855000000</v>
      </c>
      <c r="AK127" s="106">
        <v>1440000000</v>
      </c>
      <c r="AL127" s="64">
        <v>0.05</v>
      </c>
      <c r="AM127" s="64">
        <v>0.3</v>
      </c>
      <c r="AN127" s="64">
        <v>13.5</v>
      </c>
      <c r="AO127" s="64">
        <v>432</v>
      </c>
      <c r="AP127" s="64">
        <v>0.15</v>
      </c>
      <c r="AQ127" s="64">
        <v>0.4</v>
      </c>
      <c r="AR127" s="64">
        <v>1</v>
      </c>
      <c r="AS127" s="64">
        <v>6</v>
      </c>
      <c r="AT127" s="64" t="s">
        <v>242</v>
      </c>
      <c r="AU127" s="64" t="s">
        <v>238</v>
      </c>
      <c r="AV127" s="64" t="s">
        <v>239</v>
      </c>
      <c r="AW127" s="64" t="s">
        <v>101</v>
      </c>
      <c r="AX127" s="64" t="s">
        <v>180</v>
      </c>
      <c r="AY127" s="67">
        <v>0.04</v>
      </c>
      <c r="AZ127" s="95">
        <f t="shared" si="9"/>
        <v>9.5000000000000001E-2</v>
      </c>
      <c r="BA127" s="68">
        <v>0.15</v>
      </c>
      <c r="BB127" s="69" t="s">
        <v>240</v>
      </c>
      <c r="BC127" s="70" t="s">
        <v>108</v>
      </c>
      <c r="BD127" s="129">
        <v>0.06</v>
      </c>
      <c r="BE127" s="130">
        <v>0.13</v>
      </c>
      <c r="BF127" s="130">
        <v>0.2</v>
      </c>
      <c r="BG127" s="130">
        <v>7.0000000000000007E-2</v>
      </c>
      <c r="BH127" s="130">
        <v>0.14000000000000001</v>
      </c>
      <c r="BI127" s="130">
        <v>0.21</v>
      </c>
      <c r="BJ127" s="130">
        <v>0.12</v>
      </c>
      <c r="BK127" s="130">
        <v>0.21</v>
      </c>
      <c r="BL127" s="130">
        <v>0.3</v>
      </c>
    </row>
    <row r="128" spans="1:64" ht="35.9" hidden="1" customHeight="1">
      <c r="A128" s="72" t="s">
        <v>243</v>
      </c>
      <c r="B128" s="72" t="s">
        <v>92</v>
      </c>
      <c r="C128" s="79" t="str">
        <f t="shared" si="5"/>
        <v>Other IndustriesIdea / Concept</v>
      </c>
      <c r="D128" s="89" t="s">
        <v>93</v>
      </c>
      <c r="E128" s="71">
        <v>1</v>
      </c>
      <c r="F128" s="98" t="str">
        <f t="shared" si="6"/>
        <v>Other Industries1</v>
      </c>
      <c r="G128" s="98" t="str">
        <f t="shared" si="7"/>
        <v>Other IndustriesIdea / Concept1</v>
      </c>
      <c r="H128" s="83">
        <v>1000000</v>
      </c>
      <c r="I128" s="84">
        <v>3000000</v>
      </c>
      <c r="J128" s="85">
        <v>5000000</v>
      </c>
      <c r="K128" s="83">
        <v>50000</v>
      </c>
      <c r="L128" s="84">
        <v>250000</v>
      </c>
      <c r="M128" s="85">
        <v>500000</v>
      </c>
      <c r="N128" s="93">
        <v>0.05</v>
      </c>
      <c r="O128" s="73">
        <v>0.1</v>
      </c>
      <c r="P128" s="94">
        <v>0.15</v>
      </c>
      <c r="Q128" s="90">
        <v>6</v>
      </c>
      <c r="R128" s="74">
        <v>9</v>
      </c>
      <c r="S128" s="74">
        <v>12</v>
      </c>
      <c r="T128" s="73">
        <v>0.65</v>
      </c>
      <c r="U128" s="73">
        <v>0.05</v>
      </c>
      <c r="V128" s="73">
        <v>0.25</v>
      </c>
      <c r="W128" s="73">
        <v>0.05</v>
      </c>
      <c r="X128" s="72" t="s">
        <v>244</v>
      </c>
      <c r="Y128" s="72" t="s">
        <v>209</v>
      </c>
      <c r="Z128" s="72" t="s">
        <v>245</v>
      </c>
      <c r="AA128" s="72" t="s">
        <v>227</v>
      </c>
      <c r="AE128" s="64">
        <v>100</v>
      </c>
      <c r="AF128" s="64">
        <v>10000</v>
      </c>
      <c r="AI128" s="106">
        <v>0</v>
      </c>
      <c r="AJ128" s="106">
        <f t="shared" si="8"/>
        <v>0</v>
      </c>
      <c r="AK128" s="106">
        <v>0</v>
      </c>
      <c r="AL128" s="64">
        <v>-1</v>
      </c>
      <c r="AM128" s="64">
        <v>-0.6</v>
      </c>
      <c r="AN128" s="64">
        <v>-1</v>
      </c>
      <c r="AO128" s="64">
        <v>-7.0000000000000007E-2</v>
      </c>
      <c r="AP128" s="64">
        <v>0</v>
      </c>
      <c r="AQ128" s="64">
        <v>0.2</v>
      </c>
      <c r="AT128" s="64" t="s">
        <v>246</v>
      </c>
      <c r="AU128" s="64" t="s">
        <v>247</v>
      </c>
      <c r="AV128" s="64" t="s">
        <v>100</v>
      </c>
      <c r="AW128" s="64" t="s">
        <v>209</v>
      </c>
      <c r="AX128" s="64" t="s">
        <v>150</v>
      </c>
      <c r="AY128" s="67"/>
      <c r="AZ128" s="95" t="e">
        <f t="shared" si="9"/>
        <v>#DIV/0!</v>
      </c>
      <c r="BA128" s="68"/>
      <c r="BB128" s="69" t="s">
        <v>248</v>
      </c>
      <c r="BC128" s="70" t="s">
        <v>104</v>
      </c>
      <c r="BD128" s="129" t="s">
        <v>105</v>
      </c>
      <c r="BE128" s="130" t="s">
        <v>105</v>
      </c>
      <c r="BF128" s="130" t="s">
        <v>105</v>
      </c>
      <c r="BG128" s="130" t="s">
        <v>105</v>
      </c>
      <c r="BH128" s="130" t="s">
        <v>105</v>
      </c>
      <c r="BI128" s="130" t="s">
        <v>105</v>
      </c>
      <c r="BJ128" s="130" t="s">
        <v>105</v>
      </c>
      <c r="BK128" s="130" t="s">
        <v>105</v>
      </c>
      <c r="BL128" s="130" t="s">
        <v>105</v>
      </c>
    </row>
    <row r="129" spans="1:64" ht="35.9" hidden="1" customHeight="1">
      <c r="A129" s="72" t="s">
        <v>243</v>
      </c>
      <c r="B129" s="72" t="s">
        <v>106</v>
      </c>
      <c r="C129" s="79" t="str">
        <f t="shared" si="5"/>
        <v>Other IndustriesPre-Seed</v>
      </c>
      <c r="D129" s="89" t="s">
        <v>107</v>
      </c>
      <c r="E129" s="71">
        <v>1</v>
      </c>
      <c r="F129" s="98" t="str">
        <f t="shared" si="6"/>
        <v>Other Industries1</v>
      </c>
      <c r="G129" s="98" t="str">
        <f t="shared" si="7"/>
        <v>Other IndustriesPre-Seed1</v>
      </c>
      <c r="H129" s="83">
        <v>3000000</v>
      </c>
      <c r="I129" s="84">
        <v>7000000</v>
      </c>
      <c r="J129" s="85">
        <v>12000000</v>
      </c>
      <c r="K129" s="83">
        <v>300000</v>
      </c>
      <c r="L129" s="84">
        <v>1000000</v>
      </c>
      <c r="M129" s="85">
        <v>2000000</v>
      </c>
      <c r="N129" s="93">
        <v>0.1</v>
      </c>
      <c r="O129" s="73">
        <v>0.15</v>
      </c>
      <c r="P129" s="94">
        <v>0.2</v>
      </c>
      <c r="Q129" s="90">
        <v>12</v>
      </c>
      <c r="R129" s="74">
        <v>15</v>
      </c>
      <c r="S129" s="74">
        <v>18</v>
      </c>
      <c r="T129" s="73">
        <v>0.55000000000000004</v>
      </c>
      <c r="U129" s="73">
        <v>0.1</v>
      </c>
      <c r="V129" s="73">
        <v>0.25</v>
      </c>
      <c r="W129" s="73">
        <v>0.1</v>
      </c>
      <c r="X129" s="72" t="s">
        <v>244</v>
      </c>
      <c r="Y129" s="72" t="s">
        <v>209</v>
      </c>
      <c r="Z129" s="72" t="s">
        <v>245</v>
      </c>
      <c r="AA129" s="72" t="s">
        <v>227</v>
      </c>
      <c r="AE129" s="64">
        <v>100</v>
      </c>
      <c r="AF129" s="64">
        <v>10000</v>
      </c>
      <c r="AI129" s="106">
        <v>0</v>
      </c>
      <c r="AJ129" s="106">
        <f t="shared" si="8"/>
        <v>100000</v>
      </c>
      <c r="AK129" s="106">
        <v>200000</v>
      </c>
      <c r="AL129" s="64">
        <v>-1</v>
      </c>
      <c r="AM129" s="64">
        <v>-0.5</v>
      </c>
      <c r="AN129" s="64">
        <v>-2</v>
      </c>
      <c r="AO129" s="64">
        <v>-0.24</v>
      </c>
      <c r="AP129" s="64">
        <v>0</v>
      </c>
      <c r="AQ129" s="64">
        <v>0.2</v>
      </c>
      <c r="AT129" s="64" t="s">
        <v>246</v>
      </c>
      <c r="AU129" s="64" t="s">
        <v>247</v>
      </c>
      <c r="AV129" s="64" t="s">
        <v>100</v>
      </c>
      <c r="AW129" s="64" t="s">
        <v>209</v>
      </c>
      <c r="AX129" s="64" t="s">
        <v>150</v>
      </c>
      <c r="AY129" s="67">
        <v>0</v>
      </c>
      <c r="AZ129" s="95">
        <f t="shared" si="9"/>
        <v>1.25</v>
      </c>
      <c r="BA129" s="68">
        <v>2.5</v>
      </c>
      <c r="BB129" s="69" t="s">
        <v>248</v>
      </c>
      <c r="BC129" s="70" t="s">
        <v>108</v>
      </c>
      <c r="BD129" s="129">
        <v>0.5</v>
      </c>
      <c r="BE129" s="130">
        <v>0.85</v>
      </c>
      <c r="BF129" s="130">
        <v>1.2</v>
      </c>
      <c r="BG129" s="130">
        <v>0.3</v>
      </c>
      <c r="BH129" s="130">
        <v>0.65</v>
      </c>
      <c r="BI129" s="130">
        <v>1</v>
      </c>
      <c r="BJ129" s="130">
        <v>0.2</v>
      </c>
      <c r="BK129" s="130">
        <v>0.4</v>
      </c>
      <c r="BL129" s="130">
        <v>0.6</v>
      </c>
    </row>
    <row r="130" spans="1:64" ht="35.9" hidden="1" customHeight="1">
      <c r="A130" s="72" t="s">
        <v>243</v>
      </c>
      <c r="B130" s="72" t="s">
        <v>109</v>
      </c>
      <c r="C130" s="79" t="str">
        <f t="shared" si="5"/>
        <v>Other IndustriesSeed</v>
      </c>
      <c r="D130" s="89" t="s">
        <v>110</v>
      </c>
      <c r="E130" s="71">
        <v>2</v>
      </c>
      <c r="F130" s="98" t="str">
        <f t="shared" si="6"/>
        <v>Other Industries2</v>
      </c>
      <c r="G130" s="98" t="str">
        <f t="shared" si="7"/>
        <v>Other IndustriesSeed2</v>
      </c>
      <c r="H130" s="83">
        <v>8000000</v>
      </c>
      <c r="I130" s="84">
        <v>20000000</v>
      </c>
      <c r="J130" s="85">
        <v>40000000</v>
      </c>
      <c r="K130" s="83">
        <v>1000000</v>
      </c>
      <c r="L130" s="84">
        <v>3000000</v>
      </c>
      <c r="M130" s="85">
        <v>6000000</v>
      </c>
      <c r="N130" s="93">
        <v>0.15</v>
      </c>
      <c r="O130" s="73">
        <v>0.2</v>
      </c>
      <c r="P130" s="94">
        <v>0.25</v>
      </c>
      <c r="Q130" s="90">
        <v>18</v>
      </c>
      <c r="R130" s="74">
        <v>21</v>
      </c>
      <c r="S130" s="74">
        <v>24</v>
      </c>
      <c r="T130" s="73">
        <v>0.45</v>
      </c>
      <c r="U130" s="73">
        <v>0.2</v>
      </c>
      <c r="V130" s="73">
        <v>0.2</v>
      </c>
      <c r="W130" s="73">
        <v>0.15</v>
      </c>
      <c r="X130" s="72" t="s">
        <v>244</v>
      </c>
      <c r="Y130" s="72" t="s">
        <v>209</v>
      </c>
      <c r="Z130" s="72" t="s">
        <v>245</v>
      </c>
      <c r="AA130" s="72" t="s">
        <v>227</v>
      </c>
      <c r="AE130" s="64">
        <v>100</v>
      </c>
      <c r="AF130" s="64">
        <v>10000</v>
      </c>
      <c r="AI130" s="106">
        <v>100000</v>
      </c>
      <c r="AJ130" s="106">
        <f t="shared" si="8"/>
        <v>800000</v>
      </c>
      <c r="AK130" s="106">
        <v>1500000</v>
      </c>
      <c r="AL130" s="64">
        <v>-0.9</v>
      </c>
      <c r="AM130" s="64">
        <v>-0.35</v>
      </c>
      <c r="AN130" s="64">
        <v>-4</v>
      </c>
      <c r="AO130" s="64">
        <v>-0.56999999999999995</v>
      </c>
      <c r="AP130" s="64">
        <v>0</v>
      </c>
      <c r="AQ130" s="64">
        <v>0.2</v>
      </c>
      <c r="AR130" s="64">
        <v>1</v>
      </c>
      <c r="AS130" s="64">
        <v>5</v>
      </c>
      <c r="AT130" s="64" t="s">
        <v>246</v>
      </c>
      <c r="AU130" s="64" t="s">
        <v>247</v>
      </c>
      <c r="AV130" s="64" t="s">
        <v>100</v>
      </c>
      <c r="AW130" s="64" t="s">
        <v>209</v>
      </c>
      <c r="AX130" s="64" t="s">
        <v>150</v>
      </c>
      <c r="AY130" s="67">
        <v>0.5</v>
      </c>
      <c r="AZ130" s="95">
        <f t="shared" si="9"/>
        <v>1.25</v>
      </c>
      <c r="BA130" s="68">
        <v>2</v>
      </c>
      <c r="BB130" s="69" t="s">
        <v>248</v>
      </c>
      <c r="BC130" s="70" t="s">
        <v>108</v>
      </c>
      <c r="BD130" s="129">
        <v>0.4</v>
      </c>
      <c r="BE130" s="130">
        <v>0.65</v>
      </c>
      <c r="BF130" s="130">
        <v>0.9</v>
      </c>
      <c r="BG130" s="130">
        <v>0.5</v>
      </c>
      <c r="BH130" s="130">
        <v>0.85</v>
      </c>
      <c r="BI130" s="130">
        <v>1.2</v>
      </c>
      <c r="BJ130" s="130">
        <v>0.25</v>
      </c>
      <c r="BK130" s="130">
        <v>0.42499999999999999</v>
      </c>
      <c r="BL130" s="130">
        <v>0.6</v>
      </c>
    </row>
    <row r="131" spans="1:64" ht="35.9" hidden="1" customHeight="1">
      <c r="A131" s="72" t="s">
        <v>243</v>
      </c>
      <c r="B131" s="72" t="s">
        <v>111</v>
      </c>
      <c r="C131" s="79" t="str">
        <f t="shared" ref="C131:C136" si="10">A131&amp;B131</f>
        <v>Other IndustriesLate Seed / Seed+</v>
      </c>
      <c r="D131" s="89" t="s">
        <v>112</v>
      </c>
      <c r="E131" s="71">
        <v>3</v>
      </c>
      <c r="F131" s="98" t="str">
        <f t="shared" ref="F131:F136" si="11">A131&amp;E131</f>
        <v>Other Industries3</v>
      </c>
      <c r="G131" s="98" t="str">
        <f t="shared" ref="G131:G136" si="12">A131&amp;B131&amp;E131</f>
        <v>Other IndustriesLate Seed / Seed+3</v>
      </c>
      <c r="H131" s="83">
        <v>16000000</v>
      </c>
      <c r="I131" s="84">
        <v>38000000</v>
      </c>
      <c r="J131" s="85">
        <v>70000000</v>
      </c>
      <c r="K131" s="83">
        <v>3000000</v>
      </c>
      <c r="L131" s="84">
        <v>7000000</v>
      </c>
      <c r="M131" s="85">
        <v>12000000</v>
      </c>
      <c r="N131" s="93">
        <v>0.12</v>
      </c>
      <c r="O131" s="73">
        <v>0.17</v>
      </c>
      <c r="P131" s="94">
        <v>0.22</v>
      </c>
      <c r="Q131" s="90">
        <v>18</v>
      </c>
      <c r="R131" s="74">
        <v>21</v>
      </c>
      <c r="S131" s="74">
        <v>24</v>
      </c>
      <c r="T131" s="73">
        <v>0.4</v>
      </c>
      <c r="U131" s="73">
        <v>0.25</v>
      </c>
      <c r="V131" s="73">
        <v>0.2</v>
      </c>
      <c r="W131" s="73">
        <v>0.15</v>
      </c>
      <c r="X131" s="72" t="s">
        <v>244</v>
      </c>
      <c r="Y131" s="72" t="s">
        <v>209</v>
      </c>
      <c r="Z131" s="72" t="s">
        <v>245</v>
      </c>
      <c r="AA131" s="72" t="s">
        <v>227</v>
      </c>
      <c r="AE131" s="64">
        <v>1000</v>
      </c>
      <c r="AF131" s="64">
        <v>75000</v>
      </c>
      <c r="AI131" s="106">
        <v>1000000</v>
      </c>
      <c r="AJ131" s="106">
        <f t="shared" ref="AJ131:AJ136" si="13">AVERAGE(AI131,AK131)</f>
        <v>2500000</v>
      </c>
      <c r="AK131" s="106">
        <v>4000000</v>
      </c>
      <c r="AL131" s="64">
        <v>-0.75</v>
      </c>
      <c r="AM131" s="64">
        <v>-0.25</v>
      </c>
      <c r="AN131" s="64">
        <v>-8</v>
      </c>
      <c r="AO131" s="64">
        <v>-1.71</v>
      </c>
      <c r="AP131" s="64">
        <v>0</v>
      </c>
      <c r="AQ131" s="64">
        <v>0.2</v>
      </c>
      <c r="AR131" s="64">
        <v>1</v>
      </c>
      <c r="AS131" s="64">
        <v>5</v>
      </c>
      <c r="AT131" s="64" t="s">
        <v>249</v>
      </c>
      <c r="AU131" s="64" t="s">
        <v>247</v>
      </c>
      <c r="AV131" s="64" t="s">
        <v>100</v>
      </c>
      <c r="AW131" s="64" t="s">
        <v>209</v>
      </c>
      <c r="AX131" s="64" t="s">
        <v>150</v>
      </c>
      <c r="AY131" s="67">
        <v>0.4</v>
      </c>
      <c r="AZ131" s="95">
        <f t="shared" si="9"/>
        <v>0.85000000000000009</v>
      </c>
      <c r="BA131" s="68">
        <v>1.3</v>
      </c>
      <c r="BB131" s="69" t="s">
        <v>248</v>
      </c>
      <c r="BC131" s="70" t="s">
        <v>108</v>
      </c>
      <c r="BD131" s="129">
        <v>0.3</v>
      </c>
      <c r="BE131" s="130">
        <v>0.5</v>
      </c>
      <c r="BF131" s="130">
        <v>0.7</v>
      </c>
      <c r="BG131" s="130">
        <v>0.4</v>
      </c>
      <c r="BH131" s="130">
        <v>0.7</v>
      </c>
      <c r="BI131" s="130">
        <v>1</v>
      </c>
      <c r="BJ131" s="130">
        <v>0.2</v>
      </c>
      <c r="BK131" s="130">
        <v>0.35</v>
      </c>
      <c r="BL131" s="130">
        <v>0.5</v>
      </c>
    </row>
    <row r="132" spans="1:64" ht="35.9" hidden="1" customHeight="1">
      <c r="A132" s="72" t="s">
        <v>243</v>
      </c>
      <c r="B132" s="72" t="s">
        <v>114</v>
      </c>
      <c r="C132" s="79" t="str">
        <f t="shared" si="10"/>
        <v>Other IndustriesSeries A</v>
      </c>
      <c r="D132" s="89" t="s">
        <v>115</v>
      </c>
      <c r="E132" s="71">
        <v>4</v>
      </c>
      <c r="F132" s="98" t="str">
        <f t="shared" si="11"/>
        <v>Other Industries4</v>
      </c>
      <c r="G132" s="98" t="str">
        <f t="shared" si="12"/>
        <v>Other IndustriesSeries A4</v>
      </c>
      <c r="H132" s="83">
        <v>40000000</v>
      </c>
      <c r="I132" s="84">
        <v>80000000</v>
      </c>
      <c r="J132" s="85">
        <v>150000000</v>
      </c>
      <c r="K132" s="83">
        <v>8000000</v>
      </c>
      <c r="L132" s="84">
        <v>18000000</v>
      </c>
      <c r="M132" s="85">
        <v>30000000</v>
      </c>
      <c r="N132" s="93">
        <v>0.15</v>
      </c>
      <c r="O132" s="73">
        <v>0.2</v>
      </c>
      <c r="P132" s="94">
        <v>0.25</v>
      </c>
      <c r="Q132" s="90">
        <v>18</v>
      </c>
      <c r="R132" s="74">
        <v>21</v>
      </c>
      <c r="S132" s="74">
        <v>24</v>
      </c>
      <c r="T132" s="73">
        <v>0.3</v>
      </c>
      <c r="U132" s="73">
        <v>0.35</v>
      </c>
      <c r="V132" s="73">
        <v>0.2</v>
      </c>
      <c r="W132" s="73">
        <v>0.15</v>
      </c>
      <c r="X132" s="72" t="s">
        <v>244</v>
      </c>
      <c r="Y132" s="72" t="s">
        <v>209</v>
      </c>
      <c r="Z132" s="72" t="s">
        <v>245</v>
      </c>
      <c r="AA132" s="72" t="s">
        <v>227</v>
      </c>
      <c r="AE132" s="64">
        <v>1000</v>
      </c>
      <c r="AF132" s="64">
        <v>75000</v>
      </c>
      <c r="AI132" s="106">
        <v>2000000</v>
      </c>
      <c r="AJ132" s="106">
        <f t="shared" si="13"/>
        <v>6000000</v>
      </c>
      <c r="AK132" s="106">
        <v>10000000</v>
      </c>
      <c r="AL132" s="64">
        <v>-0.65</v>
      </c>
      <c r="AM132" s="64">
        <v>-0.15</v>
      </c>
      <c r="AN132" s="64">
        <v>-20</v>
      </c>
      <c r="AO132" s="64">
        <v>-4.57</v>
      </c>
      <c r="AP132" s="64">
        <v>0</v>
      </c>
      <c r="AQ132" s="64">
        <v>0.2</v>
      </c>
      <c r="AR132" s="64">
        <v>1</v>
      </c>
      <c r="AS132" s="64">
        <v>5</v>
      </c>
      <c r="AT132" s="64" t="s">
        <v>249</v>
      </c>
      <c r="AU132" s="64" t="s">
        <v>247</v>
      </c>
      <c r="AV132" s="64" t="s">
        <v>100</v>
      </c>
      <c r="AW132" s="64" t="s">
        <v>209</v>
      </c>
      <c r="AX132" s="64" t="s">
        <v>150</v>
      </c>
      <c r="AY132" s="67">
        <v>0.3</v>
      </c>
      <c r="AZ132" s="95">
        <f t="shared" ref="AZ132:AZ136" si="14">AVERAGE(AY132,BA132)</f>
        <v>0.65</v>
      </c>
      <c r="BA132" s="68">
        <v>1</v>
      </c>
      <c r="BB132" s="69" t="s">
        <v>248</v>
      </c>
      <c r="BC132" s="70" t="s">
        <v>108</v>
      </c>
      <c r="BD132" s="129">
        <v>0.25</v>
      </c>
      <c r="BE132" s="130">
        <v>0.42499999999999999</v>
      </c>
      <c r="BF132" s="130">
        <v>0.6</v>
      </c>
      <c r="BG132" s="130">
        <v>0.4</v>
      </c>
      <c r="BH132" s="130">
        <v>0.65</v>
      </c>
      <c r="BI132" s="130">
        <v>0.9</v>
      </c>
      <c r="BJ132" s="130">
        <v>0.2</v>
      </c>
      <c r="BK132" s="130">
        <v>0.32500000000000001</v>
      </c>
      <c r="BL132" s="130">
        <v>0.45</v>
      </c>
    </row>
    <row r="133" spans="1:64" ht="35.9" hidden="1" customHeight="1">
      <c r="A133" s="72" t="s">
        <v>243</v>
      </c>
      <c r="B133" s="72" t="s">
        <v>116</v>
      </c>
      <c r="C133" s="79" t="str">
        <f t="shared" si="10"/>
        <v>Other IndustriesSeries B</v>
      </c>
      <c r="D133" s="89" t="s">
        <v>117</v>
      </c>
      <c r="E133" s="71">
        <v>6</v>
      </c>
      <c r="F133" s="98" t="str">
        <f t="shared" si="11"/>
        <v>Other Industries6</v>
      </c>
      <c r="G133" s="98" t="str">
        <f t="shared" si="12"/>
        <v>Other IndustriesSeries B6</v>
      </c>
      <c r="H133" s="83">
        <v>90000000</v>
      </c>
      <c r="I133" s="84">
        <v>200000000</v>
      </c>
      <c r="J133" s="85">
        <v>400000000</v>
      </c>
      <c r="K133" s="83">
        <v>20000000</v>
      </c>
      <c r="L133" s="84">
        <v>45000000</v>
      </c>
      <c r="M133" s="85">
        <v>80000000</v>
      </c>
      <c r="N133" s="93">
        <v>0.12</v>
      </c>
      <c r="O133" s="73">
        <v>0.17</v>
      </c>
      <c r="P133" s="94">
        <v>0.22</v>
      </c>
      <c r="Q133" s="90">
        <v>18</v>
      </c>
      <c r="R133" s="74">
        <v>24</v>
      </c>
      <c r="S133" s="74">
        <v>30</v>
      </c>
      <c r="T133" s="73">
        <v>0.22</v>
      </c>
      <c r="U133" s="73">
        <v>0.45</v>
      </c>
      <c r="V133" s="73">
        <v>0.18</v>
      </c>
      <c r="W133" s="73">
        <v>0.15</v>
      </c>
      <c r="X133" s="72" t="s">
        <v>244</v>
      </c>
      <c r="Y133" s="72" t="s">
        <v>209</v>
      </c>
      <c r="Z133" s="72" t="s">
        <v>245</v>
      </c>
      <c r="AA133" s="72" t="s">
        <v>227</v>
      </c>
      <c r="AE133" s="64">
        <v>1000</v>
      </c>
      <c r="AF133" s="64">
        <v>75000</v>
      </c>
      <c r="AI133" s="106">
        <v>8000000</v>
      </c>
      <c r="AJ133" s="106">
        <f t="shared" si="13"/>
        <v>19000000</v>
      </c>
      <c r="AK133" s="106">
        <v>30000000</v>
      </c>
      <c r="AL133" s="64">
        <v>-0.45</v>
      </c>
      <c r="AM133" s="64">
        <v>0</v>
      </c>
      <c r="AN133" s="64">
        <v>-53.3</v>
      </c>
      <c r="AO133" s="64">
        <v>-10</v>
      </c>
      <c r="AP133" s="64">
        <v>0</v>
      </c>
      <c r="AQ133" s="64">
        <v>0.2</v>
      </c>
      <c r="AR133" s="64">
        <v>1</v>
      </c>
      <c r="AS133" s="64">
        <v>5</v>
      </c>
      <c r="AT133" s="64" t="s">
        <v>249</v>
      </c>
      <c r="AU133" s="64" t="s">
        <v>247</v>
      </c>
      <c r="AV133" s="64" t="s">
        <v>100</v>
      </c>
      <c r="AW133" s="64" t="s">
        <v>209</v>
      </c>
      <c r="AX133" s="64" t="s">
        <v>150</v>
      </c>
      <c r="AY133" s="67">
        <v>0.2</v>
      </c>
      <c r="AZ133" s="95">
        <f t="shared" si="14"/>
        <v>0.44999999999999996</v>
      </c>
      <c r="BA133" s="68">
        <v>0.7</v>
      </c>
      <c r="BB133" s="69" t="s">
        <v>248</v>
      </c>
      <c r="BC133" s="70" t="s">
        <v>108</v>
      </c>
      <c r="BD133" s="129">
        <v>0.18</v>
      </c>
      <c r="BE133" s="130">
        <v>0.315</v>
      </c>
      <c r="BF133" s="130">
        <v>0.45</v>
      </c>
      <c r="BG133" s="130">
        <v>0.3</v>
      </c>
      <c r="BH133" s="130">
        <v>0.5</v>
      </c>
      <c r="BI133" s="130">
        <v>0.7</v>
      </c>
      <c r="BJ133" s="130">
        <v>0.18</v>
      </c>
      <c r="BK133" s="130">
        <v>0.29000000000000004</v>
      </c>
      <c r="BL133" s="130">
        <v>0.4</v>
      </c>
    </row>
    <row r="134" spans="1:64" ht="35.9" hidden="1" customHeight="1">
      <c r="A134" s="72" t="s">
        <v>243</v>
      </c>
      <c r="B134" s="72" t="s">
        <v>118</v>
      </c>
      <c r="C134" s="79" t="str">
        <f t="shared" si="10"/>
        <v>Other IndustriesSeries C</v>
      </c>
      <c r="D134" s="89" t="s">
        <v>119</v>
      </c>
      <c r="E134" s="71">
        <v>7</v>
      </c>
      <c r="F134" s="98" t="str">
        <f t="shared" si="11"/>
        <v>Other Industries7</v>
      </c>
      <c r="G134" s="98" t="str">
        <f t="shared" si="12"/>
        <v>Other IndustriesSeries C7</v>
      </c>
      <c r="H134" s="83">
        <v>200000000</v>
      </c>
      <c r="I134" s="84">
        <v>500000000</v>
      </c>
      <c r="J134" s="85">
        <v>1000000000</v>
      </c>
      <c r="K134" s="83">
        <v>40000000</v>
      </c>
      <c r="L134" s="84">
        <v>100000000</v>
      </c>
      <c r="M134" s="85">
        <v>180000000</v>
      </c>
      <c r="N134" s="93">
        <v>0.08</v>
      </c>
      <c r="O134" s="73">
        <v>0.13</v>
      </c>
      <c r="P134" s="94">
        <v>0.18</v>
      </c>
      <c r="Q134" s="90">
        <v>24</v>
      </c>
      <c r="R134" s="74">
        <v>27</v>
      </c>
      <c r="S134" s="74">
        <v>30</v>
      </c>
      <c r="T134" s="73">
        <v>0.18</v>
      </c>
      <c r="U134" s="73">
        <v>0.5</v>
      </c>
      <c r="V134" s="73">
        <v>0.17</v>
      </c>
      <c r="W134" s="73">
        <v>0.15</v>
      </c>
      <c r="X134" s="72" t="s">
        <v>244</v>
      </c>
      <c r="Y134" s="72" t="s">
        <v>209</v>
      </c>
      <c r="Z134" s="72" t="s">
        <v>245</v>
      </c>
      <c r="AA134" s="72" t="s">
        <v>227</v>
      </c>
      <c r="AE134" s="64">
        <v>5000</v>
      </c>
      <c r="AF134" s="64">
        <v>150000</v>
      </c>
      <c r="AI134" s="106">
        <v>25000000</v>
      </c>
      <c r="AJ134" s="106">
        <f t="shared" si="13"/>
        <v>62500000</v>
      </c>
      <c r="AK134" s="106">
        <v>100000000</v>
      </c>
      <c r="AL134" s="64">
        <v>-0.25</v>
      </c>
      <c r="AM134" s="64">
        <v>0.1</v>
      </c>
      <c r="AN134" s="64">
        <v>-90</v>
      </c>
      <c r="AO134" s="64">
        <v>10</v>
      </c>
      <c r="AP134" s="64">
        <v>0</v>
      </c>
      <c r="AQ134" s="64">
        <v>0.2</v>
      </c>
      <c r="AR134" s="64">
        <v>1</v>
      </c>
      <c r="AS134" s="64">
        <v>5</v>
      </c>
      <c r="AT134" s="64" t="s">
        <v>250</v>
      </c>
      <c r="AU134" s="64" t="s">
        <v>247</v>
      </c>
      <c r="AV134" s="64" t="s">
        <v>100</v>
      </c>
      <c r="AW134" s="64" t="s">
        <v>209</v>
      </c>
      <c r="AX134" s="64" t="s">
        <v>150</v>
      </c>
      <c r="AY134" s="67">
        <v>0.12</v>
      </c>
      <c r="AZ134" s="95">
        <f t="shared" si="14"/>
        <v>0.28500000000000003</v>
      </c>
      <c r="BA134" s="68">
        <v>0.45</v>
      </c>
      <c r="BB134" s="69" t="s">
        <v>248</v>
      </c>
      <c r="BC134" s="70" t="s">
        <v>108</v>
      </c>
      <c r="BD134" s="129">
        <v>0.12</v>
      </c>
      <c r="BE134" s="130">
        <v>0.21</v>
      </c>
      <c r="BF134" s="130">
        <v>0.3</v>
      </c>
      <c r="BG134" s="130">
        <v>0.2</v>
      </c>
      <c r="BH134" s="130">
        <v>0.35</v>
      </c>
      <c r="BI134" s="130">
        <v>0.5</v>
      </c>
      <c r="BJ134" s="130">
        <v>0.15</v>
      </c>
      <c r="BK134" s="130">
        <v>0.25</v>
      </c>
      <c r="BL134" s="130">
        <v>0.35</v>
      </c>
    </row>
    <row r="135" spans="1:64" ht="35.9" hidden="1" customHeight="1">
      <c r="A135" s="72" t="s">
        <v>243</v>
      </c>
      <c r="B135" s="72" t="s">
        <v>121</v>
      </c>
      <c r="C135" s="79" t="str">
        <f t="shared" si="10"/>
        <v>Other IndustriesSeries D/E</v>
      </c>
      <c r="D135" s="89" t="s">
        <v>122</v>
      </c>
      <c r="E135" s="71">
        <v>9</v>
      </c>
      <c r="F135" s="98" t="str">
        <f t="shared" si="11"/>
        <v>Other Industries9</v>
      </c>
      <c r="G135" s="98" t="str">
        <f t="shared" si="12"/>
        <v>Other IndustriesSeries D/E9</v>
      </c>
      <c r="H135" s="83">
        <v>400000000</v>
      </c>
      <c r="I135" s="84">
        <v>1000000000</v>
      </c>
      <c r="J135" s="85">
        <v>2200000000</v>
      </c>
      <c r="K135" s="83">
        <v>75000000</v>
      </c>
      <c r="L135" s="84">
        <v>180000000</v>
      </c>
      <c r="M135" s="85">
        <v>350000000</v>
      </c>
      <c r="N135" s="93">
        <v>0.06</v>
      </c>
      <c r="O135" s="73">
        <v>0.1</v>
      </c>
      <c r="P135" s="94">
        <v>0.15</v>
      </c>
      <c r="Q135" s="90">
        <v>24</v>
      </c>
      <c r="R135" s="74">
        <v>30</v>
      </c>
      <c r="S135" s="74">
        <v>36</v>
      </c>
      <c r="T135" s="73">
        <v>0.12</v>
      </c>
      <c r="U135" s="73">
        <v>0.5</v>
      </c>
      <c r="V135" s="73">
        <v>0.23</v>
      </c>
      <c r="W135" s="73">
        <v>0.15</v>
      </c>
      <c r="X135" s="72" t="s">
        <v>244</v>
      </c>
      <c r="Y135" s="72" t="s">
        <v>209</v>
      </c>
      <c r="Z135" s="72" t="s">
        <v>245</v>
      </c>
      <c r="AA135" s="72" t="s">
        <v>227</v>
      </c>
      <c r="AE135" s="64">
        <v>5000</v>
      </c>
      <c r="AF135" s="64">
        <v>150000</v>
      </c>
      <c r="AI135" s="106">
        <v>75000000</v>
      </c>
      <c r="AJ135" s="106">
        <f t="shared" si="13"/>
        <v>187500000</v>
      </c>
      <c r="AK135" s="106">
        <v>300000000</v>
      </c>
      <c r="AL135" s="64">
        <v>-0.1</v>
      </c>
      <c r="AM135" s="64">
        <v>0.2</v>
      </c>
      <c r="AN135" s="64">
        <v>-175</v>
      </c>
      <c r="AO135" s="64">
        <v>60</v>
      </c>
      <c r="AP135" s="64">
        <v>0</v>
      </c>
      <c r="AQ135" s="64">
        <v>0.2</v>
      </c>
      <c r="AR135" s="64">
        <v>1</v>
      </c>
      <c r="AS135" s="64">
        <v>5</v>
      </c>
      <c r="AT135" s="64" t="s">
        <v>250</v>
      </c>
      <c r="AU135" s="64" t="s">
        <v>247</v>
      </c>
      <c r="AV135" s="64" t="s">
        <v>100</v>
      </c>
      <c r="AW135" s="64" t="s">
        <v>209</v>
      </c>
      <c r="AX135" s="64" t="s">
        <v>150</v>
      </c>
      <c r="AY135" s="67">
        <v>0.08</v>
      </c>
      <c r="AZ135" s="95">
        <f t="shared" si="14"/>
        <v>0.19</v>
      </c>
      <c r="BA135" s="68">
        <v>0.3</v>
      </c>
      <c r="BB135" s="69" t="s">
        <v>248</v>
      </c>
      <c r="BC135" s="70" t="s">
        <v>108</v>
      </c>
      <c r="BD135" s="129">
        <v>0.08</v>
      </c>
      <c r="BE135" s="130">
        <v>0.16500000000000001</v>
      </c>
      <c r="BF135" s="130">
        <v>0.25</v>
      </c>
      <c r="BG135" s="130">
        <v>0.15</v>
      </c>
      <c r="BH135" s="130">
        <v>0.25</v>
      </c>
      <c r="BI135" s="130">
        <v>0.35</v>
      </c>
      <c r="BJ135" s="130">
        <v>0.12</v>
      </c>
      <c r="BK135" s="130">
        <v>0.21</v>
      </c>
      <c r="BL135" s="130">
        <v>0.3</v>
      </c>
    </row>
    <row r="136" spans="1:64" ht="35.9" hidden="1" customHeight="1">
      <c r="A136" s="72" t="s">
        <v>243</v>
      </c>
      <c r="B136" s="72" t="s">
        <v>123</v>
      </c>
      <c r="C136" s="79" t="str">
        <f t="shared" si="10"/>
        <v>Other IndustriesPre-IPO</v>
      </c>
      <c r="D136" s="89" t="s">
        <v>124</v>
      </c>
      <c r="E136" s="71">
        <v>10</v>
      </c>
      <c r="F136" s="98" t="str">
        <f t="shared" si="11"/>
        <v>Other Industries10</v>
      </c>
      <c r="G136" s="98" t="str">
        <f t="shared" si="12"/>
        <v>Other IndustriesPre-IPO10</v>
      </c>
      <c r="H136" s="83">
        <v>800000000</v>
      </c>
      <c r="I136" s="84">
        <v>2000000000</v>
      </c>
      <c r="J136" s="85">
        <v>5000000000</v>
      </c>
      <c r="K136" s="83">
        <v>100000000</v>
      </c>
      <c r="L136" s="84">
        <v>300000000</v>
      </c>
      <c r="M136" s="85">
        <v>700000000</v>
      </c>
      <c r="N136" s="93">
        <v>0.03</v>
      </c>
      <c r="O136" s="73">
        <v>0.06</v>
      </c>
      <c r="P136" s="94">
        <v>0.1</v>
      </c>
      <c r="Q136" s="90">
        <v>24</v>
      </c>
      <c r="R136" s="74">
        <v>30</v>
      </c>
      <c r="S136" s="74">
        <v>36</v>
      </c>
      <c r="T136" s="73">
        <v>0.08</v>
      </c>
      <c r="U136" s="73">
        <v>0.4</v>
      </c>
      <c r="V136" s="73">
        <v>0.37</v>
      </c>
      <c r="W136" s="73">
        <v>0.15</v>
      </c>
      <c r="X136" s="72" t="s">
        <v>244</v>
      </c>
      <c r="Y136" s="72" t="s">
        <v>209</v>
      </c>
      <c r="Z136" s="72" t="s">
        <v>245</v>
      </c>
      <c r="AA136" s="72" t="s">
        <v>227</v>
      </c>
      <c r="AE136" s="64">
        <v>5000</v>
      </c>
      <c r="AF136" s="64">
        <v>150000</v>
      </c>
      <c r="AI136" s="106">
        <v>150000000</v>
      </c>
      <c r="AJ136" s="106">
        <f t="shared" si="13"/>
        <v>475000000</v>
      </c>
      <c r="AK136" s="106">
        <v>800000000</v>
      </c>
      <c r="AL136" s="64">
        <v>0.05</v>
      </c>
      <c r="AM136" s="64">
        <v>0.3</v>
      </c>
      <c r="AN136" s="64">
        <v>7.5</v>
      </c>
      <c r="AO136" s="64">
        <v>240</v>
      </c>
      <c r="AP136" s="64">
        <v>0</v>
      </c>
      <c r="AQ136" s="64">
        <v>0.2</v>
      </c>
      <c r="AR136" s="64">
        <v>1</v>
      </c>
      <c r="AS136" s="64">
        <v>5</v>
      </c>
      <c r="AT136" s="64" t="s">
        <v>250</v>
      </c>
      <c r="AU136" s="64" t="s">
        <v>247</v>
      </c>
      <c r="AV136" s="64" t="s">
        <v>100</v>
      </c>
      <c r="AW136" s="64" t="s">
        <v>209</v>
      </c>
      <c r="AX136" s="64" t="s">
        <v>150</v>
      </c>
      <c r="AY136" s="75">
        <v>0.05</v>
      </c>
      <c r="AZ136" s="95">
        <f t="shared" si="14"/>
        <v>0.125</v>
      </c>
      <c r="BA136" s="76">
        <v>0.2</v>
      </c>
      <c r="BB136" s="77" t="s">
        <v>248</v>
      </c>
      <c r="BC136" s="78" t="s">
        <v>108</v>
      </c>
      <c r="BD136" s="129">
        <v>0.05</v>
      </c>
      <c r="BE136" s="130">
        <v>0.11499999999999999</v>
      </c>
      <c r="BF136" s="130">
        <v>0.18</v>
      </c>
      <c r="BG136" s="130">
        <v>0.08</v>
      </c>
      <c r="BH136" s="130">
        <v>0.16500000000000001</v>
      </c>
      <c r="BI136" s="130">
        <v>0.25</v>
      </c>
      <c r="BJ136" s="130">
        <v>0.1</v>
      </c>
      <c r="BK136" s="130">
        <v>0.17499999999999999</v>
      </c>
      <c r="BL136" s="130">
        <v>0.25</v>
      </c>
    </row>
  </sheetData>
  <autoFilter ref="A1:BL136" xr:uid="{6A040D53-7688-45D7-8739-D3AC539A42AF}">
    <filterColumn colId="0">
      <filters>
        <filter val="Food-Tech / Ag-Tech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7FAF-8C38-4918-A82F-9DE9F798ABFE}">
  <dimension ref="A1:U105"/>
  <sheetViews>
    <sheetView zoomScale="60" zoomScaleNormal="60" workbookViewId="0">
      <pane ySplit="1" topLeftCell="A11" activePane="bottomLeft" state="frozen"/>
      <selection pane="bottomLeft" activeCell="C2" sqref="C2"/>
    </sheetView>
  </sheetViews>
  <sheetFormatPr defaultRowHeight="14.5"/>
  <cols>
    <col min="1" max="1" width="10.90625" customWidth="1"/>
    <col min="2" max="2" width="23.6328125" customWidth="1"/>
    <col min="3" max="3" width="36.36328125" customWidth="1"/>
    <col min="4" max="4" width="23.6328125" customWidth="1"/>
    <col min="5" max="5" width="40" customWidth="1"/>
    <col min="6" max="7" width="32.7265625" customWidth="1"/>
    <col min="8" max="8" width="29.08984375" customWidth="1"/>
    <col min="9" max="9" width="32.7265625" customWidth="1"/>
    <col min="10" max="10" width="54.54296875" customWidth="1"/>
    <col min="11" max="11" width="12.7265625" customWidth="1"/>
  </cols>
  <sheetData>
    <row r="1" spans="1:20" ht="15.5">
      <c r="A1" s="187" t="s">
        <v>370</v>
      </c>
      <c r="B1" s="187" t="s">
        <v>371</v>
      </c>
      <c r="C1" s="187" t="s">
        <v>372</v>
      </c>
      <c r="D1" s="187" t="s">
        <v>373</v>
      </c>
      <c r="E1" s="187" t="s">
        <v>374</v>
      </c>
      <c r="F1" s="187" t="s">
        <v>375</v>
      </c>
      <c r="G1" s="187" t="s">
        <v>376</v>
      </c>
      <c r="H1" s="187" t="s">
        <v>377</v>
      </c>
      <c r="I1" s="187" t="s">
        <v>378</v>
      </c>
      <c r="J1" s="187" t="s">
        <v>379</v>
      </c>
      <c r="K1" s="187" t="s">
        <v>380</v>
      </c>
      <c r="O1" s="206" t="s">
        <v>897</v>
      </c>
    </row>
    <row r="2" spans="1:20" ht="29">
      <c r="A2" s="192">
        <v>2</v>
      </c>
      <c r="B2" s="193" t="s">
        <v>381</v>
      </c>
      <c r="C2" s="194" t="s">
        <v>382</v>
      </c>
      <c r="D2" s="200"/>
      <c r="E2" s="196" t="s">
        <v>383</v>
      </c>
      <c r="F2" s="196" t="s">
        <v>384</v>
      </c>
      <c r="G2" s="196" t="s">
        <v>385</v>
      </c>
      <c r="H2" s="196" t="s">
        <v>386</v>
      </c>
      <c r="I2" s="196"/>
      <c r="J2" s="196" t="s">
        <v>387</v>
      </c>
      <c r="K2" s="192" t="s">
        <v>388</v>
      </c>
      <c r="O2" s="180" t="s">
        <v>898</v>
      </c>
    </row>
    <row r="3" spans="1:20" ht="29">
      <c r="A3" s="190">
        <v>2</v>
      </c>
      <c r="B3" t="s">
        <v>381</v>
      </c>
      <c r="C3" s="191" t="s">
        <v>389</v>
      </c>
      <c r="D3" s="183">
        <f>'P&amp;L'!H5/'P&amp;L'!G5</f>
        <v>1.1499999999999999</v>
      </c>
      <c r="E3" s="188" t="s">
        <v>390</v>
      </c>
      <c r="F3" s="188" t="s">
        <v>391</v>
      </c>
      <c r="G3" s="188" t="s">
        <v>392</v>
      </c>
      <c r="H3" s="188" t="s">
        <v>369</v>
      </c>
      <c r="I3" s="189" t="s">
        <v>393</v>
      </c>
      <c r="J3" s="188" t="s">
        <v>394</v>
      </c>
      <c r="K3" s="190" t="s">
        <v>395</v>
      </c>
      <c r="O3" t="s">
        <v>899</v>
      </c>
      <c r="P3">
        <v>2026</v>
      </c>
      <c r="Q3">
        <v>2027</v>
      </c>
      <c r="R3">
        <v>2028</v>
      </c>
      <c r="S3">
        <v>2029</v>
      </c>
      <c r="T3">
        <v>2030</v>
      </c>
    </row>
    <row r="4" spans="1:20" ht="43.5">
      <c r="A4" s="192">
        <v>2</v>
      </c>
      <c r="B4" s="193" t="s">
        <v>381</v>
      </c>
      <c r="C4" s="194" t="s">
        <v>396</v>
      </c>
      <c r="D4" s="201"/>
      <c r="E4" s="196" t="s">
        <v>397</v>
      </c>
      <c r="F4" s="196" t="s">
        <v>398</v>
      </c>
      <c r="G4" s="196" t="s">
        <v>399</v>
      </c>
      <c r="H4" s="196" t="s">
        <v>386</v>
      </c>
      <c r="I4" s="196"/>
      <c r="J4" s="196" t="s">
        <v>400</v>
      </c>
      <c r="K4" s="192" t="s">
        <v>401</v>
      </c>
      <c r="O4" t="s">
        <v>327</v>
      </c>
      <c r="P4" s="182">
        <f>'P&amp;L'!D5</f>
        <v>80000</v>
      </c>
      <c r="Q4" s="182">
        <f>'P&amp;L'!E5</f>
        <v>100000</v>
      </c>
      <c r="R4" s="182">
        <f>'P&amp;L'!F5</f>
        <v>135000</v>
      </c>
      <c r="S4" s="182">
        <f>'P&amp;L'!G5</f>
        <v>168750</v>
      </c>
      <c r="T4" s="182">
        <f>'P&amp;L'!H5</f>
        <v>194062.5</v>
      </c>
    </row>
    <row r="5" spans="1:20" ht="29">
      <c r="A5" s="190">
        <v>2</v>
      </c>
      <c r="B5" t="s">
        <v>381</v>
      </c>
      <c r="C5" s="191" t="s">
        <v>402</v>
      </c>
      <c r="D5" s="183" t="str" cm="1">
        <f t="array" ref="D5">IFERROR(LTV_VALUE/CAC_VALUE,"MISSING INPUT")</f>
        <v>MISSING INPUT</v>
      </c>
      <c r="E5" s="188" t="s">
        <v>403</v>
      </c>
      <c r="F5" s="188" t="s">
        <v>404</v>
      </c>
      <c r="G5" s="188" t="s">
        <v>405</v>
      </c>
      <c r="H5" s="188" t="s">
        <v>406</v>
      </c>
      <c r="I5" s="188" t="s">
        <v>407</v>
      </c>
      <c r="J5" s="188" t="s">
        <v>408</v>
      </c>
      <c r="K5" s="190" t="s">
        <v>395</v>
      </c>
      <c r="O5" t="s">
        <v>328</v>
      </c>
      <c r="P5" s="182">
        <f>Dashboard!C74</f>
        <v>80000</v>
      </c>
      <c r="Q5" s="182">
        <f>Dashboard!D74</f>
        <v>100000</v>
      </c>
      <c r="R5" s="182">
        <f>Dashboard!E74</f>
        <v>135000</v>
      </c>
      <c r="S5" s="182">
        <f>Dashboard!F74</f>
        <v>168750</v>
      </c>
      <c r="T5" s="182">
        <f>Dashboard!G74</f>
        <v>194062.5</v>
      </c>
    </row>
    <row r="6" spans="1:20" ht="29">
      <c r="A6" s="192">
        <v>2</v>
      </c>
      <c r="B6" s="193" t="s">
        <v>381</v>
      </c>
      <c r="C6" s="194" t="s">
        <v>409</v>
      </c>
      <c r="D6" s="195" cm="1">
        <f t="array" ref="D6">ROUND_SIZE</f>
        <v>0</v>
      </c>
      <c r="E6" s="196" t="s">
        <v>410</v>
      </c>
      <c r="F6" s="196" t="s">
        <v>411</v>
      </c>
      <c r="G6" s="196" t="s">
        <v>412</v>
      </c>
      <c r="H6" s="196" t="s">
        <v>413</v>
      </c>
      <c r="I6" s="196" t="s">
        <v>414</v>
      </c>
      <c r="J6" s="196" t="s">
        <v>415</v>
      </c>
      <c r="K6" s="192" t="s">
        <v>388</v>
      </c>
      <c r="O6" t="s">
        <v>900</v>
      </c>
    </row>
    <row r="7" spans="1:20" ht="29">
      <c r="A7" s="190">
        <v>3</v>
      </c>
      <c r="B7" t="s">
        <v>416</v>
      </c>
      <c r="C7" s="191" t="s">
        <v>417</v>
      </c>
      <c r="D7" s="202"/>
      <c r="E7" s="188" t="s">
        <v>418</v>
      </c>
      <c r="F7" s="188" t="s">
        <v>419</v>
      </c>
      <c r="G7" s="188" t="s">
        <v>420</v>
      </c>
      <c r="H7" s="188" t="s">
        <v>386</v>
      </c>
      <c r="I7" s="188"/>
      <c r="J7" s="188" t="s">
        <v>421</v>
      </c>
      <c r="K7" s="190" t="s">
        <v>422</v>
      </c>
    </row>
    <row r="8" spans="1:20" ht="29">
      <c r="A8" s="192">
        <v>3</v>
      </c>
      <c r="B8" s="193" t="s">
        <v>416</v>
      </c>
      <c r="C8" s="194" t="s">
        <v>423</v>
      </c>
      <c r="D8" s="200"/>
      <c r="E8" s="196" t="s">
        <v>424</v>
      </c>
      <c r="F8" s="196" t="s">
        <v>425</v>
      </c>
      <c r="G8" s="196" t="s">
        <v>426</v>
      </c>
      <c r="H8" s="196" t="s">
        <v>386</v>
      </c>
      <c r="I8" s="196"/>
      <c r="J8" s="196" t="s">
        <v>427</v>
      </c>
      <c r="K8" s="192" t="s">
        <v>388</v>
      </c>
      <c r="O8" s="180" t="s">
        <v>901</v>
      </c>
    </row>
    <row r="9" spans="1:20" ht="29">
      <c r="A9" s="190">
        <v>3</v>
      </c>
      <c r="B9" t="s">
        <v>416</v>
      </c>
      <c r="C9" s="191" t="s">
        <v>428</v>
      </c>
      <c r="D9" s="184">
        <f>COUNTIF(Dashboard!C108:C113,"&lt;&gt;0")-COUNTIF(Dashboard!C108:C113,"")</f>
        <v>2</v>
      </c>
      <c r="E9" s="188" t="s">
        <v>429</v>
      </c>
      <c r="F9" s="188" t="s">
        <v>430</v>
      </c>
      <c r="G9" s="188" t="s">
        <v>431</v>
      </c>
      <c r="H9" s="188" t="s">
        <v>432</v>
      </c>
      <c r="I9" s="188" t="s">
        <v>433</v>
      </c>
      <c r="J9" s="188" t="s">
        <v>434</v>
      </c>
      <c r="K9" s="190" t="s">
        <v>422</v>
      </c>
      <c r="O9" t="s">
        <v>274</v>
      </c>
      <c r="P9">
        <v>2026</v>
      </c>
      <c r="Q9">
        <v>2027</v>
      </c>
      <c r="R9">
        <v>2028</v>
      </c>
      <c r="S9">
        <v>2029</v>
      </c>
      <c r="T9">
        <v>2030</v>
      </c>
    </row>
    <row r="10" spans="1:20" ht="29">
      <c r="A10" s="192">
        <v>7</v>
      </c>
      <c r="B10" s="193" t="s">
        <v>435</v>
      </c>
      <c r="C10" s="194" t="s">
        <v>436</v>
      </c>
      <c r="D10" s="201"/>
      <c r="E10" s="196" t="s">
        <v>437</v>
      </c>
      <c r="F10" s="196" t="s">
        <v>438</v>
      </c>
      <c r="G10" s="196" t="s">
        <v>439</v>
      </c>
      <c r="H10" s="196" t="s">
        <v>386</v>
      </c>
      <c r="I10" s="196"/>
      <c r="J10" s="196" t="s">
        <v>440</v>
      </c>
      <c r="K10" s="192" t="s">
        <v>401</v>
      </c>
      <c r="O10" t="s">
        <v>902</v>
      </c>
      <c r="P10" s="182">
        <f>P5</f>
        <v>80000</v>
      </c>
      <c r="Q10" s="182">
        <f>Q5</f>
        <v>100000</v>
      </c>
      <c r="R10" s="182">
        <f>R5</f>
        <v>135000</v>
      </c>
      <c r="S10" s="182">
        <f>S5</f>
        <v>168750</v>
      </c>
      <c r="T10" s="182">
        <f>T5</f>
        <v>194062.5</v>
      </c>
    </row>
    <row r="11" spans="1:20" ht="29">
      <c r="A11" s="190">
        <v>7</v>
      </c>
      <c r="B11" t="s">
        <v>435</v>
      </c>
      <c r="C11" s="191" t="s">
        <v>441</v>
      </c>
      <c r="D11" s="203"/>
      <c r="E11" s="188" t="s">
        <v>442</v>
      </c>
      <c r="F11" s="188" t="s">
        <v>443</v>
      </c>
      <c r="G11" s="188" t="s">
        <v>444</v>
      </c>
      <c r="H11" s="188" t="s">
        <v>386</v>
      </c>
      <c r="I11" s="188"/>
      <c r="J11" s="188" t="s">
        <v>445</v>
      </c>
      <c r="K11" s="190" t="s">
        <v>446</v>
      </c>
    </row>
    <row r="12" spans="1:20" ht="29">
      <c r="A12" s="192">
        <v>7</v>
      </c>
      <c r="B12" s="193" t="s">
        <v>435</v>
      </c>
      <c r="C12" s="194" t="s">
        <v>447</v>
      </c>
      <c r="D12" s="201"/>
      <c r="E12" s="196" t="s">
        <v>448</v>
      </c>
      <c r="F12" s="196" t="s">
        <v>449</v>
      </c>
      <c r="G12" s="196" t="s">
        <v>450</v>
      </c>
      <c r="H12" s="196" t="s">
        <v>386</v>
      </c>
      <c r="I12" s="196"/>
      <c r="J12" s="196" t="s">
        <v>451</v>
      </c>
      <c r="K12" s="192" t="s">
        <v>401</v>
      </c>
      <c r="O12" s="180" t="s">
        <v>903</v>
      </c>
    </row>
    <row r="13" spans="1:20">
      <c r="A13" s="190">
        <v>7</v>
      </c>
      <c r="B13" t="s">
        <v>435</v>
      </c>
      <c r="C13" s="191" t="s">
        <v>452</v>
      </c>
      <c r="D13" s="201"/>
      <c r="E13" s="188" t="s">
        <v>453</v>
      </c>
      <c r="F13" s="188" t="s">
        <v>454</v>
      </c>
      <c r="G13" s="188" t="s">
        <v>455</v>
      </c>
      <c r="H13" s="188" t="s">
        <v>386</v>
      </c>
      <c r="I13" s="188"/>
      <c r="J13" s="188" t="s">
        <v>456</v>
      </c>
      <c r="K13" s="190" t="s">
        <v>401</v>
      </c>
      <c r="O13" s="180" t="s">
        <v>904</v>
      </c>
      <c r="P13" s="180" t="s">
        <v>905</v>
      </c>
      <c r="Q13" s="180" t="s">
        <v>380</v>
      </c>
    </row>
    <row r="14" spans="1:20" ht="29">
      <c r="A14" s="192">
        <v>9</v>
      </c>
      <c r="B14" s="193" t="s">
        <v>457</v>
      </c>
      <c r="C14" s="194" t="s">
        <v>458</v>
      </c>
      <c r="D14" s="197">
        <f>Dashboard!K78</f>
        <v>0.5</v>
      </c>
      <c r="E14" s="196" t="s">
        <v>459</v>
      </c>
      <c r="F14" s="196" t="s">
        <v>460</v>
      </c>
      <c r="G14" s="196" t="s">
        <v>461</v>
      </c>
      <c r="H14" s="196" t="s">
        <v>462</v>
      </c>
      <c r="I14" s="196" t="s">
        <v>483</v>
      </c>
      <c r="J14" s="196" t="s">
        <v>484</v>
      </c>
      <c r="K14" s="192" t="s">
        <v>446</v>
      </c>
      <c r="O14" t="s">
        <v>906</v>
      </c>
      <c r="P14" s="208">
        <f>D78</f>
        <v>0</v>
      </c>
      <c r="Q14" t="s">
        <v>388</v>
      </c>
    </row>
    <row r="15" spans="1:20" ht="29">
      <c r="A15" s="190">
        <v>9</v>
      </c>
      <c r="B15" t="s">
        <v>457</v>
      </c>
      <c r="C15" s="191" t="s">
        <v>463</v>
      </c>
      <c r="D15" s="185">
        <f>Dashboard!K79</f>
        <v>0.5</v>
      </c>
      <c r="E15" s="188" t="s">
        <v>464</v>
      </c>
      <c r="F15" s="188" t="s">
        <v>465</v>
      </c>
      <c r="G15" s="188" t="s">
        <v>466</v>
      </c>
      <c r="H15" s="188" t="s">
        <v>462</v>
      </c>
      <c r="I15" s="188" t="s">
        <v>485</v>
      </c>
      <c r="J15" s="188" t="s">
        <v>486</v>
      </c>
      <c r="K15" s="190" t="s">
        <v>446</v>
      </c>
      <c r="O15" t="s">
        <v>907</v>
      </c>
      <c r="P15" s="186">
        <f>D82</f>
        <v>0</v>
      </c>
      <c r="Q15" t="s">
        <v>790</v>
      </c>
    </row>
    <row r="16" spans="1:20" ht="29">
      <c r="A16" s="192">
        <v>9</v>
      </c>
      <c r="B16" s="193" t="s">
        <v>457</v>
      </c>
      <c r="C16" s="194" t="s">
        <v>467</v>
      </c>
      <c r="D16" s="197">
        <f>Dashboard!K80</f>
        <v>0</v>
      </c>
      <c r="E16" s="196" t="s">
        <v>468</v>
      </c>
      <c r="F16" s="196" t="s">
        <v>469</v>
      </c>
      <c r="G16" s="196" t="s">
        <v>470</v>
      </c>
      <c r="H16" s="196" t="s">
        <v>462</v>
      </c>
      <c r="I16" s="196" t="s">
        <v>487</v>
      </c>
      <c r="J16" s="196" t="s">
        <v>488</v>
      </c>
      <c r="K16" s="192" t="s">
        <v>446</v>
      </c>
      <c r="O16" t="s">
        <v>908</v>
      </c>
      <c r="P16" s="183">
        <f>D84</f>
        <v>0</v>
      </c>
      <c r="Q16" t="s">
        <v>395</v>
      </c>
    </row>
    <row r="17" spans="1:21" ht="29">
      <c r="A17" s="190">
        <v>9</v>
      </c>
      <c r="B17" t="s">
        <v>457</v>
      </c>
      <c r="C17" s="191" t="s">
        <v>471</v>
      </c>
      <c r="D17" s="182" cm="1">
        <f t="array" ref="D17">ARR_CURRENT/CUSTOMER_COUNT</f>
        <v>40000</v>
      </c>
      <c r="E17" s="188" t="s">
        <v>472</v>
      </c>
      <c r="F17" s="188" t="s">
        <v>473</v>
      </c>
      <c r="G17" s="188" t="s">
        <v>474</v>
      </c>
      <c r="H17" s="188" t="s">
        <v>406</v>
      </c>
      <c r="I17" s="188" t="s">
        <v>475</v>
      </c>
      <c r="J17" s="188" t="s">
        <v>476</v>
      </c>
      <c r="K17" s="190" t="s">
        <v>388</v>
      </c>
      <c r="O17" t="s">
        <v>909</v>
      </c>
      <c r="P17" s="207">
        <f>D22+('P&amp;L'!H24)</f>
        <v>-16.74064966183575</v>
      </c>
      <c r="Q17" t="s">
        <v>446</v>
      </c>
    </row>
    <row r="18" spans="1:21">
      <c r="A18" s="192">
        <v>9</v>
      </c>
      <c r="B18" s="193" t="s">
        <v>457</v>
      </c>
      <c r="C18" s="194" t="s">
        <v>477</v>
      </c>
      <c r="D18" s="197">
        <f>('P&amp;L'!H5-'P&amp;L'!H8)/'P&amp;L'!H5</f>
        <v>0.5</v>
      </c>
      <c r="E18" s="196" t="s">
        <v>478</v>
      </c>
      <c r="F18" s="196" t="s">
        <v>479</v>
      </c>
      <c r="G18" s="196" t="s">
        <v>480</v>
      </c>
      <c r="H18" s="196" t="s">
        <v>369</v>
      </c>
      <c r="I18" s="198" t="s">
        <v>481</v>
      </c>
      <c r="J18" s="196" t="s">
        <v>482</v>
      </c>
      <c r="K18" s="192" t="s">
        <v>446</v>
      </c>
      <c r="O18" t="s">
        <v>910</v>
      </c>
      <c r="P18" s="207">
        <f>D31</f>
        <v>0.5</v>
      </c>
      <c r="Q18" t="s">
        <v>446</v>
      </c>
    </row>
    <row r="19" spans="1:21">
      <c r="A19" s="190">
        <v>11</v>
      </c>
      <c r="B19" t="s">
        <v>489</v>
      </c>
      <c r="C19" s="191" t="s">
        <v>490</v>
      </c>
      <c r="D19" s="184" cm="1">
        <f t="array" ref="D19">CUSTOMER_COUNT</f>
        <v>2</v>
      </c>
      <c r="E19" s="188" t="s">
        <v>491</v>
      </c>
      <c r="F19" s="188" t="s">
        <v>492</v>
      </c>
      <c r="G19" s="188" t="s">
        <v>493</v>
      </c>
      <c r="H19" s="188" t="s">
        <v>413</v>
      </c>
      <c r="I19" s="188" t="s">
        <v>494</v>
      </c>
      <c r="J19" s="188" t="s">
        <v>495</v>
      </c>
      <c r="K19" s="190" t="s">
        <v>422</v>
      </c>
      <c r="O19" t="s">
        <v>911</v>
      </c>
      <c r="P19" s="209">
        <f>D33</f>
        <v>-274770.66250000003</v>
      </c>
      <c r="Q19" t="s">
        <v>388</v>
      </c>
    </row>
    <row r="20" spans="1:21" ht="29">
      <c r="A20" s="192">
        <v>11</v>
      </c>
      <c r="B20" s="193" t="s">
        <v>489</v>
      </c>
      <c r="C20" s="194" t="s">
        <v>496</v>
      </c>
      <c r="D20" s="203"/>
      <c r="E20" s="196" t="s">
        <v>497</v>
      </c>
      <c r="F20" s="196" t="s">
        <v>498</v>
      </c>
      <c r="G20" s="196" t="s">
        <v>499</v>
      </c>
      <c r="H20" s="196" t="s">
        <v>386</v>
      </c>
      <c r="I20" s="196"/>
      <c r="J20" s="196" t="s">
        <v>500</v>
      </c>
      <c r="K20" s="192" t="s">
        <v>446</v>
      </c>
      <c r="O20" t="s">
        <v>912</v>
      </c>
      <c r="Q20" t="s">
        <v>790</v>
      </c>
    </row>
    <row r="21" spans="1:21" ht="29">
      <c r="A21" s="190">
        <v>11</v>
      </c>
      <c r="B21" t="s">
        <v>489</v>
      </c>
      <c r="C21" s="191" t="s">
        <v>501</v>
      </c>
      <c r="D21" s="182">
        <f>Dashboard!C74</f>
        <v>80000</v>
      </c>
      <c r="E21" s="188" t="s">
        <v>502</v>
      </c>
      <c r="F21" s="188" t="s">
        <v>503</v>
      </c>
      <c r="G21" s="188" t="s">
        <v>504</v>
      </c>
      <c r="H21" s="188" t="s">
        <v>505</v>
      </c>
      <c r="I21" s="188" t="s">
        <v>535</v>
      </c>
      <c r="J21" s="188" t="s">
        <v>536</v>
      </c>
      <c r="K21" s="190" t="s">
        <v>388</v>
      </c>
      <c r="O21" t="s">
        <v>913</v>
      </c>
      <c r="P21" s="207">
        <f>D22</f>
        <v>0.25</v>
      </c>
      <c r="Q21" t="s">
        <v>446</v>
      </c>
    </row>
    <row r="22" spans="1:21">
      <c r="A22" s="192">
        <v>11</v>
      </c>
      <c r="B22" s="193" t="s">
        <v>489</v>
      </c>
      <c r="C22" s="194" t="s">
        <v>506</v>
      </c>
      <c r="D22" s="197">
        <f>Dashboard!D74/Dashboard!C74-1</f>
        <v>0.25</v>
      </c>
      <c r="E22" s="196" t="s">
        <v>507</v>
      </c>
      <c r="F22" s="196" t="s">
        <v>508</v>
      </c>
      <c r="G22" s="196" t="s">
        <v>509</v>
      </c>
      <c r="H22" s="196" t="s">
        <v>505</v>
      </c>
      <c r="I22" s="196" t="s">
        <v>537</v>
      </c>
      <c r="J22" s="196" t="s">
        <v>538</v>
      </c>
      <c r="K22" s="192" t="s">
        <v>446</v>
      </c>
      <c r="O22" t="s">
        <v>914</v>
      </c>
      <c r="P22" s="207">
        <f>D23</f>
        <v>0</v>
      </c>
      <c r="Q22" t="s">
        <v>446</v>
      </c>
    </row>
    <row r="23" spans="1:21" ht="29">
      <c r="A23" s="190">
        <v>11</v>
      </c>
      <c r="B23" t="s">
        <v>489</v>
      </c>
      <c r="C23" s="191" t="s">
        <v>510</v>
      </c>
      <c r="D23" s="203"/>
      <c r="E23" s="188" t="s">
        <v>511</v>
      </c>
      <c r="F23" s="188" t="s">
        <v>512</v>
      </c>
      <c r="G23" s="188" t="s">
        <v>513</v>
      </c>
      <c r="H23" s="188" t="s">
        <v>386</v>
      </c>
      <c r="I23" s="188"/>
      <c r="J23" s="188" t="s">
        <v>514</v>
      </c>
      <c r="K23" s="190" t="s">
        <v>446</v>
      </c>
      <c r="O23" t="s">
        <v>915</v>
      </c>
      <c r="P23" s="207">
        <f>D25</f>
        <v>0</v>
      </c>
      <c r="Q23" t="s">
        <v>446</v>
      </c>
    </row>
    <row r="24" spans="1:21" ht="29">
      <c r="A24" s="192">
        <v>11</v>
      </c>
      <c r="B24" s="193" t="s">
        <v>489</v>
      </c>
      <c r="C24" s="194" t="s">
        <v>515</v>
      </c>
      <c r="D24" s="203"/>
      <c r="E24" s="196" t="s">
        <v>516</v>
      </c>
      <c r="F24" s="196" t="s">
        <v>517</v>
      </c>
      <c r="G24" s="196" t="s">
        <v>518</v>
      </c>
      <c r="H24" s="196" t="s">
        <v>519</v>
      </c>
      <c r="I24" s="196"/>
      <c r="J24" s="196" t="s">
        <v>520</v>
      </c>
      <c r="K24" s="192" t="s">
        <v>446</v>
      </c>
      <c r="O24" s="181" t="s">
        <v>916</v>
      </c>
      <c r="Q24" t="s">
        <v>917</v>
      </c>
    </row>
    <row r="25" spans="1:21" ht="29">
      <c r="A25" s="190">
        <v>11</v>
      </c>
      <c r="B25" t="s">
        <v>489</v>
      </c>
      <c r="C25" s="191" t="s">
        <v>521</v>
      </c>
      <c r="D25" s="203"/>
      <c r="E25" s="188" t="s">
        <v>522</v>
      </c>
      <c r="F25" s="188" t="s">
        <v>523</v>
      </c>
      <c r="G25" s="188" t="s">
        <v>524</v>
      </c>
      <c r="H25" s="188" t="s">
        <v>386</v>
      </c>
      <c r="I25" s="188"/>
      <c r="J25" s="188" t="s">
        <v>525</v>
      </c>
      <c r="K25" s="190" t="s">
        <v>446</v>
      </c>
    </row>
    <row r="26" spans="1:21" ht="29">
      <c r="A26" s="192">
        <v>11</v>
      </c>
      <c r="B26" s="193" t="s">
        <v>489</v>
      </c>
      <c r="C26" s="194" t="s">
        <v>526</v>
      </c>
      <c r="D26" s="193" t="s">
        <v>527</v>
      </c>
      <c r="E26" s="196" t="s">
        <v>528</v>
      </c>
      <c r="F26" s="196" t="s">
        <v>529</v>
      </c>
      <c r="G26" s="196" t="s">
        <v>530</v>
      </c>
      <c r="H26" s="196" t="s">
        <v>531</v>
      </c>
      <c r="I26" s="196" t="s">
        <v>532</v>
      </c>
      <c r="J26" s="196" t="s">
        <v>533</v>
      </c>
      <c r="K26" s="192" t="s">
        <v>534</v>
      </c>
      <c r="O26" s="180" t="s">
        <v>918</v>
      </c>
    </row>
    <row r="27" spans="1:21">
      <c r="A27" s="190">
        <v>12</v>
      </c>
      <c r="B27" t="s">
        <v>539</v>
      </c>
      <c r="C27" s="191" t="s">
        <v>540</v>
      </c>
      <c r="D27" s="182" cm="1">
        <f t="array" ref="D27">ARR_CURRENT</f>
        <v>80000</v>
      </c>
      <c r="E27" s="188" t="s">
        <v>541</v>
      </c>
      <c r="F27" s="188" t="s">
        <v>542</v>
      </c>
      <c r="G27" s="188" t="s">
        <v>504</v>
      </c>
      <c r="H27" s="188" t="s">
        <v>413</v>
      </c>
      <c r="I27" s="188" t="s">
        <v>543</v>
      </c>
      <c r="J27" s="188" t="s">
        <v>544</v>
      </c>
      <c r="K27" s="190" t="s">
        <v>388</v>
      </c>
      <c r="O27" s="180" t="s">
        <v>919</v>
      </c>
      <c r="P27" s="180" t="s">
        <v>920</v>
      </c>
      <c r="Q27" s="180" t="s">
        <v>921</v>
      </c>
      <c r="R27" s="180" t="s">
        <v>922</v>
      </c>
      <c r="S27" s="180" t="s">
        <v>923</v>
      </c>
      <c r="T27" s="180" t="s">
        <v>924</v>
      </c>
      <c r="U27" s="180" t="s">
        <v>925</v>
      </c>
    </row>
    <row r="28" spans="1:21">
      <c r="A28" s="192">
        <v>12</v>
      </c>
      <c r="B28" s="193" t="s">
        <v>539</v>
      </c>
      <c r="C28" s="194" t="s">
        <v>545</v>
      </c>
      <c r="D28" s="197" cm="1">
        <f t="array" ref="D28">ARR_GROWTH</f>
        <v>0.25</v>
      </c>
      <c r="E28" s="196" t="s">
        <v>546</v>
      </c>
      <c r="F28" s="196" t="s">
        <v>547</v>
      </c>
      <c r="G28" s="196" t="s">
        <v>548</v>
      </c>
      <c r="H28" s="196" t="s">
        <v>413</v>
      </c>
      <c r="I28" s="196" t="s">
        <v>549</v>
      </c>
      <c r="J28" s="196" t="s">
        <v>550</v>
      </c>
      <c r="K28" s="192" t="s">
        <v>446</v>
      </c>
      <c r="O28" t="s">
        <v>926</v>
      </c>
      <c r="P28" s="182">
        <f>D36</f>
        <v>80000</v>
      </c>
      <c r="Q28" s="182">
        <f>D37</f>
        <v>100000</v>
      </c>
      <c r="R28" s="182">
        <f>D38</f>
        <v>135000</v>
      </c>
      <c r="S28" s="182">
        <f>D39</f>
        <v>168750</v>
      </c>
      <c r="T28" s="182">
        <f>D40</f>
        <v>194062.5</v>
      </c>
      <c r="U28" s="207">
        <f>D41</f>
        <v>0.24799518200077153</v>
      </c>
    </row>
    <row r="29" spans="1:21" ht="29">
      <c r="A29" s="190">
        <v>12</v>
      </c>
      <c r="B29" t="s">
        <v>539</v>
      </c>
      <c r="C29" s="191" t="s">
        <v>551</v>
      </c>
      <c r="D29" s="203"/>
      <c r="E29" s="188" t="s">
        <v>511</v>
      </c>
      <c r="F29" s="188" t="s">
        <v>512</v>
      </c>
      <c r="G29" s="188" t="s">
        <v>552</v>
      </c>
      <c r="H29" s="188" t="s">
        <v>386</v>
      </c>
      <c r="I29" s="188"/>
      <c r="J29" s="188" t="s">
        <v>553</v>
      </c>
      <c r="K29" s="190" t="s">
        <v>446</v>
      </c>
      <c r="O29" t="s">
        <v>22</v>
      </c>
      <c r="P29" s="182">
        <f>D42</f>
        <v>40000</v>
      </c>
      <c r="Q29" s="182">
        <f>D43</f>
        <v>50000</v>
      </c>
      <c r="R29" s="182">
        <f>D44</f>
        <v>67500</v>
      </c>
      <c r="S29" s="182">
        <f>D45</f>
        <v>84375</v>
      </c>
      <c r="T29" s="182">
        <f>D46</f>
        <v>97031.25</v>
      </c>
    </row>
    <row r="30" spans="1:21">
      <c r="A30" s="192">
        <v>12</v>
      </c>
      <c r="B30" s="193" t="s">
        <v>539</v>
      </c>
      <c r="C30" s="194" t="s">
        <v>554</v>
      </c>
      <c r="D30" s="203"/>
      <c r="E30" s="196" t="s">
        <v>555</v>
      </c>
      <c r="F30" s="196" t="s">
        <v>556</v>
      </c>
      <c r="G30" s="196" t="s">
        <v>557</v>
      </c>
      <c r="H30" s="196" t="s">
        <v>386</v>
      </c>
      <c r="I30" s="196"/>
      <c r="J30" s="196" t="s">
        <v>558</v>
      </c>
      <c r="K30" s="192" t="s">
        <v>446</v>
      </c>
      <c r="O30" t="s">
        <v>8</v>
      </c>
      <c r="P30" s="182">
        <f>D47</f>
        <v>40000</v>
      </c>
      <c r="Q30" s="182">
        <f>D48</f>
        <v>50000</v>
      </c>
      <c r="R30" s="182">
        <f>D49</f>
        <v>67500</v>
      </c>
      <c r="S30" s="182">
        <f>D50</f>
        <v>84375</v>
      </c>
      <c r="T30" s="182">
        <f>D51</f>
        <v>97031.25</v>
      </c>
      <c r="U30" s="207">
        <f>D52</f>
        <v>0.24799518200077153</v>
      </c>
    </row>
    <row r="31" spans="1:21">
      <c r="A31" s="190">
        <v>12</v>
      </c>
      <c r="B31" t="s">
        <v>539</v>
      </c>
      <c r="C31" s="191" t="s">
        <v>559</v>
      </c>
      <c r="D31" s="185" cm="1">
        <f t="array" ref="D31">GROSS_MARGIN</f>
        <v>0.5</v>
      </c>
      <c r="E31" s="188" t="s">
        <v>560</v>
      </c>
      <c r="F31" s="188" t="s">
        <v>561</v>
      </c>
      <c r="G31" s="188" t="s">
        <v>562</v>
      </c>
      <c r="H31" s="188" t="s">
        <v>413</v>
      </c>
      <c r="I31" s="188" t="s">
        <v>563</v>
      </c>
      <c r="J31" s="188" t="s">
        <v>564</v>
      </c>
      <c r="K31" s="190" t="s">
        <v>446</v>
      </c>
      <c r="O31" t="s">
        <v>927</v>
      </c>
      <c r="P31" s="207">
        <f>D53</f>
        <v>0.5</v>
      </c>
      <c r="Q31" s="207">
        <f>D54</f>
        <v>0.5</v>
      </c>
      <c r="R31" s="207">
        <f>D55</f>
        <v>0.5</v>
      </c>
      <c r="S31" s="207">
        <f>D56</f>
        <v>0.5</v>
      </c>
      <c r="T31" s="207">
        <f>D57</f>
        <v>0.5</v>
      </c>
      <c r="U31" s="207">
        <f>D58</f>
        <v>0</v>
      </c>
    </row>
    <row r="32" spans="1:21">
      <c r="A32" s="192">
        <v>12</v>
      </c>
      <c r="B32" s="193" t="s">
        <v>539</v>
      </c>
      <c r="C32" s="194" t="s">
        <v>565</v>
      </c>
      <c r="D32" s="197">
        <f>(('P&amp;L'!H5-'P&amp;L'!H8)/'P&amp;L'!H5)-(('P&amp;L'!G5-'P&amp;L'!G8)/'P&amp;L'!G5)</f>
        <v>0</v>
      </c>
      <c r="E32" s="196" t="s">
        <v>566</v>
      </c>
      <c r="F32" s="196" t="s">
        <v>567</v>
      </c>
      <c r="G32" s="196" t="s">
        <v>568</v>
      </c>
      <c r="H32" s="196" t="s">
        <v>369</v>
      </c>
      <c r="I32" s="198" t="s">
        <v>569</v>
      </c>
      <c r="J32" s="196" t="s">
        <v>570</v>
      </c>
      <c r="K32" s="192" t="s">
        <v>446</v>
      </c>
      <c r="O32" t="s">
        <v>928</v>
      </c>
      <c r="P32" s="182">
        <f>D59</f>
        <v>1200000</v>
      </c>
      <c r="Q32" s="182">
        <f>D60</f>
        <v>1500000</v>
      </c>
      <c r="R32" s="182">
        <f>D61</f>
        <v>2085000</v>
      </c>
      <c r="S32" s="182">
        <f>D62</f>
        <v>2739200</v>
      </c>
      <c r="T32" s="182">
        <f>D63</f>
        <v>3394279.2</v>
      </c>
    </row>
    <row r="33" spans="1:20" ht="43.5">
      <c r="A33" s="190">
        <v>12</v>
      </c>
      <c r="B33" t="s">
        <v>539</v>
      </c>
      <c r="C33" s="191" t="s">
        <v>571</v>
      </c>
      <c r="D33" s="182">
        <f>'P&amp;L'!H23/12</f>
        <v>-274770.66250000003</v>
      </c>
      <c r="E33" s="188" t="s">
        <v>572</v>
      </c>
      <c r="F33" s="188" t="s">
        <v>573</v>
      </c>
      <c r="G33" s="188" t="s">
        <v>574</v>
      </c>
      <c r="H33" s="188" t="s">
        <v>369</v>
      </c>
      <c r="I33" s="189" t="s">
        <v>590</v>
      </c>
      <c r="J33" s="188" t="s">
        <v>591</v>
      </c>
      <c r="K33" s="190" t="s">
        <v>388</v>
      </c>
      <c r="O33" t="s">
        <v>14</v>
      </c>
      <c r="P33" s="182">
        <f>D64</f>
        <v>-1160000</v>
      </c>
      <c r="Q33" s="182">
        <f>D65</f>
        <v>-1450000</v>
      </c>
      <c r="R33" s="182">
        <f>D66</f>
        <v>-2017500</v>
      </c>
      <c r="S33" s="182">
        <f>D67</f>
        <v>-2654825</v>
      </c>
      <c r="T33" s="182">
        <f>D68</f>
        <v>-3297247.95</v>
      </c>
    </row>
    <row r="34" spans="1:20">
      <c r="A34" s="192">
        <v>12</v>
      </c>
      <c r="B34" s="193" t="s">
        <v>539</v>
      </c>
      <c r="C34" s="194" t="s">
        <v>575</v>
      </c>
      <c r="D34" s="193" t="s">
        <v>576</v>
      </c>
      <c r="E34" s="196" t="s">
        <v>577</v>
      </c>
      <c r="F34" s="196" t="s">
        <v>578</v>
      </c>
      <c r="G34" s="196" t="s">
        <v>579</v>
      </c>
      <c r="H34" s="196" t="s">
        <v>531</v>
      </c>
      <c r="I34" s="196" t="s">
        <v>580</v>
      </c>
      <c r="J34" s="196" t="s">
        <v>581</v>
      </c>
      <c r="K34" s="192" t="s">
        <v>534</v>
      </c>
    </row>
    <row r="35" spans="1:20" ht="43.5">
      <c r="A35" s="190">
        <v>12</v>
      </c>
      <c r="B35" t="s">
        <v>539</v>
      </c>
      <c r="C35" s="191" t="s">
        <v>582</v>
      </c>
      <c r="D35" t="s">
        <v>583</v>
      </c>
      <c r="E35" s="188" t="s">
        <v>584</v>
      </c>
      <c r="F35" s="188" t="s">
        <v>585</v>
      </c>
      <c r="G35" s="188" t="s">
        <v>586</v>
      </c>
      <c r="H35" s="188" t="s">
        <v>587</v>
      </c>
      <c r="I35" s="188" t="s">
        <v>588</v>
      </c>
      <c r="J35" s="188" t="s">
        <v>589</v>
      </c>
      <c r="K35" s="190" t="s">
        <v>534</v>
      </c>
    </row>
    <row r="36" spans="1:20">
      <c r="A36" s="192">
        <v>13</v>
      </c>
      <c r="B36" s="193" t="s">
        <v>592</v>
      </c>
      <c r="C36" s="194" t="s">
        <v>593</v>
      </c>
      <c r="D36" s="195">
        <f>'P&amp;L'!D5</f>
        <v>80000</v>
      </c>
      <c r="E36" s="196" t="s">
        <v>594</v>
      </c>
      <c r="F36" s="196" t="s">
        <v>595</v>
      </c>
      <c r="G36" s="196" t="s">
        <v>596</v>
      </c>
      <c r="H36" s="196" t="s">
        <v>369</v>
      </c>
      <c r="I36" s="198" t="s">
        <v>597</v>
      </c>
      <c r="J36" s="196" t="s">
        <v>598</v>
      </c>
      <c r="K36" s="192" t="s">
        <v>388</v>
      </c>
    </row>
    <row r="37" spans="1:20">
      <c r="A37" s="190">
        <v>13</v>
      </c>
      <c r="B37" t="s">
        <v>592</v>
      </c>
      <c r="C37" s="191" t="s">
        <v>599</v>
      </c>
      <c r="D37" s="182">
        <f>'P&amp;L'!E5</f>
        <v>100000</v>
      </c>
      <c r="E37" s="188" t="s">
        <v>600</v>
      </c>
      <c r="F37" s="188" t="s">
        <v>595</v>
      </c>
      <c r="G37" s="188" t="s">
        <v>596</v>
      </c>
      <c r="H37" s="188" t="s">
        <v>369</v>
      </c>
      <c r="I37" s="189" t="s">
        <v>601</v>
      </c>
      <c r="J37" s="188"/>
      <c r="K37" s="190" t="s">
        <v>388</v>
      </c>
      <c r="O37" s="180" t="s">
        <v>929</v>
      </c>
    </row>
    <row r="38" spans="1:20">
      <c r="A38" s="192">
        <v>13</v>
      </c>
      <c r="B38" s="193" t="s">
        <v>592</v>
      </c>
      <c r="C38" s="194" t="s">
        <v>602</v>
      </c>
      <c r="D38" s="195">
        <f>'P&amp;L'!F5</f>
        <v>135000</v>
      </c>
      <c r="E38" s="196" t="s">
        <v>603</v>
      </c>
      <c r="F38" s="196" t="s">
        <v>595</v>
      </c>
      <c r="G38" s="196" t="s">
        <v>596</v>
      </c>
      <c r="H38" s="196" t="s">
        <v>369</v>
      </c>
      <c r="I38" s="198" t="s">
        <v>604</v>
      </c>
      <c r="J38" s="196"/>
      <c r="K38" s="192" t="s">
        <v>388</v>
      </c>
      <c r="O38" t="s">
        <v>930</v>
      </c>
      <c r="P38" s="182">
        <f>D70</f>
        <v>80000</v>
      </c>
    </row>
    <row r="39" spans="1:20">
      <c r="A39" s="190">
        <v>13</v>
      </c>
      <c r="B39" t="s">
        <v>592</v>
      </c>
      <c r="C39" s="191" t="s">
        <v>605</v>
      </c>
      <c r="D39" s="182">
        <f>'P&amp;L'!G5</f>
        <v>168750</v>
      </c>
      <c r="E39" s="188" t="s">
        <v>606</v>
      </c>
      <c r="F39" s="188" t="s">
        <v>595</v>
      </c>
      <c r="G39" s="188" t="s">
        <v>596</v>
      </c>
      <c r="H39" s="188" t="s">
        <v>369</v>
      </c>
      <c r="I39" s="189" t="s">
        <v>607</v>
      </c>
      <c r="J39" s="188"/>
      <c r="K39" s="190" t="s">
        <v>388</v>
      </c>
      <c r="O39" t="e" cm="1">
        <f t="array" ref="O39">+ new logos</f>
        <v>#VALUE!</v>
      </c>
      <c r="P39" s="182">
        <f>N(D73)</f>
        <v>0</v>
      </c>
    </row>
    <row r="40" spans="1:20">
      <c r="A40" s="192">
        <v>13</v>
      </c>
      <c r="B40" s="193" t="s">
        <v>592</v>
      </c>
      <c r="C40" s="194" t="s">
        <v>608</v>
      </c>
      <c r="D40" s="195">
        <f>'P&amp;L'!H5</f>
        <v>194062.5</v>
      </c>
      <c r="E40" s="196" t="s">
        <v>609</v>
      </c>
      <c r="F40" s="196" t="s">
        <v>595</v>
      </c>
      <c r="G40" s="196" t="s">
        <v>596</v>
      </c>
      <c r="H40" s="196" t="s">
        <v>369</v>
      </c>
      <c r="I40" s="198" t="s">
        <v>610</v>
      </c>
      <c r="J40" s="196"/>
      <c r="K40" s="192" t="s">
        <v>388</v>
      </c>
      <c r="O40" t="e" cm="1">
        <f t="array" ref="O40">+ Expansion</f>
        <v>#NAME?</v>
      </c>
      <c r="P40" s="182">
        <f>N(D74)</f>
        <v>0</v>
      </c>
    </row>
    <row r="41" spans="1:20" ht="29">
      <c r="A41" s="190">
        <v>13</v>
      </c>
      <c r="B41" t="s">
        <v>592</v>
      </c>
      <c r="C41" s="191" t="s">
        <v>611</v>
      </c>
      <c r="D41" s="185" cm="1">
        <f t="array" ref="D41">(REV_Y5/REV_Y1)^(1/4)-1</f>
        <v>0.24799518200077153</v>
      </c>
      <c r="E41" s="188" t="s">
        <v>612</v>
      </c>
      <c r="F41" s="188" t="s">
        <v>613</v>
      </c>
      <c r="G41" s="188" t="s">
        <v>614</v>
      </c>
      <c r="H41" s="188" t="s">
        <v>413</v>
      </c>
      <c r="I41" s="188" t="s">
        <v>615</v>
      </c>
      <c r="J41" s="188" t="s">
        <v>616</v>
      </c>
      <c r="K41" s="190" t="s">
        <v>446</v>
      </c>
      <c r="O41" t="e" cm="1" vm="1">
        <f t="array" aca="1" ref="O41" ca="1">+ Pricing</f>
        <v>#VALUE!</v>
      </c>
      <c r="P41" s="182">
        <f>N(D75)</f>
        <v>0</v>
      </c>
    </row>
    <row r="42" spans="1:20">
      <c r="A42" s="192">
        <v>13</v>
      </c>
      <c r="B42" s="193" t="s">
        <v>592</v>
      </c>
      <c r="C42" s="194" t="s">
        <v>617</v>
      </c>
      <c r="D42" s="195">
        <f>'P&amp;L'!D8</f>
        <v>40000</v>
      </c>
      <c r="E42" s="196" t="s">
        <v>618</v>
      </c>
      <c r="F42" s="196" t="s">
        <v>619</v>
      </c>
      <c r="G42" s="196" t="s">
        <v>620</v>
      </c>
      <c r="H42" s="196" t="s">
        <v>369</v>
      </c>
      <c r="I42" s="198" t="s">
        <v>621</v>
      </c>
      <c r="J42" s="196"/>
      <c r="K42" s="192" t="s">
        <v>388</v>
      </c>
      <c r="O42" t="e" cm="1" vm="2">
        <f t="array" aca="1" ref="O42" ca="1">+ international</f>
        <v>#VALUE!</v>
      </c>
      <c r="P42" s="182">
        <f>N(D76)</f>
        <v>0</v>
      </c>
    </row>
    <row r="43" spans="1:20">
      <c r="A43" s="190">
        <v>13</v>
      </c>
      <c r="B43" t="s">
        <v>592</v>
      </c>
      <c r="C43" s="191" t="s">
        <v>622</v>
      </c>
      <c r="D43" s="182">
        <f>'P&amp;L'!E8</f>
        <v>50000</v>
      </c>
      <c r="E43" s="188" t="s">
        <v>623</v>
      </c>
      <c r="F43" s="188" t="s">
        <v>619</v>
      </c>
      <c r="G43" s="188" t="s">
        <v>620</v>
      </c>
      <c r="H43" s="188" t="s">
        <v>369</v>
      </c>
      <c r="I43" s="189" t="s">
        <v>624</v>
      </c>
      <c r="J43" s="188"/>
      <c r="K43" s="190" t="s">
        <v>388</v>
      </c>
      <c r="O43" s="179" t="s">
        <v>931</v>
      </c>
      <c r="P43" s="182">
        <f>P38+P39+P40+P41+P42</f>
        <v>80000</v>
      </c>
    </row>
    <row r="44" spans="1:20">
      <c r="A44" s="192">
        <v>13</v>
      </c>
      <c r="B44" s="193" t="s">
        <v>592</v>
      </c>
      <c r="C44" s="194" t="s">
        <v>625</v>
      </c>
      <c r="D44" s="195">
        <f>'P&amp;L'!F8</f>
        <v>67500</v>
      </c>
      <c r="E44" s="196" t="s">
        <v>626</v>
      </c>
      <c r="F44" s="196" t="s">
        <v>619</v>
      </c>
      <c r="G44" s="196" t="s">
        <v>620</v>
      </c>
      <c r="H44" s="196" t="s">
        <v>369</v>
      </c>
      <c r="I44" s="198" t="s">
        <v>627</v>
      </c>
      <c r="J44" s="196"/>
      <c r="K44" s="192" t="s">
        <v>388</v>
      </c>
    </row>
    <row r="45" spans="1:20">
      <c r="A45" s="190">
        <v>13</v>
      </c>
      <c r="B45" t="s">
        <v>592</v>
      </c>
      <c r="C45" s="191" t="s">
        <v>628</v>
      </c>
      <c r="D45" s="182">
        <f>'P&amp;L'!G8</f>
        <v>84375</v>
      </c>
      <c r="E45" s="188" t="s">
        <v>629</v>
      </c>
      <c r="F45" s="188" t="s">
        <v>619</v>
      </c>
      <c r="G45" s="188" t="s">
        <v>620</v>
      </c>
      <c r="H45" s="188" t="s">
        <v>369</v>
      </c>
      <c r="I45" s="189" t="s">
        <v>630</v>
      </c>
      <c r="J45" s="188"/>
      <c r="K45" s="190" t="s">
        <v>388</v>
      </c>
    </row>
    <row r="46" spans="1:20">
      <c r="A46" s="192">
        <v>13</v>
      </c>
      <c r="B46" s="193" t="s">
        <v>592</v>
      </c>
      <c r="C46" s="194" t="s">
        <v>631</v>
      </c>
      <c r="D46" s="195">
        <f>'P&amp;L'!H8</f>
        <v>97031.25</v>
      </c>
      <c r="E46" s="196" t="s">
        <v>632</v>
      </c>
      <c r="F46" s="196" t="s">
        <v>619</v>
      </c>
      <c r="G46" s="196" t="s">
        <v>620</v>
      </c>
      <c r="H46" s="196" t="s">
        <v>369</v>
      </c>
      <c r="I46" s="198" t="s">
        <v>633</v>
      </c>
      <c r="J46" s="196"/>
      <c r="K46" s="192" t="s">
        <v>388</v>
      </c>
    </row>
    <row r="47" spans="1:20">
      <c r="A47" s="190">
        <v>13</v>
      </c>
      <c r="B47" t="s">
        <v>592</v>
      </c>
      <c r="C47" s="191" t="s">
        <v>634</v>
      </c>
      <c r="D47" s="182">
        <f>'P&amp;L'!D10</f>
        <v>40000</v>
      </c>
      <c r="E47" s="188" t="s">
        <v>635</v>
      </c>
      <c r="F47" s="188" t="s">
        <v>636</v>
      </c>
      <c r="G47" s="188" t="s">
        <v>637</v>
      </c>
      <c r="H47" s="188" t="s">
        <v>369</v>
      </c>
      <c r="I47" s="189" t="s">
        <v>638</v>
      </c>
      <c r="J47" s="188"/>
      <c r="K47" s="190" t="s">
        <v>388</v>
      </c>
    </row>
    <row r="48" spans="1:20">
      <c r="A48" s="192">
        <v>13</v>
      </c>
      <c r="B48" s="193" t="s">
        <v>592</v>
      </c>
      <c r="C48" s="194" t="s">
        <v>639</v>
      </c>
      <c r="D48" s="195">
        <f>'P&amp;L'!E10</f>
        <v>50000</v>
      </c>
      <c r="E48" s="196" t="s">
        <v>640</v>
      </c>
      <c r="F48" s="196" t="s">
        <v>636</v>
      </c>
      <c r="G48" s="196" t="s">
        <v>637</v>
      </c>
      <c r="H48" s="196" t="s">
        <v>369</v>
      </c>
      <c r="I48" s="198" t="s">
        <v>641</v>
      </c>
      <c r="J48" s="196"/>
      <c r="K48" s="192" t="s">
        <v>388</v>
      </c>
    </row>
    <row r="49" spans="1:11">
      <c r="A49" s="190">
        <v>13</v>
      </c>
      <c r="B49" t="s">
        <v>592</v>
      </c>
      <c r="C49" s="191" t="s">
        <v>642</v>
      </c>
      <c r="D49" s="182">
        <f>'P&amp;L'!F10</f>
        <v>67500</v>
      </c>
      <c r="E49" s="188" t="s">
        <v>643</v>
      </c>
      <c r="F49" s="188" t="s">
        <v>636</v>
      </c>
      <c r="G49" s="188" t="s">
        <v>637</v>
      </c>
      <c r="H49" s="188" t="s">
        <v>369</v>
      </c>
      <c r="I49" s="189" t="s">
        <v>644</v>
      </c>
      <c r="J49" s="188"/>
      <c r="K49" s="190" t="s">
        <v>388</v>
      </c>
    </row>
    <row r="50" spans="1:11">
      <c r="A50" s="192">
        <v>13</v>
      </c>
      <c r="B50" s="193" t="s">
        <v>592</v>
      </c>
      <c r="C50" s="194" t="s">
        <v>645</v>
      </c>
      <c r="D50" s="195">
        <f>'P&amp;L'!G10</f>
        <v>84375</v>
      </c>
      <c r="E50" s="196" t="s">
        <v>646</v>
      </c>
      <c r="F50" s="196" t="s">
        <v>636</v>
      </c>
      <c r="G50" s="196" t="s">
        <v>637</v>
      </c>
      <c r="H50" s="196" t="s">
        <v>369</v>
      </c>
      <c r="I50" s="198" t="s">
        <v>647</v>
      </c>
      <c r="J50" s="196"/>
      <c r="K50" s="192" t="s">
        <v>388</v>
      </c>
    </row>
    <row r="51" spans="1:11">
      <c r="A51" s="190">
        <v>13</v>
      </c>
      <c r="B51" t="s">
        <v>592</v>
      </c>
      <c r="C51" s="191" t="s">
        <v>648</v>
      </c>
      <c r="D51" s="182">
        <f>'P&amp;L'!H10</f>
        <v>97031.25</v>
      </c>
      <c r="E51" s="188" t="s">
        <v>649</v>
      </c>
      <c r="F51" s="188" t="s">
        <v>636</v>
      </c>
      <c r="G51" s="188" t="s">
        <v>637</v>
      </c>
      <c r="H51" s="188" t="s">
        <v>369</v>
      </c>
      <c r="I51" s="189" t="s">
        <v>650</v>
      </c>
      <c r="J51" s="188"/>
      <c r="K51" s="190" t="s">
        <v>388</v>
      </c>
    </row>
    <row r="52" spans="1:11">
      <c r="A52" s="192">
        <v>13</v>
      </c>
      <c r="B52" s="193" t="s">
        <v>592</v>
      </c>
      <c r="C52" s="194" t="s">
        <v>651</v>
      </c>
      <c r="D52" s="197" cm="1">
        <f t="array" ref="D52">(GP_Y5/GP_Y1)^(1/4)-1</f>
        <v>0.24799518200077153</v>
      </c>
      <c r="E52" s="196" t="s">
        <v>652</v>
      </c>
      <c r="F52" s="196" t="s">
        <v>653</v>
      </c>
      <c r="G52" s="196" t="s">
        <v>654</v>
      </c>
      <c r="H52" s="196" t="s">
        <v>413</v>
      </c>
      <c r="I52" s="196" t="s">
        <v>655</v>
      </c>
      <c r="J52" s="196"/>
      <c r="K52" s="192" t="s">
        <v>446</v>
      </c>
    </row>
    <row r="53" spans="1:11">
      <c r="A53" s="190">
        <v>13</v>
      </c>
      <c r="B53" t="s">
        <v>592</v>
      </c>
      <c r="C53" s="191" t="s">
        <v>656</v>
      </c>
      <c r="D53" s="185">
        <f>'P&amp;L'!D11</f>
        <v>0.5</v>
      </c>
      <c r="E53" s="188" t="s">
        <v>657</v>
      </c>
      <c r="F53" s="188" t="s">
        <v>658</v>
      </c>
      <c r="G53" s="188" t="s">
        <v>659</v>
      </c>
      <c r="H53" s="188" t="s">
        <v>369</v>
      </c>
      <c r="I53" s="189" t="s">
        <v>660</v>
      </c>
      <c r="J53" s="188"/>
      <c r="K53" s="190" t="s">
        <v>446</v>
      </c>
    </row>
    <row r="54" spans="1:11">
      <c r="A54" s="192">
        <v>13</v>
      </c>
      <c r="B54" s="193" t="s">
        <v>592</v>
      </c>
      <c r="C54" s="194" t="s">
        <v>661</v>
      </c>
      <c r="D54" s="197">
        <f>'P&amp;L'!E11</f>
        <v>0.5</v>
      </c>
      <c r="E54" s="196" t="s">
        <v>662</v>
      </c>
      <c r="F54" s="196" t="s">
        <v>658</v>
      </c>
      <c r="G54" s="196" t="s">
        <v>659</v>
      </c>
      <c r="H54" s="196" t="s">
        <v>369</v>
      </c>
      <c r="I54" s="198" t="s">
        <v>663</v>
      </c>
      <c r="J54" s="196"/>
      <c r="K54" s="192" t="s">
        <v>446</v>
      </c>
    </row>
    <row r="55" spans="1:11">
      <c r="A55" s="190">
        <v>13</v>
      </c>
      <c r="B55" t="s">
        <v>592</v>
      </c>
      <c r="C55" s="191" t="s">
        <v>664</v>
      </c>
      <c r="D55" s="185">
        <f>'P&amp;L'!F11</f>
        <v>0.5</v>
      </c>
      <c r="E55" s="188" t="s">
        <v>665</v>
      </c>
      <c r="F55" s="188" t="s">
        <v>658</v>
      </c>
      <c r="G55" s="188" t="s">
        <v>659</v>
      </c>
      <c r="H55" s="188" t="s">
        <v>369</v>
      </c>
      <c r="I55" s="189" t="s">
        <v>666</v>
      </c>
      <c r="J55" s="188"/>
      <c r="K55" s="190" t="s">
        <v>446</v>
      </c>
    </row>
    <row r="56" spans="1:11">
      <c r="A56" s="192">
        <v>13</v>
      </c>
      <c r="B56" s="193" t="s">
        <v>592</v>
      </c>
      <c r="C56" s="194" t="s">
        <v>667</v>
      </c>
      <c r="D56" s="197">
        <f>'P&amp;L'!G11</f>
        <v>0.5</v>
      </c>
      <c r="E56" s="196" t="s">
        <v>668</v>
      </c>
      <c r="F56" s="196" t="s">
        <v>658</v>
      </c>
      <c r="G56" s="196" t="s">
        <v>659</v>
      </c>
      <c r="H56" s="196" t="s">
        <v>369</v>
      </c>
      <c r="I56" s="198" t="s">
        <v>669</v>
      </c>
      <c r="J56" s="196"/>
      <c r="K56" s="192" t="s">
        <v>446</v>
      </c>
    </row>
    <row r="57" spans="1:11">
      <c r="A57" s="190">
        <v>13</v>
      </c>
      <c r="B57" t="s">
        <v>592</v>
      </c>
      <c r="C57" s="191" t="s">
        <v>670</v>
      </c>
      <c r="D57" s="185">
        <f>'P&amp;L'!H11</f>
        <v>0.5</v>
      </c>
      <c r="E57" s="188" t="s">
        <v>671</v>
      </c>
      <c r="F57" s="188" t="s">
        <v>658</v>
      </c>
      <c r="G57" s="188" t="s">
        <v>659</v>
      </c>
      <c r="H57" s="188" t="s">
        <v>369</v>
      </c>
      <c r="I57" s="189" t="s">
        <v>672</v>
      </c>
      <c r="J57" s="188"/>
      <c r="K57" s="190" t="s">
        <v>446</v>
      </c>
    </row>
    <row r="58" spans="1:11">
      <c r="A58" s="192">
        <v>13</v>
      </c>
      <c r="B58" s="193" t="s">
        <v>592</v>
      </c>
      <c r="C58" s="194" t="s">
        <v>673</v>
      </c>
      <c r="D58" s="197" cm="1">
        <f t="array" ref="D58">GM_Y5-GM_Y1</f>
        <v>0</v>
      </c>
      <c r="E58" s="196" t="s">
        <v>674</v>
      </c>
      <c r="F58" s="196" t="s">
        <v>675</v>
      </c>
      <c r="G58" s="196" t="s">
        <v>676</v>
      </c>
      <c r="H58" s="196" t="s">
        <v>413</v>
      </c>
      <c r="I58" s="196" t="s">
        <v>677</v>
      </c>
      <c r="J58" s="196"/>
      <c r="K58" s="192" t="s">
        <v>446</v>
      </c>
    </row>
    <row r="59" spans="1:11">
      <c r="A59" s="190">
        <v>13</v>
      </c>
      <c r="B59" t="s">
        <v>592</v>
      </c>
      <c r="C59" s="191" t="s">
        <v>678</v>
      </c>
      <c r="D59" s="182">
        <f>'P&amp;L'!D20</f>
        <v>1200000</v>
      </c>
      <c r="E59" s="188" t="s">
        <v>679</v>
      </c>
      <c r="F59" s="188" t="s">
        <v>680</v>
      </c>
      <c r="G59" s="188" t="s">
        <v>681</v>
      </c>
      <c r="H59" s="188" t="s">
        <v>369</v>
      </c>
      <c r="I59" s="189" t="s">
        <v>682</v>
      </c>
      <c r="J59" s="188"/>
      <c r="K59" s="190" t="s">
        <v>388</v>
      </c>
    </row>
    <row r="60" spans="1:11">
      <c r="A60" s="192">
        <v>13</v>
      </c>
      <c r="B60" s="193" t="s">
        <v>592</v>
      </c>
      <c r="C60" s="194" t="s">
        <v>683</v>
      </c>
      <c r="D60" s="195">
        <f>'P&amp;L'!E20</f>
        <v>1500000</v>
      </c>
      <c r="E60" s="196" t="s">
        <v>684</v>
      </c>
      <c r="F60" s="196" t="s">
        <v>685</v>
      </c>
      <c r="G60" s="196" t="s">
        <v>681</v>
      </c>
      <c r="H60" s="196" t="s">
        <v>369</v>
      </c>
      <c r="I60" s="198" t="s">
        <v>686</v>
      </c>
      <c r="J60" s="196"/>
      <c r="K60" s="192" t="s">
        <v>388</v>
      </c>
    </row>
    <row r="61" spans="1:11">
      <c r="A61" s="190">
        <v>13</v>
      </c>
      <c r="B61" t="s">
        <v>592</v>
      </c>
      <c r="C61" s="191" t="s">
        <v>687</v>
      </c>
      <c r="D61" s="182">
        <f>'P&amp;L'!F20</f>
        <v>2085000</v>
      </c>
      <c r="E61" s="188" t="s">
        <v>688</v>
      </c>
      <c r="F61" s="188" t="s">
        <v>685</v>
      </c>
      <c r="G61" s="188" t="s">
        <v>681</v>
      </c>
      <c r="H61" s="188" t="s">
        <v>369</v>
      </c>
      <c r="I61" s="189" t="s">
        <v>689</v>
      </c>
      <c r="J61" s="188"/>
      <c r="K61" s="190" t="s">
        <v>388</v>
      </c>
    </row>
    <row r="62" spans="1:11">
      <c r="A62" s="192">
        <v>13</v>
      </c>
      <c r="B62" s="193" t="s">
        <v>592</v>
      </c>
      <c r="C62" s="194" t="s">
        <v>690</v>
      </c>
      <c r="D62" s="195">
        <f>'P&amp;L'!G20</f>
        <v>2739200</v>
      </c>
      <c r="E62" s="196" t="s">
        <v>691</v>
      </c>
      <c r="F62" s="196" t="s">
        <v>685</v>
      </c>
      <c r="G62" s="196" t="s">
        <v>681</v>
      </c>
      <c r="H62" s="196" t="s">
        <v>369</v>
      </c>
      <c r="I62" s="198" t="s">
        <v>692</v>
      </c>
      <c r="J62" s="196"/>
      <c r="K62" s="192" t="s">
        <v>388</v>
      </c>
    </row>
    <row r="63" spans="1:11">
      <c r="A63" s="190">
        <v>13</v>
      </c>
      <c r="B63" t="s">
        <v>592</v>
      </c>
      <c r="C63" s="191" t="s">
        <v>693</v>
      </c>
      <c r="D63" s="182">
        <f>'P&amp;L'!H20</f>
        <v>3394279.2</v>
      </c>
      <c r="E63" s="188" t="s">
        <v>694</v>
      </c>
      <c r="F63" s="188" t="s">
        <v>685</v>
      </c>
      <c r="G63" s="188" t="s">
        <v>681</v>
      </c>
      <c r="H63" s="188" t="s">
        <v>369</v>
      </c>
      <c r="I63" s="189" t="s">
        <v>695</v>
      </c>
      <c r="J63" s="188"/>
      <c r="K63" s="190" t="s">
        <v>388</v>
      </c>
    </row>
    <row r="64" spans="1:11">
      <c r="A64" s="192">
        <v>13</v>
      </c>
      <c r="B64" s="193" t="s">
        <v>592</v>
      </c>
      <c r="C64" s="194" t="s">
        <v>696</v>
      </c>
      <c r="D64" s="195">
        <f>'P&amp;L'!D23</f>
        <v>-1160000</v>
      </c>
      <c r="E64" s="196" t="s">
        <v>697</v>
      </c>
      <c r="F64" s="196" t="s">
        <v>698</v>
      </c>
      <c r="G64" s="196" t="s">
        <v>699</v>
      </c>
      <c r="H64" s="196" t="s">
        <v>369</v>
      </c>
      <c r="I64" s="198" t="s">
        <v>700</v>
      </c>
      <c r="J64" s="196"/>
      <c r="K64" s="192" t="s">
        <v>388</v>
      </c>
    </row>
    <row r="65" spans="1:11">
      <c r="A65" s="190">
        <v>13</v>
      </c>
      <c r="B65" t="s">
        <v>592</v>
      </c>
      <c r="C65" s="191" t="s">
        <v>701</v>
      </c>
      <c r="D65" s="182">
        <f>'P&amp;L'!E23</f>
        <v>-1450000</v>
      </c>
      <c r="E65" s="188" t="s">
        <v>702</v>
      </c>
      <c r="F65" s="188" t="s">
        <v>698</v>
      </c>
      <c r="G65" s="188" t="s">
        <v>699</v>
      </c>
      <c r="H65" s="188" t="s">
        <v>369</v>
      </c>
      <c r="I65" s="189" t="s">
        <v>703</v>
      </c>
      <c r="J65" s="188"/>
      <c r="K65" s="190" t="s">
        <v>388</v>
      </c>
    </row>
    <row r="66" spans="1:11">
      <c r="A66" s="192">
        <v>13</v>
      </c>
      <c r="B66" s="193" t="s">
        <v>592</v>
      </c>
      <c r="C66" s="194" t="s">
        <v>704</v>
      </c>
      <c r="D66" s="195">
        <f>'P&amp;L'!F23</f>
        <v>-2017500</v>
      </c>
      <c r="E66" s="196" t="s">
        <v>705</v>
      </c>
      <c r="F66" s="196" t="s">
        <v>698</v>
      </c>
      <c r="G66" s="196" t="s">
        <v>699</v>
      </c>
      <c r="H66" s="196" t="s">
        <v>369</v>
      </c>
      <c r="I66" s="198" t="s">
        <v>706</v>
      </c>
      <c r="J66" s="196"/>
      <c r="K66" s="192" t="s">
        <v>388</v>
      </c>
    </row>
    <row r="67" spans="1:11">
      <c r="A67" s="190">
        <v>13</v>
      </c>
      <c r="B67" t="s">
        <v>592</v>
      </c>
      <c r="C67" s="191" t="s">
        <v>707</v>
      </c>
      <c r="D67" s="182">
        <f>'P&amp;L'!G23</f>
        <v>-2654825</v>
      </c>
      <c r="E67" s="188" t="s">
        <v>708</v>
      </c>
      <c r="F67" s="188" t="s">
        <v>698</v>
      </c>
      <c r="G67" s="188" t="s">
        <v>699</v>
      </c>
      <c r="H67" s="188" t="s">
        <v>369</v>
      </c>
      <c r="I67" s="189" t="s">
        <v>709</v>
      </c>
      <c r="J67" s="188"/>
      <c r="K67" s="190" t="s">
        <v>388</v>
      </c>
    </row>
    <row r="68" spans="1:11">
      <c r="A68" s="192">
        <v>13</v>
      </c>
      <c r="B68" s="193" t="s">
        <v>592</v>
      </c>
      <c r="C68" s="194" t="s">
        <v>710</v>
      </c>
      <c r="D68" s="195">
        <f>'P&amp;L'!H23</f>
        <v>-3297247.95</v>
      </c>
      <c r="E68" s="196" t="s">
        <v>711</v>
      </c>
      <c r="F68" s="196" t="s">
        <v>698</v>
      </c>
      <c r="G68" s="196" t="s">
        <v>699</v>
      </c>
      <c r="H68" s="196" t="s">
        <v>369</v>
      </c>
      <c r="I68" s="198" t="s">
        <v>712</v>
      </c>
      <c r="J68" s="196"/>
      <c r="K68" s="192" t="s">
        <v>388</v>
      </c>
    </row>
    <row r="69" spans="1:11" ht="29">
      <c r="A69" s="190">
        <v>13</v>
      </c>
      <c r="B69" t="s">
        <v>592</v>
      </c>
      <c r="C69" s="191" t="s">
        <v>713</v>
      </c>
      <c r="D69" t="s">
        <v>714</v>
      </c>
      <c r="E69" s="188" t="s">
        <v>715</v>
      </c>
      <c r="F69" s="188" t="s">
        <v>716</v>
      </c>
      <c r="G69" s="188" t="s">
        <v>717</v>
      </c>
      <c r="H69" s="188" t="s">
        <v>718</v>
      </c>
      <c r="I69" s="188" t="s">
        <v>719</v>
      </c>
      <c r="J69" s="188" t="s">
        <v>720</v>
      </c>
      <c r="K69" s="190" t="s">
        <v>534</v>
      </c>
    </row>
    <row r="70" spans="1:11">
      <c r="A70" s="192">
        <v>14</v>
      </c>
      <c r="B70" s="193" t="s">
        <v>721</v>
      </c>
      <c r="C70" s="194" t="s">
        <v>722</v>
      </c>
      <c r="D70" s="195" cm="1">
        <f t="array" ref="D70">ARR_CURRENT</f>
        <v>80000</v>
      </c>
      <c r="E70" s="196" t="s">
        <v>723</v>
      </c>
      <c r="F70" s="196" t="s">
        <v>724</v>
      </c>
      <c r="G70" s="196" t="s">
        <v>725</v>
      </c>
      <c r="H70" s="196" t="s">
        <v>413</v>
      </c>
      <c r="I70" s="196" t="s">
        <v>543</v>
      </c>
      <c r="J70" s="196"/>
      <c r="K70" s="192" t="s">
        <v>388</v>
      </c>
    </row>
    <row r="71" spans="1:11" ht="29">
      <c r="A71" s="190">
        <v>14</v>
      </c>
      <c r="B71" t="s">
        <v>721</v>
      </c>
      <c r="C71" s="191" t="s">
        <v>726</v>
      </c>
      <c r="D71" s="182">
        <f>Dashboard!F74</f>
        <v>168750</v>
      </c>
      <c r="E71" s="188" t="s">
        <v>727</v>
      </c>
      <c r="F71" s="188" t="s">
        <v>728</v>
      </c>
      <c r="G71" s="188" t="s">
        <v>729</v>
      </c>
      <c r="H71" s="188" t="s">
        <v>505</v>
      </c>
      <c r="I71" s="188" t="s">
        <v>730</v>
      </c>
      <c r="J71" s="188" t="s">
        <v>731</v>
      </c>
      <c r="K71" s="190" t="s">
        <v>388</v>
      </c>
    </row>
    <row r="72" spans="1:11" ht="29">
      <c r="A72" s="192">
        <v>14</v>
      </c>
      <c r="B72" s="193" t="s">
        <v>721</v>
      </c>
      <c r="C72" s="194" t="s">
        <v>732</v>
      </c>
      <c r="D72" s="193" t="s">
        <v>733</v>
      </c>
      <c r="E72" s="196" t="s">
        <v>734</v>
      </c>
      <c r="F72" s="196" t="s">
        <v>735</v>
      </c>
      <c r="G72" s="196" t="s">
        <v>736</v>
      </c>
      <c r="H72" s="196" t="s">
        <v>737</v>
      </c>
      <c r="I72" s="196" t="s">
        <v>738</v>
      </c>
      <c r="J72" s="196" t="s">
        <v>739</v>
      </c>
      <c r="K72" s="192" t="s">
        <v>534</v>
      </c>
    </row>
    <row r="73" spans="1:11" ht="29">
      <c r="A73" s="190">
        <v>14</v>
      </c>
      <c r="B73" t="s">
        <v>721</v>
      </c>
      <c r="C73" s="191" t="s">
        <v>740</v>
      </c>
      <c r="D73" s="200"/>
      <c r="E73" s="188" t="s">
        <v>741</v>
      </c>
      <c r="F73" s="188" t="s">
        <v>742</v>
      </c>
      <c r="G73" s="188" t="s">
        <v>743</v>
      </c>
      <c r="H73" s="188" t="s">
        <v>386</v>
      </c>
      <c r="I73" s="188"/>
      <c r="J73" s="188" t="s">
        <v>744</v>
      </c>
      <c r="K73" s="190" t="s">
        <v>388</v>
      </c>
    </row>
    <row r="74" spans="1:11">
      <c r="A74" s="192">
        <v>14</v>
      </c>
      <c r="B74" s="193" t="s">
        <v>721</v>
      </c>
      <c r="C74" s="194" t="s">
        <v>745</v>
      </c>
      <c r="D74" s="200"/>
      <c r="E74" s="196" t="s">
        <v>746</v>
      </c>
      <c r="F74" s="196" t="s">
        <v>747</v>
      </c>
      <c r="G74" s="196" t="s">
        <v>748</v>
      </c>
      <c r="H74" s="196" t="s">
        <v>386</v>
      </c>
      <c r="I74" s="196"/>
      <c r="J74" s="196" t="s">
        <v>749</v>
      </c>
      <c r="K74" s="192" t="s">
        <v>388</v>
      </c>
    </row>
    <row r="75" spans="1:11" ht="29">
      <c r="A75" s="190">
        <v>14</v>
      </c>
      <c r="B75" t="s">
        <v>721</v>
      </c>
      <c r="C75" s="191" t="s">
        <v>750</v>
      </c>
      <c r="D75" s="200"/>
      <c r="E75" s="188" t="s">
        <v>751</v>
      </c>
      <c r="F75" s="188" t="s">
        <v>752</v>
      </c>
      <c r="G75" s="188" t="s">
        <v>753</v>
      </c>
      <c r="H75" s="188" t="s">
        <v>754</v>
      </c>
      <c r="I75" s="188"/>
      <c r="J75" s="188" t="s">
        <v>755</v>
      </c>
      <c r="K75" s="190" t="s">
        <v>388</v>
      </c>
    </row>
    <row r="76" spans="1:11" ht="29">
      <c r="A76" s="192">
        <v>14</v>
      </c>
      <c r="B76" s="193" t="s">
        <v>721</v>
      </c>
      <c r="C76" s="194" t="s">
        <v>756</v>
      </c>
      <c r="D76" s="200"/>
      <c r="E76" s="196" t="s">
        <v>757</v>
      </c>
      <c r="F76" s="196" t="s">
        <v>758</v>
      </c>
      <c r="G76" s="196" t="s">
        <v>759</v>
      </c>
      <c r="H76" s="196" t="s">
        <v>386</v>
      </c>
      <c r="I76" s="196"/>
      <c r="J76" s="196" t="s">
        <v>760</v>
      </c>
      <c r="K76" s="192" t="s">
        <v>388</v>
      </c>
    </row>
    <row r="77" spans="1:11">
      <c r="A77" s="190">
        <v>15</v>
      </c>
      <c r="B77" t="s">
        <v>761</v>
      </c>
      <c r="C77" s="191" t="s">
        <v>762</v>
      </c>
      <c r="D77" s="183" t="str" cm="1">
        <f t="array" ref="D77">IFERROR(LTV_VALUE/CAC_VALUE,"MISSING INPUT")</f>
        <v>MISSING INPUT</v>
      </c>
      <c r="E77" s="188" t="s">
        <v>403</v>
      </c>
      <c r="F77" s="188" t="s">
        <v>404</v>
      </c>
      <c r="G77" s="188" t="s">
        <v>763</v>
      </c>
      <c r="H77" s="188" t="s">
        <v>413</v>
      </c>
      <c r="I77" s="188" t="s">
        <v>407</v>
      </c>
      <c r="J77" s="188" t="s">
        <v>764</v>
      </c>
      <c r="K77" s="190" t="s">
        <v>395</v>
      </c>
    </row>
    <row r="78" spans="1:11" ht="29">
      <c r="A78" s="192">
        <v>15</v>
      </c>
      <c r="B78" s="193" t="s">
        <v>761</v>
      </c>
      <c r="C78" s="194" t="s">
        <v>765</v>
      </c>
      <c r="D78" s="200"/>
      <c r="E78" s="196" t="s">
        <v>766</v>
      </c>
      <c r="F78" s="196" t="s">
        <v>767</v>
      </c>
      <c r="G78" s="196" t="s">
        <v>768</v>
      </c>
      <c r="H78" s="196" t="s">
        <v>769</v>
      </c>
      <c r="I78" s="196"/>
      <c r="J78" s="196" t="s">
        <v>770</v>
      </c>
      <c r="K78" s="192" t="s">
        <v>388</v>
      </c>
    </row>
    <row r="79" spans="1:11">
      <c r="A79" s="190">
        <v>15</v>
      </c>
      <c r="B79" t="s">
        <v>761</v>
      </c>
      <c r="C79" s="191" t="s">
        <v>771</v>
      </c>
      <c r="D79" s="200"/>
      <c r="E79" s="188" t="s">
        <v>772</v>
      </c>
      <c r="F79" s="188" t="s">
        <v>773</v>
      </c>
      <c r="G79" s="188" t="s">
        <v>774</v>
      </c>
      <c r="H79" s="188" t="s">
        <v>386</v>
      </c>
      <c r="I79" s="188"/>
      <c r="J79" s="188" t="s">
        <v>749</v>
      </c>
      <c r="K79" s="190" t="s">
        <v>388</v>
      </c>
    </row>
    <row r="80" spans="1:11" ht="29">
      <c r="A80" s="192">
        <v>15</v>
      </c>
      <c r="B80" s="193" t="s">
        <v>761</v>
      </c>
      <c r="C80" s="194" t="s">
        <v>775</v>
      </c>
      <c r="D80" s="200"/>
      <c r="E80" s="196" t="s">
        <v>776</v>
      </c>
      <c r="F80" s="196" t="s">
        <v>777</v>
      </c>
      <c r="G80" s="196" t="s">
        <v>778</v>
      </c>
      <c r="H80" s="196" t="s">
        <v>386</v>
      </c>
      <c r="I80" s="196"/>
      <c r="J80" s="196" t="s">
        <v>779</v>
      </c>
      <c r="K80" s="192" t="s">
        <v>388</v>
      </c>
    </row>
    <row r="81" spans="1:11">
      <c r="A81" s="190">
        <v>15</v>
      </c>
      <c r="B81" t="s">
        <v>761</v>
      </c>
      <c r="C81" s="191" t="s">
        <v>780</v>
      </c>
      <c r="D81" s="200"/>
      <c r="E81" s="188" t="s">
        <v>781</v>
      </c>
      <c r="F81" s="188" t="s">
        <v>782</v>
      </c>
      <c r="G81" s="188" t="s">
        <v>783</v>
      </c>
      <c r="H81" s="188" t="s">
        <v>386</v>
      </c>
      <c r="I81" s="188"/>
      <c r="J81" s="188" t="s">
        <v>749</v>
      </c>
      <c r="K81" s="190" t="s">
        <v>388</v>
      </c>
    </row>
    <row r="82" spans="1:11" ht="29">
      <c r="A82" s="192">
        <v>15</v>
      </c>
      <c r="B82" s="193" t="s">
        <v>761</v>
      </c>
      <c r="C82" s="194" t="s">
        <v>784</v>
      </c>
      <c r="D82" s="199" cm="1">
        <f t="array" ref="D82">IFERROR(CAC_VALUE/((AVG_ACV*GROSS_MARGIN)/12),"MISSING INPUT")</f>
        <v>0</v>
      </c>
      <c r="E82" s="196" t="s">
        <v>785</v>
      </c>
      <c r="F82" s="196" t="s">
        <v>786</v>
      </c>
      <c r="G82" s="196" t="s">
        <v>787</v>
      </c>
      <c r="H82" s="196" t="s">
        <v>413</v>
      </c>
      <c r="I82" s="196" t="s">
        <v>788</v>
      </c>
      <c r="J82" s="196" t="s">
        <v>789</v>
      </c>
      <c r="K82" s="192" t="s">
        <v>790</v>
      </c>
    </row>
    <row r="83" spans="1:11">
      <c r="A83" s="190">
        <v>15</v>
      </c>
      <c r="B83" t="s">
        <v>761</v>
      </c>
      <c r="C83" s="191" t="s">
        <v>791</v>
      </c>
      <c r="D83" s="204"/>
      <c r="E83" s="188" t="s">
        <v>792</v>
      </c>
      <c r="F83" s="188" t="s">
        <v>793</v>
      </c>
      <c r="G83" s="188" t="s">
        <v>794</v>
      </c>
      <c r="H83" s="188" t="s">
        <v>386</v>
      </c>
      <c r="I83" s="188"/>
      <c r="J83" s="188" t="s">
        <v>749</v>
      </c>
      <c r="K83" s="190" t="s">
        <v>790</v>
      </c>
    </row>
    <row r="84" spans="1:11" ht="29">
      <c r="A84" s="192">
        <v>15</v>
      </c>
      <c r="B84" s="193" t="s">
        <v>761</v>
      </c>
      <c r="C84" s="194" t="s">
        <v>795</v>
      </c>
      <c r="D84" s="205"/>
      <c r="E84" s="196" t="s">
        <v>796</v>
      </c>
      <c r="F84" s="196" t="s">
        <v>797</v>
      </c>
      <c r="G84" s="196" t="s">
        <v>798</v>
      </c>
      <c r="H84" s="196" t="s">
        <v>799</v>
      </c>
      <c r="I84" s="196"/>
      <c r="J84" s="196" t="s">
        <v>800</v>
      </c>
      <c r="K84" s="192" t="s">
        <v>395</v>
      </c>
    </row>
    <row r="85" spans="1:11" ht="29">
      <c r="A85" s="190">
        <v>15</v>
      </c>
      <c r="B85" t="s">
        <v>761</v>
      </c>
      <c r="C85" s="191" t="s">
        <v>801</v>
      </c>
      <c r="D85" s="205"/>
      <c r="E85" s="188" t="s">
        <v>802</v>
      </c>
      <c r="F85" s="188" t="s">
        <v>803</v>
      </c>
      <c r="G85" s="188" t="s">
        <v>804</v>
      </c>
      <c r="H85" s="188" t="s">
        <v>386</v>
      </c>
      <c r="I85" s="188"/>
      <c r="J85" s="188" t="s">
        <v>749</v>
      </c>
      <c r="K85" s="190" t="s">
        <v>395</v>
      </c>
    </row>
    <row r="86" spans="1:11">
      <c r="A86" s="192">
        <v>15</v>
      </c>
      <c r="B86" s="193" t="s">
        <v>761</v>
      </c>
      <c r="C86" s="194" t="s">
        <v>805</v>
      </c>
      <c r="D86" s="205"/>
      <c r="E86" s="196" t="s">
        <v>806</v>
      </c>
      <c r="F86" s="196" t="s">
        <v>803</v>
      </c>
      <c r="G86" s="196" t="s">
        <v>807</v>
      </c>
      <c r="H86" s="196" t="s">
        <v>386</v>
      </c>
      <c r="I86" s="196"/>
      <c r="J86" s="196" t="s">
        <v>749</v>
      </c>
      <c r="K86" s="192" t="s">
        <v>395</v>
      </c>
    </row>
    <row r="87" spans="1:11">
      <c r="A87" s="190">
        <v>15</v>
      </c>
      <c r="B87" t="s">
        <v>761</v>
      </c>
      <c r="C87" s="191" t="s">
        <v>808</v>
      </c>
      <c r="D87" s="205"/>
      <c r="E87" s="188" t="s">
        <v>809</v>
      </c>
      <c r="F87" s="188" t="s">
        <v>803</v>
      </c>
      <c r="G87" s="188" t="s">
        <v>807</v>
      </c>
      <c r="H87" s="188" t="s">
        <v>386</v>
      </c>
      <c r="I87" s="188"/>
      <c r="J87" s="188" t="s">
        <v>749</v>
      </c>
      <c r="K87" s="190" t="s">
        <v>395</v>
      </c>
    </row>
    <row r="88" spans="1:11">
      <c r="A88" s="192">
        <v>15</v>
      </c>
      <c r="B88" s="193" t="s">
        <v>761</v>
      </c>
      <c r="C88" s="194" t="s">
        <v>810</v>
      </c>
      <c r="D88" s="205"/>
      <c r="E88" s="196" t="s">
        <v>811</v>
      </c>
      <c r="F88" s="196" t="s">
        <v>803</v>
      </c>
      <c r="G88" s="196" t="s">
        <v>807</v>
      </c>
      <c r="H88" s="196" t="s">
        <v>386</v>
      </c>
      <c r="I88" s="196"/>
      <c r="J88" s="196" t="s">
        <v>749</v>
      </c>
      <c r="K88" s="192" t="s">
        <v>395</v>
      </c>
    </row>
    <row r="89" spans="1:11" ht="29">
      <c r="A89" s="190">
        <v>16</v>
      </c>
      <c r="B89" t="s">
        <v>812</v>
      </c>
      <c r="C89" s="191" t="s">
        <v>813</v>
      </c>
      <c r="D89" s="183" cm="1">
        <f t="array" ref="D89">IFERROR(TOTAL_ANNUAL_VALUE/AVG_ACV,"MISSING INPUT")</f>
        <v>0</v>
      </c>
      <c r="E89" s="188" t="s">
        <v>814</v>
      </c>
      <c r="F89" s="188" t="s">
        <v>815</v>
      </c>
      <c r="G89" s="188" t="s">
        <v>816</v>
      </c>
      <c r="H89" s="188" t="s">
        <v>413</v>
      </c>
      <c r="I89" s="188" t="s">
        <v>817</v>
      </c>
      <c r="J89" s="188" t="s">
        <v>818</v>
      </c>
      <c r="K89" s="190" t="s">
        <v>395</v>
      </c>
    </row>
    <row r="90" spans="1:11" ht="29">
      <c r="A90" s="192">
        <v>16</v>
      </c>
      <c r="B90" s="193" t="s">
        <v>812</v>
      </c>
      <c r="C90" s="194" t="s">
        <v>819</v>
      </c>
      <c r="D90" s="200"/>
      <c r="E90" s="196" t="s">
        <v>820</v>
      </c>
      <c r="F90" s="196" t="s">
        <v>821</v>
      </c>
      <c r="G90" s="196" t="s">
        <v>822</v>
      </c>
      <c r="H90" s="196" t="s">
        <v>386</v>
      </c>
      <c r="I90" s="196"/>
      <c r="J90" s="196" t="s">
        <v>823</v>
      </c>
      <c r="K90" s="192" t="s">
        <v>388</v>
      </c>
    </row>
    <row r="91" spans="1:11">
      <c r="A91" s="190">
        <v>16</v>
      </c>
      <c r="B91" t="s">
        <v>812</v>
      </c>
      <c r="C91" s="191" t="s">
        <v>824</v>
      </c>
      <c r="D91" s="200"/>
      <c r="E91" s="188" t="s">
        <v>825</v>
      </c>
      <c r="F91" s="188" t="s">
        <v>826</v>
      </c>
      <c r="G91" s="188" t="s">
        <v>822</v>
      </c>
      <c r="H91" s="188" t="s">
        <v>386</v>
      </c>
      <c r="I91" s="188"/>
      <c r="J91" s="188" t="s">
        <v>749</v>
      </c>
      <c r="K91" s="190" t="s">
        <v>388</v>
      </c>
    </row>
    <row r="92" spans="1:11">
      <c r="A92" s="192">
        <v>16</v>
      </c>
      <c r="B92" s="193" t="s">
        <v>812</v>
      </c>
      <c r="C92" s="194" t="s">
        <v>827</v>
      </c>
      <c r="D92" s="200"/>
      <c r="E92" s="196" t="s">
        <v>828</v>
      </c>
      <c r="F92" s="196" t="s">
        <v>829</v>
      </c>
      <c r="G92" s="196" t="s">
        <v>822</v>
      </c>
      <c r="H92" s="196" t="s">
        <v>386</v>
      </c>
      <c r="I92" s="196"/>
      <c r="J92" s="196" t="s">
        <v>749</v>
      </c>
      <c r="K92" s="192" t="s">
        <v>388</v>
      </c>
    </row>
    <row r="93" spans="1:11" ht="29">
      <c r="A93" s="190">
        <v>16</v>
      </c>
      <c r="B93" t="s">
        <v>812</v>
      </c>
      <c r="C93" s="191" t="s">
        <v>830</v>
      </c>
      <c r="D93" s="182">
        <f>N(D90)+N(D91)+N(D92)</f>
        <v>0</v>
      </c>
      <c r="E93" s="188" t="s">
        <v>831</v>
      </c>
      <c r="F93" s="188" t="s">
        <v>832</v>
      </c>
      <c r="G93" s="188" t="s">
        <v>833</v>
      </c>
      <c r="H93" s="188" t="s">
        <v>413</v>
      </c>
      <c r="I93" s="188" t="s">
        <v>834</v>
      </c>
      <c r="J93" s="188" t="s">
        <v>835</v>
      </c>
      <c r="K93" s="190" t="s">
        <v>388</v>
      </c>
    </row>
    <row r="94" spans="1:11" ht="29">
      <c r="A94" s="192">
        <v>17</v>
      </c>
      <c r="B94" s="193" t="s">
        <v>836</v>
      </c>
      <c r="C94" s="194" t="s">
        <v>837</v>
      </c>
      <c r="D94" s="197">
        <v>0.4</v>
      </c>
      <c r="E94" s="196" t="s">
        <v>838</v>
      </c>
      <c r="F94" s="196" t="s">
        <v>839</v>
      </c>
      <c r="G94" s="196" t="s">
        <v>840</v>
      </c>
      <c r="H94" s="196" t="s">
        <v>841</v>
      </c>
      <c r="I94" s="196"/>
      <c r="J94" s="196" t="s">
        <v>842</v>
      </c>
      <c r="K94" s="192" t="s">
        <v>446</v>
      </c>
    </row>
    <row r="95" spans="1:11">
      <c r="A95" s="190">
        <v>17</v>
      </c>
      <c r="B95" t="s">
        <v>836</v>
      </c>
      <c r="C95" s="191" t="s">
        <v>843</v>
      </c>
      <c r="D95" s="185">
        <v>0.3</v>
      </c>
      <c r="E95" s="188" t="s">
        <v>844</v>
      </c>
      <c r="F95" s="188" t="s">
        <v>845</v>
      </c>
      <c r="G95" s="188" t="s">
        <v>840</v>
      </c>
      <c r="H95" s="188" t="s">
        <v>841</v>
      </c>
      <c r="I95" s="188"/>
      <c r="J95" s="188" t="s">
        <v>846</v>
      </c>
      <c r="K95" s="190" t="s">
        <v>446</v>
      </c>
    </row>
    <row r="96" spans="1:11">
      <c r="A96" s="192">
        <v>17</v>
      </c>
      <c r="B96" s="193" t="s">
        <v>836</v>
      </c>
      <c r="C96" s="194" t="s">
        <v>847</v>
      </c>
      <c r="D96" s="197">
        <v>0.2</v>
      </c>
      <c r="E96" s="196" t="s">
        <v>848</v>
      </c>
      <c r="F96" s="196" t="s">
        <v>849</v>
      </c>
      <c r="G96" s="196" t="s">
        <v>840</v>
      </c>
      <c r="H96" s="196" t="s">
        <v>841</v>
      </c>
      <c r="I96" s="196"/>
      <c r="J96" s="196" t="s">
        <v>850</v>
      </c>
      <c r="K96" s="192" t="s">
        <v>446</v>
      </c>
    </row>
    <row r="97" spans="1:11" ht="29">
      <c r="A97" s="190">
        <v>17</v>
      </c>
      <c r="B97" t="s">
        <v>836</v>
      </c>
      <c r="C97" s="191" t="s">
        <v>851</v>
      </c>
      <c r="D97" s="185">
        <v>0.1</v>
      </c>
      <c r="E97" s="188" t="s">
        <v>852</v>
      </c>
      <c r="F97" s="188" t="s">
        <v>853</v>
      </c>
      <c r="G97" s="188" t="s">
        <v>840</v>
      </c>
      <c r="H97" s="188" t="s">
        <v>841</v>
      </c>
      <c r="I97" s="188"/>
      <c r="J97" s="188" t="s">
        <v>854</v>
      </c>
      <c r="K97" s="190" t="s">
        <v>446</v>
      </c>
    </row>
    <row r="98" spans="1:11">
      <c r="A98" s="192">
        <v>17</v>
      </c>
      <c r="B98" s="193" t="s">
        <v>836</v>
      </c>
      <c r="C98" s="194" t="s">
        <v>855</v>
      </c>
      <c r="D98" s="195" cm="1">
        <f t="array" ref="D98">ROUND_SIZE*D94</f>
        <v>0</v>
      </c>
      <c r="E98" s="196" t="s">
        <v>856</v>
      </c>
      <c r="F98" s="196" t="s">
        <v>857</v>
      </c>
      <c r="G98" s="196" t="s">
        <v>858</v>
      </c>
      <c r="H98" s="196" t="s">
        <v>413</v>
      </c>
      <c r="I98" s="196" t="s">
        <v>859</v>
      </c>
      <c r="J98" s="196" t="s">
        <v>860</v>
      </c>
      <c r="K98" s="192" t="s">
        <v>388</v>
      </c>
    </row>
    <row r="99" spans="1:11">
      <c r="A99" s="190">
        <v>17</v>
      </c>
      <c r="B99" t="s">
        <v>836</v>
      </c>
      <c r="C99" s="191" t="s">
        <v>861</v>
      </c>
      <c r="D99" s="182" cm="1">
        <f t="array" ref="D99">ROUND_SIZE*D95</f>
        <v>0</v>
      </c>
      <c r="E99" s="188" t="s">
        <v>862</v>
      </c>
      <c r="F99" s="188" t="s">
        <v>863</v>
      </c>
      <c r="G99" s="188" t="s">
        <v>858</v>
      </c>
      <c r="H99" s="188" t="s">
        <v>413</v>
      </c>
      <c r="I99" s="188" t="s">
        <v>864</v>
      </c>
      <c r="J99" s="188"/>
      <c r="K99" s="190" t="s">
        <v>388</v>
      </c>
    </row>
    <row r="100" spans="1:11">
      <c r="A100" s="192">
        <v>17</v>
      </c>
      <c r="B100" s="193" t="s">
        <v>836</v>
      </c>
      <c r="C100" s="194" t="s">
        <v>865</v>
      </c>
      <c r="D100" s="195" cm="1">
        <f t="array" ref="D100">ROUND_SIZE*D96</f>
        <v>0</v>
      </c>
      <c r="E100" s="196" t="s">
        <v>866</v>
      </c>
      <c r="F100" s="196" t="s">
        <v>867</v>
      </c>
      <c r="G100" s="196" t="s">
        <v>858</v>
      </c>
      <c r="H100" s="196" t="s">
        <v>413</v>
      </c>
      <c r="I100" s="196" t="s">
        <v>868</v>
      </c>
      <c r="J100" s="196"/>
      <c r="K100" s="192" t="s">
        <v>388</v>
      </c>
    </row>
    <row r="101" spans="1:11">
      <c r="A101" s="190">
        <v>17</v>
      </c>
      <c r="B101" t="s">
        <v>836</v>
      </c>
      <c r="C101" s="191" t="s">
        <v>869</v>
      </c>
      <c r="D101" s="182" cm="1">
        <f t="array" ref="D101">ROUND_SIZE*D97</f>
        <v>0</v>
      </c>
      <c r="E101" s="188" t="s">
        <v>870</v>
      </c>
      <c r="F101" s="188" t="s">
        <v>871</v>
      </c>
      <c r="G101" s="188" t="s">
        <v>858</v>
      </c>
      <c r="H101" s="188" t="s">
        <v>413</v>
      </c>
      <c r="I101" s="188" t="s">
        <v>872</v>
      </c>
      <c r="J101" s="188"/>
      <c r="K101" s="190" t="s">
        <v>388</v>
      </c>
    </row>
    <row r="102" spans="1:11" ht="29">
      <c r="A102" s="192">
        <v>18</v>
      </c>
      <c r="B102" s="193" t="s">
        <v>873</v>
      </c>
      <c r="C102" s="194" t="s">
        <v>874</v>
      </c>
      <c r="D102" s="200"/>
      <c r="E102" s="196" t="s">
        <v>875</v>
      </c>
      <c r="F102" s="196" t="s">
        <v>876</v>
      </c>
      <c r="G102" s="196" t="s">
        <v>877</v>
      </c>
      <c r="H102" s="196" t="s">
        <v>878</v>
      </c>
      <c r="I102" s="196"/>
      <c r="J102" s="196" t="s">
        <v>879</v>
      </c>
      <c r="K102" s="192" t="s">
        <v>388</v>
      </c>
    </row>
    <row r="103" spans="1:11">
      <c r="A103" s="190">
        <v>18</v>
      </c>
      <c r="B103" t="s">
        <v>873</v>
      </c>
      <c r="C103" s="191" t="s">
        <v>880</v>
      </c>
      <c r="D103" s="202"/>
      <c r="E103" s="188" t="s">
        <v>881</v>
      </c>
      <c r="F103" s="188" t="s">
        <v>882</v>
      </c>
      <c r="G103" s="188" t="s">
        <v>883</v>
      </c>
      <c r="H103" s="188" t="s">
        <v>386</v>
      </c>
      <c r="I103" s="188"/>
      <c r="J103" s="188" t="s">
        <v>884</v>
      </c>
      <c r="K103" s="190" t="s">
        <v>422</v>
      </c>
    </row>
    <row r="104" spans="1:11" ht="29">
      <c r="A104" s="192">
        <v>18</v>
      </c>
      <c r="B104" s="193" t="s">
        <v>873</v>
      </c>
      <c r="C104" s="194" t="s">
        <v>885</v>
      </c>
      <c r="D104" s="200"/>
      <c r="E104" s="196" t="s">
        <v>886</v>
      </c>
      <c r="F104" s="196" t="s">
        <v>887</v>
      </c>
      <c r="G104" s="196" t="s">
        <v>888</v>
      </c>
      <c r="H104" s="196" t="s">
        <v>889</v>
      </c>
      <c r="I104" s="196"/>
      <c r="J104" s="196" t="s">
        <v>890</v>
      </c>
      <c r="K104" s="192" t="s">
        <v>388</v>
      </c>
    </row>
    <row r="105" spans="1:11" ht="58">
      <c r="A105" s="190">
        <v>20</v>
      </c>
      <c r="B105" t="s">
        <v>891</v>
      </c>
      <c r="C105" s="191" t="s">
        <v>892</v>
      </c>
      <c r="D105" s="182" cm="1">
        <f t="array" ref="D105">ROUND_SIZE</f>
        <v>0</v>
      </c>
      <c r="E105" s="188" t="s">
        <v>893</v>
      </c>
      <c r="F105" s="188" t="s">
        <v>894</v>
      </c>
      <c r="G105" s="188" t="s">
        <v>895</v>
      </c>
      <c r="H105" s="188" t="s">
        <v>413</v>
      </c>
      <c r="I105" s="188" t="s">
        <v>414</v>
      </c>
      <c r="J105" s="188" t="s">
        <v>896</v>
      </c>
      <c r="K105" s="190" t="s">
        <v>388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1E40-A5BD-4192-862A-09C8A959B571}">
  <dimension ref="A1:C15"/>
  <sheetViews>
    <sheetView workbookViewId="0">
      <selection activeCell="C1" sqref="C1:C11"/>
    </sheetView>
  </sheetViews>
  <sheetFormatPr defaultRowHeight="14.5"/>
  <cols>
    <col min="1" max="1" width="22.26953125" bestFit="1" customWidth="1"/>
    <col min="2" max="3" width="16.54296875" customWidth="1"/>
  </cols>
  <sheetData>
    <row r="1" spans="1:3">
      <c r="A1" t="s">
        <v>91</v>
      </c>
      <c r="B1" t="s">
        <v>92</v>
      </c>
      <c r="C1" t="s">
        <v>937</v>
      </c>
    </row>
    <row r="2" spans="1:3">
      <c r="A2" t="s">
        <v>125</v>
      </c>
      <c r="B2" t="s">
        <v>106</v>
      </c>
      <c r="C2" t="s">
        <v>276</v>
      </c>
    </row>
    <row r="3" spans="1:3">
      <c r="A3" t="s">
        <v>135</v>
      </c>
      <c r="B3" t="s">
        <v>109</v>
      </c>
      <c r="C3" t="s">
        <v>938</v>
      </c>
    </row>
    <row r="4" spans="1:3">
      <c r="A4" t="s">
        <v>144</v>
      </c>
      <c r="B4" t="s">
        <v>111</v>
      </c>
      <c r="C4" t="s">
        <v>939</v>
      </c>
    </row>
    <row r="5" spans="1:3">
      <c r="A5" t="s">
        <v>154</v>
      </c>
      <c r="B5" t="s">
        <v>114</v>
      </c>
      <c r="C5" t="s">
        <v>940</v>
      </c>
    </row>
    <row r="6" spans="1:3">
      <c r="A6" t="s">
        <v>163</v>
      </c>
      <c r="B6" t="s">
        <v>116</v>
      </c>
      <c r="C6" t="s">
        <v>945</v>
      </c>
    </row>
    <row r="7" spans="1:3">
      <c r="A7" t="s">
        <v>175</v>
      </c>
      <c r="B7" t="s">
        <v>118</v>
      </c>
      <c r="C7" t="s">
        <v>941</v>
      </c>
    </row>
    <row r="8" spans="1:3">
      <c r="A8" t="s">
        <v>184</v>
      </c>
      <c r="B8" t="s">
        <v>121</v>
      </c>
      <c r="C8" t="s">
        <v>942</v>
      </c>
    </row>
    <row r="9" spans="1:3">
      <c r="A9" t="s">
        <v>192</v>
      </c>
      <c r="B9" t="s">
        <v>123</v>
      </c>
      <c r="C9" t="s">
        <v>943</v>
      </c>
    </row>
    <row r="10" spans="1:3">
      <c r="A10" t="s">
        <v>200</v>
      </c>
      <c r="C10" t="s">
        <v>944</v>
      </c>
    </row>
    <row r="11" spans="1:3">
      <c r="A11" t="s">
        <v>207</v>
      </c>
      <c r="C11" t="s">
        <v>261</v>
      </c>
    </row>
    <row r="12" spans="1:3">
      <c r="A12" t="s">
        <v>214</v>
      </c>
    </row>
    <row r="13" spans="1:3">
      <c r="A13" t="s">
        <v>224</v>
      </c>
    </row>
    <row r="14" spans="1:3">
      <c r="A14" t="s">
        <v>233</v>
      </c>
    </row>
    <row r="15" spans="1:3">
      <c r="A15" t="s">
        <v>243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08d8d7-acba-4c2e-9ebb-83a4698695fb}" enabled="0" method="" siteId="{2c08d8d7-acba-4c2e-9ebb-83a4698695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104</vt:i4>
      </vt:variant>
    </vt:vector>
  </HeadingPairs>
  <TitlesOfParts>
    <vt:vector size="116" baseType="lpstr">
      <vt:lpstr>Cover Page</vt:lpstr>
      <vt:lpstr>Customer's Questionnaire</vt:lpstr>
      <vt:lpstr>Your Company </vt:lpstr>
      <vt:lpstr>Dashboard</vt:lpstr>
      <vt:lpstr>Qualitative Assumptions</vt:lpstr>
      <vt:lpstr>P&amp;L</vt:lpstr>
      <vt:lpstr>Rev. Build</vt:lpstr>
      <vt:lpstr>COGS</vt:lpstr>
      <vt:lpstr>OPEX</vt:lpstr>
      <vt:lpstr>Benchmark_Table</vt:lpstr>
      <vt:lpstr>Investor_Deck_Calculations</vt:lpstr>
      <vt:lpstr>Definitions</vt:lpstr>
      <vt:lpstr>ALLOC_01</vt:lpstr>
      <vt:lpstr>ALLOC_01_PCT</vt:lpstr>
      <vt:lpstr>ALLOC_02</vt:lpstr>
      <vt:lpstr>ALLOC_02_PCT</vt:lpstr>
      <vt:lpstr>ALLOC_03</vt:lpstr>
      <vt:lpstr>ALLOC_03_PCT</vt:lpstr>
      <vt:lpstr>ALLOC_04</vt:lpstr>
      <vt:lpstr>ALLOC_04_PCT</vt:lpstr>
      <vt:lpstr>ARR_CURRENT</vt:lpstr>
      <vt:lpstr>ARR_FY29</vt:lpstr>
      <vt:lpstr>ARR_GROWTH</vt:lpstr>
      <vt:lpstr>ARR_TODAY</vt:lpstr>
      <vt:lpstr>ASK_AMOUNT</vt:lpstr>
      <vt:lpstr>AVG_ACV</vt:lpstr>
      <vt:lpstr>CAC_DELTA</vt:lpstr>
      <vt:lpstr>CAC_VALUE</vt:lpstr>
      <vt:lpstr>CHART_ARR_5Y</vt:lpstr>
      <vt:lpstr>CHART_REVENUE_5Y</vt:lpstr>
      <vt:lpstr>CHART_REVENUE_BUILD_WATERFALL</vt:lpstr>
      <vt:lpstr>COGS_Y1</vt:lpstr>
      <vt:lpstr>COGS_Y2</vt:lpstr>
      <vt:lpstr>COGS_Y3</vt:lpstr>
      <vt:lpstr>COGS_Y4</vt:lpstr>
      <vt:lpstr>COGS_Y5</vt:lpstr>
      <vt:lpstr>COHORT_1_VALUE</vt:lpstr>
      <vt:lpstr>COHORT_2_VALUE</vt:lpstr>
      <vt:lpstr>COHORT_3_VALUE</vt:lpstr>
      <vt:lpstr>COHORT_4_VALUE</vt:lpstr>
      <vt:lpstr>COMMIT_ARR</vt:lpstr>
      <vt:lpstr>COMMIT_CUSTOMERS</vt:lpstr>
      <vt:lpstr>COMMIT_EBITDA</vt:lpstr>
      <vt:lpstr>CUSTOMER_COUNT</vt:lpstr>
      <vt:lpstr>CUSTOMERS</vt:lpstr>
      <vt:lpstr>CUSTOMERS_DELTA</vt:lpstr>
      <vt:lpstr>DRIVER_01_VALUE</vt:lpstr>
      <vt:lpstr>DRIVER_02_VALUE</vt:lpstr>
      <vt:lpstr>DRIVER_03_VALUE</vt:lpstr>
      <vt:lpstr>DRIVER_04_VALUE</vt:lpstr>
      <vt:lpstr>EBITDA_Y1</vt:lpstr>
      <vt:lpstr>EBITDA_Y2</vt:lpstr>
      <vt:lpstr>EBITDA_Y3</vt:lpstr>
      <vt:lpstr>EBITDA_Y4</vt:lpstr>
      <vt:lpstr>EBITDA_Y5</vt:lpstr>
      <vt:lpstr>GM_DELTA</vt:lpstr>
      <vt:lpstr>GM_Y1</vt:lpstr>
      <vt:lpstr>GM_Y2</vt:lpstr>
      <vt:lpstr>GM_Y3</vt:lpstr>
      <vt:lpstr>GM_Y4</vt:lpstr>
      <vt:lpstr>GM_Y5</vt:lpstr>
      <vt:lpstr>GP_CAGR</vt:lpstr>
      <vt:lpstr>GP_Y1</vt:lpstr>
      <vt:lpstr>GP_Y2</vt:lpstr>
      <vt:lpstr>GP_Y3</vt:lpstr>
      <vt:lpstr>GP_Y4</vt:lpstr>
      <vt:lpstr>GP_Y5</vt:lpstr>
      <vt:lpstr>GROSS_MARGIN</vt:lpstr>
      <vt:lpstr>KPI_ARR_DELTA</vt:lpstr>
      <vt:lpstr>KPI_ARR_VALUE</vt:lpstr>
      <vt:lpstr>KPI_BURN_VALUE</vt:lpstr>
      <vt:lpstr>KPI_GM_DELTA</vt:lpstr>
      <vt:lpstr>KPI_GM_VALUE</vt:lpstr>
      <vt:lpstr>KPI_NRR_DELTA</vt:lpstr>
      <vt:lpstr>KPI_NRR_VALUE</vt:lpstr>
      <vt:lpstr>LOGO_RETENTION</vt:lpstr>
      <vt:lpstr>LTV_CAC_MULTIPLE</vt:lpstr>
      <vt:lpstr>LTV_DELTA</vt:lpstr>
      <vt:lpstr>LTV_VALUE</vt:lpstr>
      <vt:lpstr>MAGIC_NUMBER_VALUE</vt:lpstr>
      <vt:lpstr>MARKET_CAGR</vt:lpstr>
      <vt:lpstr>MARKET_SIZE</vt:lpstr>
      <vt:lpstr>NRR</vt:lpstr>
      <vt:lpstr>NRR_BENCHMARK</vt:lpstr>
      <vt:lpstr>OPEX_Y1</vt:lpstr>
      <vt:lpstr>OPEX_Y2</vt:lpstr>
      <vt:lpstr>OPEX_Y3</vt:lpstr>
      <vt:lpstr>OPEX_Y4</vt:lpstr>
      <vt:lpstr>OPEX_Y5</vt:lpstr>
      <vt:lpstr>PAYBACK_DELTA</vt:lpstr>
      <vt:lpstr>PAYBACK_VALUE</vt:lpstr>
      <vt:lpstr>REV_CAGR</vt:lpstr>
      <vt:lpstr>REV_Y1</vt:lpstr>
      <vt:lpstr>REV_Y2</vt:lpstr>
      <vt:lpstr>REV_Y3</vt:lpstr>
      <vt:lpstr>REV_Y4</vt:lpstr>
      <vt:lpstr>REV_Y5</vt:lpstr>
      <vt:lpstr>REVENUE_STREAM_01_PCT</vt:lpstr>
      <vt:lpstr>REVENUE_STREAM_02_PCT</vt:lpstr>
      <vt:lpstr>REVENUE_STREAM_03_PCT</vt:lpstr>
      <vt:lpstr>ROI_MULTIPLE</vt:lpstr>
      <vt:lpstr>ROUND_SIZE</vt:lpstr>
      <vt:lpstr>ROUND_SIZE_ASK</vt:lpstr>
      <vt:lpstr>SAM_VALUE</vt:lpstr>
      <vt:lpstr>SOM_VALUE</vt:lpstr>
      <vt:lpstr>TABLE_KEY_FINANCIAL_METRICS</vt:lpstr>
      <vt:lpstr>TABLE_PNL_SUMMARY_5Y</vt:lpstr>
      <vt:lpstr>TAM_VALUE</vt:lpstr>
      <vt:lpstr>TEAM_SIZE</vt:lpstr>
      <vt:lpstr>TOTAL_ANNUAL_VALUE</vt:lpstr>
      <vt:lpstr>TOTAL_RAISED</vt:lpstr>
      <vt:lpstr>TRACTION_MULTIPLE</vt:lpstr>
      <vt:lpstr>UNIT_ECON_MULTIPLE</vt:lpstr>
      <vt:lpstr>VALUE_01</vt:lpstr>
      <vt:lpstr>VALUE_02</vt:lpstr>
      <vt:lpstr>VALUE_03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Haim</dc:creator>
  <cp:lastModifiedBy>Raphael Haim</cp:lastModifiedBy>
  <dcterms:created xsi:type="dcterms:W3CDTF">2015-06-05T18:17:20Z</dcterms:created>
  <dcterms:modified xsi:type="dcterms:W3CDTF">2026-06-08T19:24:40Z</dcterms:modified>
</cp:coreProperties>
</file>