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0">
    <font>
      <name val="Calibri"/>
      <family val="2"/>
      <color theme="1"/>
      <sz val="11"/>
      <scheme val="minor"/>
    </font>
    <font>
      <name val="Times New Roman"/>
      <i val="1"/>
      <sz val="8"/>
    </font>
    <font>
      <name val="Times New Roman"/>
      <b val="1"/>
      <sz val="9"/>
    </font>
    <font>
      <name val="Times New Roman"/>
      <b val="1"/>
      <sz val="10"/>
    </font>
    <font>
      <name val="Times New Roman"/>
      <b val="1"/>
      <sz val="5"/>
    </font>
    <font>
      <name val="Times New Roman"/>
      <b val="1"/>
      <sz val="7"/>
    </font>
    <font>
      <name val="Arial Narrow"/>
      <sz val="8"/>
    </font>
    <font>
      <name val="Times New Roman"/>
      <sz val="7"/>
    </font>
    <font>
      <name val="Times New Roman"/>
      <sz val="8"/>
    </font>
    <font>
      <name val="Times New Roman"/>
      <b val="1"/>
      <sz val="8"/>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23">
    <xf numFmtId="0" fontId="0" fillId="0" borderId="0" pivotButton="0" quotePrefix="0" xfId="0"/>
    <xf numFmtId="0" fontId="0" fillId="2"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xf numFmtId="0" fontId="4" fillId="2" borderId="1" pivotButton="0" quotePrefix="0" xfId="0"/>
    <xf numFmtId="0" fontId="5" fillId="0" borderId="1" applyAlignment="1" pivotButton="0" quotePrefix="0" xfId="0">
      <alignment horizontal="center" vertical="center"/>
    </xf>
    <xf numFmtId="0" fontId="6" fillId="2" borderId="1" applyAlignment="1" pivotButton="0" quotePrefix="0" xfId="0">
      <alignment horizontal="left" vertical="center" wrapText="1"/>
    </xf>
    <xf numFmtId="0" fontId="7" fillId="0" borderId="1" applyAlignment="1" pivotButton="0" quotePrefix="0" xfId="0">
      <alignment horizontal="left" vertical="center" wrapText="1"/>
    </xf>
    <xf numFmtId="0" fontId="7" fillId="2" borderId="1" applyAlignment="1" pivotButton="0" quotePrefix="0" xfId="0">
      <alignment horizontal="center" vertical="center"/>
    </xf>
    <xf numFmtId="0" fontId="7" fillId="0" borderId="1" applyAlignment="1" pivotButton="0" quotePrefix="0" xfId="0">
      <alignment horizontal="center" vertical="center"/>
    </xf>
    <xf numFmtId="4" fontId="7" fillId="2" borderId="1" applyAlignment="1" pivotButton="0" quotePrefix="0" xfId="0">
      <alignment horizontal="center" vertical="center"/>
    </xf>
    <xf numFmtId="4" fontId="7" fillId="0" borderId="1" applyAlignment="1" pivotButton="0" quotePrefix="0" xfId="0">
      <alignment horizontal="center" vertical="center"/>
    </xf>
    <xf numFmtId="0" fontId="8" fillId="0" borderId="1" pivotButton="0" quotePrefix="0" xfId="0"/>
    <xf numFmtId="4" fontId="7" fillId="0" borderId="1" pivotButton="0" quotePrefix="0" xfId="0"/>
    <xf numFmtId="0" fontId="7" fillId="0" borderId="1" pivotButton="0" quotePrefix="0" xfId="0"/>
    <xf numFmtId="0" fontId="9" fillId="0" borderId="1" pivotButton="0" quotePrefix="0" xfId="0"/>
    <xf numFmtId="4" fontId="9"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 Type="http://schemas.openxmlformats.org/officeDocument/2006/relationships/image" Target="/xl/media/image3.jpeg" Id="rId3"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16</row>
      <rowOff>0</rowOff>
    </from>
    <ext cx="1333500" cy="1524000"/>
    <pic>
      <nvPicPr>
        <cNvPr id="1" name="Image 1" descr="Picture"/>
        <cNvPicPr/>
      </nvPicPr>
      <blipFill>
        <a:blip cstate="print" r:embed="rId1"/>
        <a:stretch>
          <a:fillRect/>
        </a:stretch>
      </blipFill>
      <spPr>
        <a:prstGeom prst="rect"/>
      </spPr>
    </pic>
    <clientData/>
  </oneCellAnchor>
  <oneCellAnchor>
    <from>
      <col>7</col>
      <colOff>0</colOff>
      <row>17</row>
      <rowOff>0</rowOff>
    </from>
    <ext cx="1333500" cy="1524000"/>
    <pic>
      <nvPicPr>
        <cNvPr id="2" name="Image 2" descr="Picture"/>
        <cNvPicPr/>
      </nvPicPr>
      <blipFill>
        <a:blip cstate="print" r:embed="rId2"/>
        <a:stretch>
          <a:fillRect/>
        </a:stretch>
      </blipFill>
      <spPr>
        <a:prstGeom prst="rect"/>
      </spPr>
    </pic>
    <clientData/>
  </oneCellAnchor>
  <oneCellAnchor>
    <from>
      <col>7</col>
      <colOff>0</colOff>
      <row>18</row>
      <rowOff>0</rowOff>
    </from>
    <ext cx="1333500" cy="1524000"/>
    <pic>
      <nvPicPr>
        <cNvPr id="3" name="Image 3" descr="Picture"/>
        <cNvPicPr/>
      </nvPicPr>
      <blipFill>
        <a:blip cstate="print" r:embed="rId3"/>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8:T27"/>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1" min="19" max="19"/>
    <col width="13.5" customWidth="1" style="1" min="20" max="20"/>
    <col width="1.72" customWidth="1" min="21" max="21"/>
  </cols>
  <sheetData>
    <row r="6" ht="4.5" customHeight="1"/>
    <row r="7" ht="35.7" customHeight="1"/>
    <row r="8" ht="65.25" customHeight="1">
      <c r="B8" s="2"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3">
        <f>TODAY()</f>
        <v/>
      </c>
      <c r="O10" s="4" t="inlineStr">
        <is>
          <t>ТОВ "АГРО-ТЕХНІК"</t>
        </is>
      </c>
    </row>
    <row r="11" ht="3.6" customHeight="1"/>
    <row r="12" ht="11.25" customHeight="1">
      <c r="B12" s="5" t="inlineStr">
        <is>
          <t>Техніко-комерційна пропозиція на постачання інструменту TECNOSTAMP S.R.L для листозгинального пресу з ЧПК</t>
        </is>
      </c>
    </row>
    <row r="13" ht="3.6" customHeight="1"/>
    <row r="14" ht="12" customHeight="1">
      <c r="B14" s="6" t="inlineStr">
        <is>
          <t>№</t>
        </is>
      </c>
      <c r="C14" s="7" t="n"/>
      <c r="D14" s="8" t="inlineStr">
        <is>
          <t>Description</t>
        </is>
      </c>
      <c r="E14" s="9" t="n"/>
      <c r="F14" s="6" t="inlineStr">
        <is>
          <t>Опис</t>
        </is>
      </c>
      <c r="G14" s="6" t="inlineStr">
        <is>
          <t>/</t>
        </is>
      </c>
      <c r="H14" s="6" t="inlineStr">
        <is>
          <t>Розмір, мм</t>
        </is>
      </c>
      <c r="I14" s="9" t="n"/>
      <c r="J14" s="8" t="inlineStr">
        <is>
          <t>Вага</t>
        </is>
      </c>
      <c r="K14" s="6" t="inlineStr">
        <is>
          <t>Кіл-ть</t>
        </is>
      </c>
      <c r="L14" s="8" t="inlineStr">
        <is>
          <t>ЗАКУПКА</t>
        </is>
      </c>
      <c r="M14" s="8" t="inlineStr">
        <is>
          <t>Вартість позиції</t>
        </is>
      </c>
      <c r="N14" s="8" t="inlineStr">
        <is>
          <t>Відсоток від вартості позиції</t>
        </is>
      </c>
      <c r="O14" s="6" t="inlineStr">
        <is>
          <t>Ціна од. EURO</t>
        </is>
      </c>
      <c r="P14" s="6" t="inlineStr">
        <is>
          <t>Ціна разом EURO</t>
        </is>
      </c>
      <c r="Q14" s="6" t="inlineStr">
        <is>
          <t>Ціна од. ГРН</t>
        </is>
      </c>
      <c r="R14" s="6" t="inlineStr">
        <is>
          <t>Ціна разом ГРН</t>
        </is>
      </c>
      <c r="S14" s="8" t="inlineStr">
        <is>
          <t>1C за одиницю UAH</t>
        </is>
      </c>
      <c r="T14" s="8" t="inlineStr">
        <is>
          <t>1C разом UAH</t>
        </is>
      </c>
    </row>
    <row r="15" ht="6.75" customHeight="1">
      <c r="B15" s="6" t="n">
        <v>1</v>
      </c>
      <c r="C15" s="6" t="n">
        <v>2</v>
      </c>
      <c r="D15" s="8" t="n"/>
      <c r="E15" s="9" t="n"/>
      <c r="F15" s="6" t="n">
        <v>3</v>
      </c>
      <c r="G15" s="6" t="n"/>
      <c r="H15" s="6" t="n">
        <v>4</v>
      </c>
      <c r="I15" s="9" t="n"/>
      <c r="J15" s="10" t="n"/>
      <c r="K15" s="6" t="n">
        <v>5</v>
      </c>
      <c r="L15" s="10" t="n"/>
      <c r="M15" s="10" t="n"/>
      <c r="N15" s="10" t="n"/>
      <c r="O15" s="6" t="n">
        <v>6</v>
      </c>
      <c r="P15" s="6" t="n">
        <v>7</v>
      </c>
      <c r="Q15" s="6" t="n">
        <v>8</v>
      </c>
      <c r="R15" s="6" t="n">
        <v>9</v>
      </c>
      <c r="S15" s="9" t="n"/>
      <c r="T15" s="9" t="n"/>
    </row>
    <row r="16" ht="9.75" customHeight="1">
      <c r="B16" s="7" t="n"/>
      <c r="C16" s="7" t="n"/>
      <c r="D16" s="9" t="n"/>
      <c r="E16" s="9" t="n"/>
      <c r="F16" s="7" t="n"/>
      <c r="G16" s="7" t="n"/>
      <c r="H16" s="7" t="n"/>
      <c r="I16" s="9" t="n"/>
      <c r="J16" s="9" t="n"/>
      <c r="K16" s="7" t="n"/>
      <c r="L16" s="9" t="n"/>
      <c r="M16" s="9" t="n"/>
      <c r="N16" s="9" t="n"/>
      <c r="O16" s="7" t="n"/>
      <c r="P16" s="7" t="n"/>
      <c r="Q16" s="7" t="n"/>
      <c r="R16" s="7" t="n"/>
      <c r="S16" s="9" t="n"/>
      <c r="T16" s="9" t="n"/>
    </row>
    <row r="17" ht="150" customHeight="1">
      <c r="B17" s="11" t="n">
        <v>1</v>
      </c>
      <c r="C17" s="7" t="n"/>
      <c r="D17" s="12" t="inlineStr">
        <is>
          <t>10.136S  α=60° R=6,0 H=65,00 L = 835</t>
        </is>
      </c>
      <c r="E17" s="9" t="n"/>
      <c r="F17" s="13" t="inlineStr">
        <is>
          <t xml:space="preserve">10.136S Пуансон AMADA α=60° R=6,0 мм H=65,00 мм;
Граничне навантаження 100Т/М;
Матеріал Steel C45;
Індукційне гартування поверхонь зношування (52-55 HRC);
Довжина L = 835 мм                                                                                                                                                                          </t>
        </is>
      </c>
      <c r="G17" s="7" t="n"/>
      <c r="H17" s="7" t="n"/>
      <c r="I17" s="14">
        <f>J17*K17</f>
        <v/>
      </c>
      <c r="J17" s="14" t="n">
        <v>15.3</v>
      </c>
      <c r="K17" s="15" t="n">
        <v>4</v>
      </c>
      <c r="L17" s="14">
        <f>239*((100-35.0)/100)</f>
        <v/>
      </c>
      <c r="M17" s="14">
        <f>L17*K17</f>
        <v/>
      </c>
      <c r="N17" s="16">
        <f>((L17*100)/489.45)/100</f>
        <v/>
      </c>
      <c r="O17" s="17">
        <f>Q17/39.75</f>
        <v/>
      </c>
      <c r="P17" s="17">
        <f>O17*K17</f>
        <v/>
      </c>
      <c r="Q17" s="17">
        <f>50713.67*N17</f>
        <v/>
      </c>
      <c r="R17" s="17">
        <f>Q17*K17</f>
        <v/>
      </c>
    </row>
    <row r="18" ht="150" customHeight="1">
      <c r="B18" s="11" t="n">
        <v>2</v>
      </c>
      <c r="C18" s="7" t="n"/>
      <c r="D18" s="12" t="inlineStr">
        <is>
          <t>10.136M  α=60° R=6,0 H=65,00 L = 415</t>
        </is>
      </c>
      <c r="E18" s="9" t="n"/>
      <c r="F18" s="13" t="inlineStr">
        <is>
          <t xml:space="preserve">10.136M Пуансон AMADA α=60° R=6,0 мм H=65,00 мм;
Граничне навантаження 100Т/М;
Матеріал Steel C45;
Індукційне гартування поверхонь зношування (52-55 HRC);
Довжина L = 415 мм                                                                                                                                                                          </t>
        </is>
      </c>
      <c r="G18" s="7" t="n"/>
      <c r="H18" s="7" t="n"/>
      <c r="I18" s="14">
        <f>J18*K18</f>
        <v/>
      </c>
      <c r="J18" s="14" t="n">
        <v>7.6</v>
      </c>
      <c r="K18" s="15" t="n">
        <v>1</v>
      </c>
      <c r="L18" s="14">
        <f>138*((100-35.0)/100)</f>
        <v/>
      </c>
      <c r="M18" s="14">
        <f>L18*K18</f>
        <v/>
      </c>
      <c r="N18" s="16">
        <f>((L18*100)/489.45)/100</f>
        <v/>
      </c>
      <c r="O18" s="17">
        <f>Q18/39.75</f>
        <v/>
      </c>
      <c r="P18" s="17">
        <f>O18*K18</f>
        <v/>
      </c>
      <c r="Q18" s="17">
        <f>50713.67*N18</f>
        <v/>
      </c>
      <c r="R18" s="17">
        <f>Q18*K18</f>
        <v/>
      </c>
    </row>
    <row r="19" ht="150" customHeight="1">
      <c r="B19" s="11" t="n">
        <v>3</v>
      </c>
      <c r="C19" s="7" t="n"/>
      <c r="D19" s="12" t="inlineStr">
        <is>
          <t>10.136K  α=60° R=6,0 H=65,00 L = 800 SECTIONED</t>
        </is>
      </c>
      <c r="E19" s="9" t="n"/>
      <c r="F19" s="13" t="inlineStr">
        <is>
          <t xml:space="preserve">10.136K Пуансон AMADA α=60° R=6,0 мм H=65,00 мм;
Граничне навантаження 100Т/М;
Матеріал Steel C45;
Індукційне гартування поверхонь зношування (52-55 HRC);
Довжина L = 100L + 150 + 50 + 40 + 20 + 15 + 15 + 10 + 300 + 100R = 800 мм                                                                                                                                                                          </t>
        </is>
      </c>
      <c r="G19" s="7" t="n"/>
      <c r="H19" s="7" t="n"/>
      <c r="I19" s="14">
        <f>J19*K19</f>
        <v/>
      </c>
      <c r="J19" s="14" t="n">
        <v>14</v>
      </c>
      <c r="K19" s="15" t="n">
        <v>1</v>
      </c>
      <c r="L19" s="14">
        <f>376*((100-35.0)/100)</f>
        <v/>
      </c>
      <c r="M19" s="14">
        <f>L19*K19</f>
        <v/>
      </c>
      <c r="N19" s="16">
        <f>((L19*100)/489.45)/100</f>
        <v/>
      </c>
      <c r="O19" s="17">
        <f>Q19/39.75</f>
        <v/>
      </c>
      <c r="P19" s="17">
        <f>O19*K19</f>
        <v/>
      </c>
      <c r="Q19" s="17">
        <f>50713.67*N19</f>
        <v/>
      </c>
      <c r="R19" s="17">
        <f>Q19*K19</f>
        <v/>
      </c>
    </row>
    <row r="20">
      <c r="B20" s="7" t="n"/>
      <c r="C20" s="7" t="n"/>
      <c r="D20" s="9" t="n"/>
      <c r="E20" s="9" t="n"/>
      <c r="F20" s="7" t="n"/>
      <c r="G20" s="7" t="n"/>
      <c r="H20" s="7" t="n"/>
      <c r="I20" s="9">
        <f>SUM(I17:I19)</f>
        <v/>
      </c>
      <c r="J20" s="9" t="n"/>
      <c r="K20" s="7" t="n"/>
      <c r="L20" s="9" t="n"/>
      <c r="M20" s="9" t="n"/>
      <c r="N20" s="9" t="n"/>
      <c r="O20" s="7" t="n"/>
      <c r="P20" s="7" t="n"/>
      <c r="Q20" s="7" t="n"/>
      <c r="R20" s="7" t="n"/>
      <c r="S20" s="9" t="n"/>
      <c r="T20" s="9" t="n"/>
    </row>
    <row r="21">
      <c r="F21" s="18" t="inlineStr">
        <is>
          <t>Разом</t>
        </is>
      </c>
      <c r="G21" s="7" t="n"/>
      <c r="H21" s="7" t="n"/>
      <c r="I21" s="7" t="n"/>
      <c r="J21" s="7" t="n"/>
      <c r="K21" s="7" t="n"/>
      <c r="L21" s="7" t="n"/>
      <c r="M21" s="7" t="n"/>
      <c r="N21" s="7" t="n"/>
      <c r="O21" s="7" t="n"/>
      <c r="P21" s="19">
        <f>SUM(P17:P19)</f>
        <v/>
      </c>
      <c r="Q21" s="20" t="n"/>
      <c r="R21" s="19">
        <f>SUM(R17:R19)</f>
        <v/>
      </c>
      <c r="S21" s="19">
        <f>SUM(S17:S19)</f>
        <v/>
      </c>
      <c r="T21" s="19">
        <f>SUM(T17:T19)</f>
        <v/>
      </c>
    </row>
    <row r="22">
      <c r="F22" s="18" t="inlineStr">
        <is>
          <t>ПДВ</t>
        </is>
      </c>
      <c r="G22" s="7" t="n"/>
      <c r="H22" s="7" t="n"/>
      <c r="I22" s="7" t="n"/>
      <c r="J22" s="7" t="n"/>
      <c r="K22" s="7" t="n"/>
      <c r="L22" s="7" t="n"/>
      <c r="M22" s="7" t="n"/>
      <c r="N22" s="7" t="n"/>
      <c r="O22" s="7" t="n"/>
      <c r="P22" s="19">
        <f>P21*0.2</f>
        <v/>
      </c>
      <c r="Q22" s="20" t="n"/>
      <c r="R22" s="19">
        <f>R21*0.2</f>
        <v/>
      </c>
    </row>
    <row r="23">
      <c r="F23" s="18" t="inlineStr">
        <is>
          <t>Вартість разом з ПДВ</t>
        </is>
      </c>
      <c r="G23" s="7" t="n"/>
      <c r="H23" s="7" t="n"/>
      <c r="I23" s="7" t="n"/>
      <c r="J23" s="7" t="n"/>
      <c r="K23" s="7" t="n"/>
      <c r="L23" s="7" t="n"/>
      <c r="M23" s="7" t="n"/>
      <c r="N23" s="7" t="n"/>
      <c r="O23" s="7" t="n"/>
      <c r="P23" s="19">
        <f>P22+P21</f>
        <v/>
      </c>
      <c r="Q23" s="20" t="n"/>
      <c r="R23" s="19">
        <f>R22+R21</f>
        <v/>
      </c>
    </row>
    <row r="24">
      <c r="F24" s="21" t="inlineStr">
        <is>
          <t>Знижка для компанії ТОВ "АГРО-ТЕХНІК"  10%</t>
        </is>
      </c>
      <c r="G24" s="7" t="n"/>
      <c r="H24" s="7" t="n"/>
      <c r="I24" s="7" t="n"/>
      <c r="J24" s="7" t="n"/>
      <c r="K24" s="7" t="n"/>
      <c r="L24" s="7" t="n"/>
      <c r="M24" s="7" t="n"/>
      <c r="N24" s="7" t="n"/>
      <c r="O24" s="7" t="n"/>
      <c r="P24" s="22">
        <f>P23*(10.0/100)</f>
        <v/>
      </c>
      <c r="Q24" s="7" t="n"/>
      <c r="R24" s="22">
        <f>R23*(10.0/100)</f>
        <v/>
      </c>
    </row>
    <row r="25">
      <c r="F25" s="21" t="inlineStr">
        <is>
          <t>Вартість з урахуванням знижки</t>
        </is>
      </c>
      <c r="G25" s="7" t="n"/>
      <c r="H25" s="7" t="n"/>
      <c r="I25" s="7" t="n"/>
      <c r="J25" s="7" t="n"/>
      <c r="K25" s="7" t="n"/>
      <c r="L25" s="7" t="n"/>
      <c r="M25" s="7" t="n"/>
      <c r="N25" s="7" t="n"/>
      <c r="O25" s="7" t="n"/>
      <c r="P25" s="22">
        <f>P23-P24</f>
        <v/>
      </c>
      <c r="Q25" s="7" t="n"/>
      <c r="R25" s="22">
        <f>R23-R24</f>
        <v/>
      </c>
    </row>
    <row r="26">
      <c r="F26" s="18" t="inlineStr">
        <is>
          <t>Вартість доставки до складу у місті Київ</t>
        </is>
      </c>
      <c r="G26" s="7" t="n"/>
      <c r="H26" s="7" t="n"/>
      <c r="I26" s="7" t="n"/>
      <c r="J26" s="7" t="n"/>
      <c r="K26" s="7" t="n"/>
      <c r="L26" s="7" t="n"/>
      <c r="M26" s="7" t="n"/>
      <c r="N26" s="7" t="n"/>
      <c r="O26" s="7" t="n"/>
      <c r="P26" s="22">
        <f>R26/39.75</f>
        <v/>
      </c>
      <c r="Q26" s="7" t="n"/>
      <c r="R26" s="22">
        <f>18603.0</f>
        <v/>
      </c>
    </row>
    <row r="27">
      <c r="F27" s="18" t="inlineStr">
        <is>
          <t>Загальна вартість</t>
        </is>
      </c>
      <c r="G27" s="7" t="n"/>
      <c r="H27" s="7" t="n"/>
      <c r="I27" s="7" t="n"/>
      <c r="J27" s="7" t="n"/>
      <c r="K27" s="7" t="n"/>
      <c r="L27" s="7" t="n"/>
      <c r="M27" s="7" t="n"/>
      <c r="N27" s="7" t="n"/>
      <c r="O27" s="7" t="n"/>
      <c r="P27" s="19">
        <f>P26+P25</f>
        <v/>
      </c>
      <c r="Q27" s="20" t="n"/>
      <c r="R27" s="19">
        <f>R26+R25</f>
        <v/>
      </c>
    </row>
  </sheetData>
  <mergeCells count="10">
    <mergeCell ref="F22:O22"/>
    <mergeCell ref="F27:O27"/>
    <mergeCell ref="F23:O23"/>
    <mergeCell ref="F26:O26"/>
    <mergeCell ref="F21:O21"/>
    <mergeCell ref="B8:P8"/>
    <mergeCell ref="O10:R10"/>
    <mergeCell ref="F24:O24"/>
    <mergeCell ref="F25:O25"/>
    <mergeCell ref="B12:P12"/>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2023-09-24T17:35:08Z</dcterms:created>
  <dcterms:modified xsi:type="dcterms:W3CDTF">2023-09-24T17:35:11Z</dcterms:modified>
</cp:coreProperties>
</file>