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E781166-5615-4710-9A16-ACF901BB7D5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  <c r="K3" i="1"/>
  <c r="K4" i="1"/>
  <c r="K5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4" i="1" l="1"/>
  <c r="G3" i="1"/>
  <c r="G2" i="1"/>
  <c r="B15" i="1" l="1"/>
  <c r="H20" i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H19" i="1"/>
  <c r="H21" i="1"/>
  <c r="H22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B29" i="1"/>
  <c r="H3" i="1"/>
  <c r="H4" i="1"/>
  <c r="H5" i="1"/>
  <c r="H2" i="1"/>
  <c r="B30" i="1" l="1"/>
  <c r="B32" i="1" l="1"/>
  <c r="B33" i="1" s="1"/>
  <c r="B35" i="1" s="1"/>
  <c r="B36" i="1" s="1"/>
  <c r="L21" i="1" s="1"/>
  <c r="J21" i="1" s="1"/>
  <c r="I3" i="1"/>
  <c r="I2" i="1"/>
  <c r="B31" i="1"/>
  <c r="L39" i="1" l="1"/>
  <c r="J39" i="1" s="1"/>
  <c r="L38" i="1"/>
  <c r="J38" i="1" s="1"/>
  <c r="L45" i="1"/>
  <c r="J45" i="1" s="1"/>
  <c r="L29" i="1"/>
  <c r="J29" i="1" s="1"/>
  <c r="L10" i="1"/>
  <c r="J10" i="1" s="1"/>
  <c r="L31" i="1"/>
  <c r="J31" i="1" s="1"/>
  <c r="L4" i="1"/>
  <c r="J4" i="1" s="1"/>
  <c r="L15" i="1"/>
  <c r="J15" i="1" s="1"/>
  <c r="L36" i="1"/>
  <c r="J36" i="1" s="1"/>
  <c r="L17" i="1"/>
  <c r="J17" i="1" s="1"/>
  <c r="L20" i="1"/>
  <c r="J20" i="1" s="1"/>
  <c r="L27" i="1"/>
  <c r="J27" i="1" s="1"/>
  <c r="L30" i="1"/>
  <c r="J30" i="1" s="1"/>
  <c r="L41" i="1"/>
  <c r="J41" i="1" s="1"/>
  <c r="L25" i="1"/>
  <c r="J25" i="1" s="1"/>
  <c r="L6" i="1"/>
  <c r="J6" i="1" s="1"/>
  <c r="L23" i="1"/>
  <c r="J23" i="1" s="1"/>
  <c r="L42" i="1"/>
  <c r="J42" i="1" s="1"/>
  <c r="L7" i="1"/>
  <c r="J7" i="1" s="1"/>
  <c r="L32" i="1"/>
  <c r="J32" i="1" s="1"/>
  <c r="L13" i="1"/>
  <c r="J13" i="1" s="1"/>
  <c r="L22" i="1"/>
  <c r="J22" i="1" s="1"/>
  <c r="L12" i="1"/>
  <c r="J12" i="1" s="1"/>
  <c r="L11" i="1"/>
  <c r="J11" i="1" s="1"/>
  <c r="L37" i="1"/>
  <c r="J37" i="1" s="1"/>
  <c r="L18" i="1"/>
  <c r="J18" i="1" s="1"/>
  <c r="L43" i="1"/>
  <c r="J43" i="1" s="1"/>
  <c r="L16" i="1"/>
  <c r="J16" i="1" s="1"/>
  <c r="L34" i="1"/>
  <c r="J34" i="1" s="1"/>
  <c r="L44" i="1"/>
  <c r="J44" i="1" s="1"/>
  <c r="L28" i="1"/>
  <c r="J28" i="1" s="1"/>
  <c r="L9" i="1"/>
  <c r="J9" i="1" s="1"/>
  <c r="L19" i="1"/>
  <c r="J19" i="1" s="1"/>
  <c r="L2" i="1"/>
  <c r="J2" i="1" s="1"/>
  <c r="L3" i="1"/>
  <c r="J3" i="1" s="1"/>
  <c r="L33" i="1"/>
  <c r="J33" i="1" s="1"/>
  <c r="L14" i="1"/>
  <c r="J14" i="1" s="1"/>
  <c r="L35" i="1"/>
  <c r="J35" i="1" s="1"/>
  <c r="L8" i="1"/>
  <c r="J8" i="1" s="1"/>
  <c r="L26" i="1"/>
  <c r="J26" i="1" s="1"/>
  <c r="L40" i="1"/>
  <c r="J40" i="1" s="1"/>
  <c r="L24" i="1"/>
  <c r="J24" i="1" s="1"/>
  <c r="L5" i="1"/>
  <c r="J5" i="1" s="1"/>
  <c r="B10" i="1" l="1"/>
  <c r="B11" i="1" s="1"/>
  <c r="B12" i="1" s="1"/>
  <c r="B13" i="1" s="1"/>
  <c r="B14" i="1"/>
  <c r="B16" i="1" l="1"/>
  <c r="B18" i="1" s="1"/>
  <c r="N2" i="1" s="1"/>
  <c r="M2" i="1" s="1"/>
  <c r="N5" i="1"/>
  <c r="M5" i="1" s="1"/>
  <c r="N3" i="1" l="1"/>
  <c r="M3" i="1" s="1"/>
  <c r="B19" i="1"/>
  <c r="B20" i="1" s="1"/>
  <c r="N4" i="1"/>
  <c r="M4" i="1" s="1"/>
  <c r="O1" i="1" l="1"/>
</calcChain>
</file>

<file path=xl/sharedStrings.xml><?xml version="1.0" encoding="utf-8"?>
<sst xmlns="http://schemas.openxmlformats.org/spreadsheetml/2006/main" count="45" uniqueCount="45">
  <si>
    <t>Назва</t>
  </si>
  <si>
    <t>Кількість</t>
  </si>
  <si>
    <t>Вартість одиниці</t>
  </si>
  <si>
    <t>Відсоток від загальної вартості</t>
  </si>
  <si>
    <t>Вартість позиції</t>
  </si>
  <si>
    <t>Податок банка %</t>
  </si>
  <si>
    <t>Вартість переводу валюти, грн</t>
  </si>
  <si>
    <t>Брокерські, грн</t>
  </si>
  <si>
    <t>Вартість доставки (EURO)</t>
  </si>
  <si>
    <t>Вартість документів EX-1, EURO-1(EURO)</t>
  </si>
  <si>
    <t>Курс (грн/EURO)</t>
  </si>
  <si>
    <t>Другорядні параметри</t>
  </si>
  <si>
    <t>Packing (EURO)</t>
  </si>
  <si>
    <t>Попередні результати розрахунків</t>
  </si>
  <si>
    <t>Сума вартості одиниці товару</t>
  </si>
  <si>
    <t>Знижка для клієнта (%)</t>
  </si>
  <si>
    <t>Комісія (%)</t>
  </si>
  <si>
    <t>Компания</t>
  </si>
  <si>
    <r>
      <t xml:space="preserve">Сума закупки з урахунанням кількости </t>
    </r>
    <r>
      <rPr>
        <sz val="11"/>
        <color theme="1"/>
        <rFont val="Calibri"/>
        <family val="2"/>
        <charset val="204"/>
      </rPr>
      <t>∑</t>
    </r>
  </si>
  <si>
    <t>invoice (∑ + packing)</t>
  </si>
  <si>
    <t>invoice after commission</t>
  </si>
  <si>
    <t>Invoice UAH</t>
  </si>
  <si>
    <t>Вартість  пропорційна UAH</t>
  </si>
  <si>
    <t>Разом</t>
  </si>
  <si>
    <t>ПДВ</t>
  </si>
  <si>
    <t>Разом з ПДВ</t>
  </si>
  <si>
    <t>Знижка для компанії</t>
  </si>
  <si>
    <t>Вартість з урахуванням знижки</t>
  </si>
  <si>
    <t>invoice (∑ + packing)* Податок банка</t>
  </si>
  <si>
    <t>Вартість доставки</t>
  </si>
  <si>
    <t>Загальна вартість</t>
  </si>
  <si>
    <t>Anycompany</t>
  </si>
  <si>
    <t>Invoice UAH + Вартість переводу валюти + Брокерські</t>
  </si>
  <si>
    <t>Загальна вартість без ПДВ (Вносим в 1С)</t>
  </si>
  <si>
    <t>1С добавил ПДВ</t>
  </si>
  <si>
    <t>ПДВ 1С</t>
  </si>
  <si>
    <t>1C за одиницю</t>
  </si>
  <si>
    <t>Для КП</t>
  </si>
  <si>
    <t>1C разом</t>
  </si>
  <si>
    <t>Знижка від постачальника %</t>
  </si>
  <si>
    <t>Вартість за одиницю UAH</t>
  </si>
  <si>
    <t>Вартість за одиницю EURO</t>
  </si>
  <si>
    <t>10.136S</t>
  </si>
  <si>
    <t>10.136M</t>
  </si>
  <si>
    <t>10.136K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</si>
</sst>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 applyFill="1" applyBorder="1"/>
    <xf numFmtId="0" fontId="0" fillId="0" borderId="0" xfId="0" applyBorder="1"/>
    <xf numFmtId="0" fontId="4" fillId="3" borderId="1" xfId="0" applyFont="1" applyFill="1" applyBorder="1"/>
    <xf numFmtId="2" fontId="7" fillId="0" borderId="0" xfId="0" applyNumberFormat="1" applyFont="1"/>
    <xf numFmtId="0" fontId="0" fillId="0" borderId="6" xfId="0" applyFill="1" applyBorder="1"/>
    <xf numFmtId="2" fontId="0" fillId="0" borderId="7" xfId="0" applyNumberFormat="1" applyBorder="1"/>
    <xf numFmtId="2" fontId="5" fillId="3" borderId="1" xfId="0" applyNumberFormat="1" applyFont="1" applyFill="1" applyBorder="1"/>
    <xf numFmtId="0" fontId="4" fillId="0" borderId="12" xfId="0" applyFont="1" applyFill="1" applyBorder="1"/>
    <xf numFmtId="2" fontId="5" fillId="0" borderId="13" xfId="0" applyNumberFormat="1" applyFont="1" applyFill="1" applyBorder="1"/>
    <xf numFmtId="0" fontId="4" fillId="4" borderId="1" xfId="0" applyFont="1" applyFill="1" applyBorder="1"/>
    <xf numFmtId="2" fontId="5" fillId="4" borderId="1" xfId="0" applyNumberFormat="1" applyFont="1" applyFill="1" applyBorder="1"/>
    <xf numFmtId="0" fontId="4" fillId="0" borderId="4" xfId="0" applyFont="1" applyBorder="1" applyAlignment="1">
      <alignment horizontal="left" vertical="center"/>
    </xf>
    <xf numFmtId="2" fontId="6" fillId="0" borderId="5" xfId="0" applyNumberFormat="1" applyFont="1" applyBorder="1"/>
    <xf numFmtId="0" fontId="4" fillId="0" borderId="4" xfId="0" applyFont="1" applyBorder="1"/>
    <xf numFmtId="0" fontId="6" fillId="0" borderId="5" xfId="0" applyFont="1" applyBorder="1"/>
    <xf numFmtId="2" fontId="4" fillId="0" borderId="5" xfId="0" applyNumberFormat="1" applyFont="1" applyBorder="1"/>
    <xf numFmtId="0" fontId="4" fillId="0" borderId="6" xfId="0" applyFont="1" applyBorder="1"/>
    <xf numFmtId="2" fontId="4" fillId="0" borderId="7" xfId="0" applyNumberFormat="1" applyFont="1" applyBorder="1"/>
    <xf numFmtId="0" fontId="1" fillId="0" borderId="2" xfId="0" applyFont="1" applyBorder="1" applyAlignment="1">
      <alignment horizontal="center" vertical="center"/>
    </xf>
    <xf numFmtId="0" fontId="6" fillId="2" borderId="3" xfId="0" applyFont="1" applyFill="1" applyBorder="1"/>
    <xf numFmtId="0" fontId="1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5" fillId="2" borderId="5" xfId="0" applyFont="1" applyFill="1" applyBorder="1"/>
    <xf numFmtId="0" fontId="1" fillId="0" borderId="6" xfId="0" applyFont="1" applyBorder="1" applyAlignment="1">
      <alignment horizontal="center" vertical="center"/>
    </xf>
    <xf numFmtId="0" fontId="5" fillId="2" borderId="7" xfId="0" applyFont="1" applyFill="1" applyBorder="1"/>
    <xf numFmtId="0" fontId="9" fillId="5" borderId="9" xfId="0" applyFont="1" applyFill="1" applyBorder="1"/>
    <xf numFmtId="0" fontId="9" fillId="5" borderId="11" xfId="0" applyFont="1" applyFill="1" applyBorder="1"/>
    <xf numFmtId="4" fontId="10" fillId="2" borderId="17" xfId="0" applyNumberFormat="1" applyFont="1" applyFill="1" applyBorder="1" applyAlignment="1">
      <alignment vertical="center"/>
    </xf>
    <xf numFmtId="2" fontId="0" fillId="0" borderId="8" xfId="0" applyNumberFormat="1" applyBorder="1"/>
    <xf numFmtId="2" fontId="0" fillId="0" borderId="5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2" fillId="2" borderId="1" xfId="0" applyFont="1" applyFill="1" applyBorder="1"/>
    <xf numFmtId="2" fontId="0" fillId="6" borderId="14" xfId="0" applyNumberFormat="1" applyFill="1" applyBorder="1" applyAlignment="1">
      <alignment horizontal="center" vertical="center" wrapText="1"/>
    </xf>
    <xf numFmtId="2" fontId="0" fillId="6" borderId="8" xfId="0" applyNumberFormat="1" applyFill="1" applyBorder="1"/>
    <xf numFmtId="2" fontId="0" fillId="6" borderId="0" xfId="0" applyNumberFormat="1" applyFill="1"/>
    <xf numFmtId="2" fontId="0" fillId="0" borderId="11" xfId="0" applyNumberFormat="1" applyFill="1" applyBorder="1" applyAlignment="1">
      <alignment horizontal="center" vertical="center" wrapText="1"/>
    </xf>
    <xf numFmtId="2" fontId="0" fillId="0" borderId="8" xfId="0" applyNumberFormat="1" applyFill="1" applyBorder="1"/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B1" workbookViewId="0">
      <selection activeCell="I4" sqref="I4"/>
    </sheetView>
  </sheetViews>
  <sheetFormatPr defaultRowHeight="15" x14ac:dyDescent="0.25"/>
  <cols>
    <col min="1" max="1" width="69.42578125" customWidth="1"/>
    <col min="2" max="2" width="34.7109375" customWidth="1"/>
    <col min="3" max="3" width="3.140625" customWidth="1"/>
    <col min="4" max="4" width="3.42578125" customWidth="1"/>
    <col min="5" max="5" width="29.7109375" style="6" customWidth="1"/>
    <col min="6" max="6" width="16.7109375" style="6" customWidth="1"/>
    <col min="7" max="7" width="13.28515625" style="6" customWidth="1"/>
    <col min="8" max="8" width="13.7109375" customWidth="1"/>
    <col min="9" max="11" width="16.28515625" customWidth="1"/>
    <col min="12" max="12" width="21.140625" customWidth="1"/>
    <col min="13" max="13" width="21.140625" style="58" customWidth="1"/>
    <col min="14" max="14" width="13.85546875" style="61" customWidth="1"/>
    <col min="15" max="15" width="18.28515625" customWidth="1"/>
  </cols>
  <sheetData>
    <row r="1" spans="1:15" ht="50.1" customHeight="1" thickBot="1" x14ac:dyDescent="0.45">
      <c r="A1" s="35" t="s">
        <v>10</v>
      </c>
      <c r="B1" s="36">
        <v>39</v>
      </c>
      <c r="E1" s="13" t="s">
        <v>0</v>
      </c>
      <c r="F1" s="14" t="s">
        <v>1</v>
      </c>
      <c r="G1" s="14" t="s">
        <v>2</v>
      </c>
      <c r="H1" s="15" t="s">
        <v>4</v>
      </c>
      <c r="I1" s="15" t="s">
        <v>3</v>
      </c>
      <c r="J1" s="15" t="s">
        <v>41</v>
      </c>
      <c r="K1" s="15" t="s">
        <v>40</v>
      </c>
      <c r="L1" s="15" t="s">
        <v>22</v>
      </c>
      <c r="M1" s="56" t="s">
        <v>36</v>
      </c>
      <c r="N1" s="59" t="s">
        <v>38</v>
      </c>
      <c r="O1" s="20">
        <f>SUM(N2:N45)</f>
        <v>46701.617647058833</v>
      </c>
    </row>
    <row r="2" spans="1:15" ht="20.100000000000001" customHeight="1" x14ac:dyDescent="0.35">
      <c r="A2" s="37" t="s">
        <v>17</v>
      </c>
      <c r="B2" s="38" t="s">
        <v>31</v>
      </c>
      <c r="E2" s="54" t="s">
        <v>42</v>
      </c>
      <c r="F2" s="11">
        <v>2</v>
      </c>
      <c r="G2" s="45">
        <f>239*0.65</f>
        <v>155.35</v>
      </c>
      <c r="H2" s="12">
        <f>G2*F2</f>
        <v>310.7</v>
      </c>
      <c r="I2" s="12">
        <f>ROUND((H2*100)/$B$30/100,2)</f>
        <v>0.48</v>
      </c>
      <c r="J2" s="46">
        <f>K2/$B$1</f>
        <v>218.99457013574667</v>
      </c>
      <c r="K2" s="46">
        <f t="shared" ref="K2:K4" si="0">IF(F2=0,0,L2/F2)</f>
        <v>8540.7882352941197</v>
      </c>
      <c r="L2" s="46">
        <f t="shared" ref="L2:L18" si="1">$B$36*I2</f>
        <v>17081.576470588239</v>
      </c>
      <c r="M2" s="57">
        <f>IF(N2=0,0,N2/F2)</f>
        <v>11208.38823529412</v>
      </c>
      <c r="N2" s="60">
        <f>IF(F2=0,0,$B$18*I2)</f>
        <v>22416.77647058824</v>
      </c>
    </row>
    <row r="3" spans="1:15" ht="20.100000000000001" customHeight="1" x14ac:dyDescent="0.35">
      <c r="A3" s="39" t="s">
        <v>16</v>
      </c>
      <c r="B3" s="40">
        <v>15</v>
      </c>
      <c r="E3" s="54" t="s">
        <v>43</v>
      </c>
      <c r="F3" s="8">
        <v>1</v>
      </c>
      <c r="G3" s="45">
        <f>138*0.65</f>
        <v>89.7</v>
      </c>
      <c r="H3" s="7">
        <f>G3*F3</f>
        <v>89.7</v>
      </c>
      <c r="I3" s="12">
        <f>ROUND((H3*100)/$B$30/100,2)</f>
        <v>0.14000000000000001</v>
      </c>
      <c r="J3" s="46">
        <f t="shared" ref="J3:J45" si="2">K3/$B$1</f>
        <v>127.74683257918556</v>
      </c>
      <c r="K3" s="46">
        <f t="shared" si="0"/>
        <v>4982.1264705882368</v>
      </c>
      <c r="L3" s="46">
        <f t="shared" si="1"/>
        <v>4982.1264705882368</v>
      </c>
      <c r="M3" s="57">
        <f t="shared" ref="M3:M45" si="3">IF(N3=0,0,N3/F3)</f>
        <v>6538.2264705882371</v>
      </c>
      <c r="N3" s="60">
        <f t="shared" ref="N3:N45" si="4">IF(F3=0,0,$B$18*I3)</f>
        <v>6538.2264705882371</v>
      </c>
    </row>
    <row r="4" spans="1:15" ht="20.100000000000001" customHeight="1" x14ac:dyDescent="0.35">
      <c r="A4" s="39" t="s">
        <v>8</v>
      </c>
      <c r="B4" s="40">
        <v>250</v>
      </c>
      <c r="E4" s="55" t="s">
        <v>44</v>
      </c>
      <c r="F4" s="8">
        <v>1</v>
      </c>
      <c r="G4" s="8">
        <f>376*0.65</f>
        <v>244.4</v>
      </c>
      <c r="H4" s="7">
        <f>G4*F4</f>
        <v>244.4</v>
      </c>
      <c r="I4" s="7">
        <f>ROUND((H4*100)/$B$30/100,2)</f>
        <v>0.38</v>
      </c>
      <c r="J4" s="46">
        <f t="shared" si="2"/>
        <v>346.74140271493224</v>
      </c>
      <c r="K4" s="46">
        <f t="shared" si="0"/>
        <v>13522.914705882356</v>
      </c>
      <c r="L4" s="46">
        <f t="shared" si="1"/>
        <v>13522.914705882356</v>
      </c>
      <c r="M4" s="57">
        <f t="shared" si="3"/>
        <v>17746.614705882355</v>
      </c>
      <c r="N4" s="60">
        <f t="shared" si="4"/>
        <v>17746.614705882355</v>
      </c>
    </row>
    <row r="5" spans="1:15" ht="21" x14ac:dyDescent="0.35">
      <c r="A5" s="39" t="s">
        <v>9</v>
      </c>
      <c r="B5" s="40">
        <v>35</v>
      </c>
      <c r="E5" s="8"/>
      <c r="F5" s="8">
        <v>0</v>
      </c>
      <c r="G5" s="8">
        <v>0</v>
      </c>
      <c r="H5" s="7">
        <f>G5*F5</f>
        <v>0</v>
      </c>
      <c r="I5" s="7">
        <f t="shared" ref="I5:I45" si="5">ROUND((H5*100)/$B$30/100,2)</f>
        <v>0</v>
      </c>
      <c r="J5" s="46">
        <f t="shared" si="2"/>
        <v>0</v>
      </c>
      <c r="K5" s="46">
        <f>IF(F5=0,0,L5/F5)</f>
        <v>0</v>
      </c>
      <c r="L5" s="12">
        <f t="shared" si="1"/>
        <v>0</v>
      </c>
      <c r="M5" s="57">
        <f t="shared" si="3"/>
        <v>0</v>
      </c>
      <c r="N5" s="60">
        <f t="shared" si="4"/>
        <v>0</v>
      </c>
    </row>
    <row r="6" spans="1:15" ht="21" x14ac:dyDescent="0.35">
      <c r="A6" s="39" t="s">
        <v>12</v>
      </c>
      <c r="B6" s="40">
        <v>51</v>
      </c>
      <c r="E6" s="8"/>
      <c r="F6" s="8">
        <v>0</v>
      </c>
      <c r="G6" s="8">
        <v>0</v>
      </c>
      <c r="H6" s="7">
        <f t="shared" ref="H6:H45" si="6">G6*F6</f>
        <v>0</v>
      </c>
      <c r="I6" s="7">
        <f t="shared" si="5"/>
        <v>0</v>
      </c>
      <c r="J6" s="46">
        <f t="shared" si="2"/>
        <v>0</v>
      </c>
      <c r="K6" s="46">
        <f t="shared" ref="K6:K45" si="7">IF(F6=0,0,L6/F6)</f>
        <v>0</v>
      </c>
      <c r="L6" s="12">
        <f t="shared" si="1"/>
        <v>0</v>
      </c>
      <c r="M6" s="57">
        <f t="shared" si="3"/>
        <v>0</v>
      </c>
      <c r="N6" s="60">
        <f t="shared" si="4"/>
        <v>0</v>
      </c>
    </row>
    <row r="7" spans="1:15" ht="21.75" thickBot="1" x14ac:dyDescent="0.4">
      <c r="A7" s="41" t="s">
        <v>15</v>
      </c>
      <c r="B7" s="42">
        <v>0</v>
      </c>
      <c r="E7" s="8"/>
      <c r="F7" s="8">
        <v>0</v>
      </c>
      <c r="G7" s="8">
        <v>0</v>
      </c>
      <c r="H7" s="7">
        <f t="shared" si="6"/>
        <v>0</v>
      </c>
      <c r="I7" s="7">
        <f t="shared" si="5"/>
        <v>0</v>
      </c>
      <c r="J7" s="46">
        <f t="shared" si="2"/>
        <v>0</v>
      </c>
      <c r="K7" s="46">
        <f t="shared" si="7"/>
        <v>0</v>
      </c>
      <c r="L7" s="12">
        <f t="shared" si="1"/>
        <v>0</v>
      </c>
      <c r="M7" s="57">
        <f t="shared" si="3"/>
        <v>0</v>
      </c>
      <c r="N7" s="60">
        <f t="shared" si="4"/>
        <v>0</v>
      </c>
    </row>
    <row r="8" spans="1:15" ht="15.75" thickBot="1" x14ac:dyDescent="0.3">
      <c r="E8" s="8"/>
      <c r="F8" s="8">
        <v>0</v>
      </c>
      <c r="G8" s="8">
        <v>0</v>
      </c>
      <c r="H8" s="7">
        <f t="shared" si="6"/>
        <v>0</v>
      </c>
      <c r="I8" s="7">
        <f t="shared" si="5"/>
        <v>0</v>
      </c>
      <c r="J8" s="46">
        <f t="shared" si="2"/>
        <v>0</v>
      </c>
      <c r="K8" s="46">
        <f t="shared" si="7"/>
        <v>0</v>
      </c>
      <c r="L8" s="12">
        <f t="shared" si="1"/>
        <v>0</v>
      </c>
      <c r="M8" s="57">
        <f t="shared" si="3"/>
        <v>0</v>
      </c>
      <c r="N8" s="60">
        <f t="shared" si="4"/>
        <v>0</v>
      </c>
    </row>
    <row r="9" spans="1:15" ht="22.5" x14ac:dyDescent="0.3">
      <c r="A9" s="52" t="s">
        <v>37</v>
      </c>
      <c r="B9" s="53"/>
      <c r="E9" s="8"/>
      <c r="F9" s="8">
        <v>0</v>
      </c>
      <c r="G9" s="8">
        <v>0</v>
      </c>
      <c r="H9" s="7">
        <f t="shared" si="6"/>
        <v>0</v>
      </c>
      <c r="I9" s="7">
        <f t="shared" si="5"/>
        <v>0</v>
      </c>
      <c r="J9" s="46">
        <f t="shared" si="2"/>
        <v>0</v>
      </c>
      <c r="K9" s="46">
        <f t="shared" si="7"/>
        <v>0</v>
      </c>
      <c r="L9" s="12">
        <f t="shared" si="1"/>
        <v>0</v>
      </c>
      <c r="M9" s="57">
        <f t="shared" si="3"/>
        <v>0</v>
      </c>
      <c r="N9" s="60">
        <f t="shared" si="4"/>
        <v>0</v>
      </c>
    </row>
    <row r="10" spans="1:15" ht="21" x14ac:dyDescent="0.35">
      <c r="A10" s="28" t="s">
        <v>23</v>
      </c>
      <c r="B10" s="29">
        <f>SUM(L2:L45)</f>
        <v>35586.617647058833</v>
      </c>
      <c r="C10" s="5"/>
      <c r="E10" s="8"/>
      <c r="F10" s="8">
        <v>0</v>
      </c>
      <c r="G10" s="8">
        <v>0</v>
      </c>
      <c r="H10" s="7">
        <f t="shared" si="6"/>
        <v>0</v>
      </c>
      <c r="I10" s="7">
        <f t="shared" si="5"/>
        <v>0</v>
      </c>
      <c r="J10" s="46">
        <f t="shared" si="2"/>
        <v>0</v>
      </c>
      <c r="K10" s="46">
        <f t="shared" si="7"/>
        <v>0</v>
      </c>
      <c r="L10" s="12">
        <f t="shared" si="1"/>
        <v>0</v>
      </c>
      <c r="M10" s="57">
        <f t="shared" si="3"/>
        <v>0</v>
      </c>
      <c r="N10" s="60">
        <f t="shared" si="4"/>
        <v>0</v>
      </c>
    </row>
    <row r="11" spans="1:15" ht="21" x14ac:dyDescent="0.35">
      <c r="A11" s="30" t="s">
        <v>24</v>
      </c>
      <c r="B11" s="29">
        <f>B10*0.2</f>
        <v>7117.3235294117667</v>
      </c>
      <c r="C11" s="5"/>
      <c r="E11" s="8"/>
      <c r="F11" s="8">
        <v>0</v>
      </c>
      <c r="G11" s="8">
        <v>0</v>
      </c>
      <c r="H11" s="7">
        <f t="shared" si="6"/>
        <v>0</v>
      </c>
      <c r="I11" s="7">
        <f t="shared" si="5"/>
        <v>0</v>
      </c>
      <c r="J11" s="46">
        <f t="shared" si="2"/>
        <v>0</v>
      </c>
      <c r="K11" s="46">
        <f t="shared" si="7"/>
        <v>0</v>
      </c>
      <c r="L11" s="12">
        <f t="shared" si="1"/>
        <v>0</v>
      </c>
      <c r="M11" s="57">
        <f t="shared" si="3"/>
        <v>0</v>
      </c>
      <c r="N11" s="60">
        <f t="shared" si="4"/>
        <v>0</v>
      </c>
    </row>
    <row r="12" spans="1:15" ht="20.25" x14ac:dyDescent="0.3">
      <c r="A12" s="30" t="s">
        <v>25</v>
      </c>
      <c r="B12" s="31">
        <f>B10+B11</f>
        <v>42703.941176470602</v>
      </c>
      <c r="E12" s="8"/>
      <c r="F12" s="8">
        <v>0</v>
      </c>
      <c r="G12" s="8">
        <v>0</v>
      </c>
      <c r="H12" s="7">
        <f t="shared" si="6"/>
        <v>0</v>
      </c>
      <c r="I12" s="7">
        <f t="shared" si="5"/>
        <v>0</v>
      </c>
      <c r="J12" s="46">
        <f t="shared" si="2"/>
        <v>0</v>
      </c>
      <c r="K12" s="46">
        <f t="shared" si="7"/>
        <v>0</v>
      </c>
      <c r="L12" s="12">
        <f t="shared" si="1"/>
        <v>0</v>
      </c>
      <c r="M12" s="57">
        <f t="shared" si="3"/>
        <v>0</v>
      </c>
      <c r="N12" s="60">
        <f t="shared" si="4"/>
        <v>0</v>
      </c>
    </row>
    <row r="13" spans="1:15" ht="20.25" x14ac:dyDescent="0.3">
      <c r="A13" s="30" t="s">
        <v>26</v>
      </c>
      <c r="B13" s="32">
        <f>IF(B7=0,0,B12*B7/100)</f>
        <v>0</v>
      </c>
      <c r="E13" s="8"/>
      <c r="F13" s="8">
        <v>0</v>
      </c>
      <c r="G13" s="8">
        <v>0</v>
      </c>
      <c r="H13" s="7">
        <f t="shared" si="6"/>
        <v>0</v>
      </c>
      <c r="I13" s="7">
        <f t="shared" si="5"/>
        <v>0</v>
      </c>
      <c r="J13" s="46">
        <f t="shared" si="2"/>
        <v>0</v>
      </c>
      <c r="K13" s="46">
        <f t="shared" si="7"/>
        <v>0</v>
      </c>
      <c r="L13" s="12">
        <f t="shared" si="1"/>
        <v>0</v>
      </c>
      <c r="M13" s="57">
        <f t="shared" si="3"/>
        <v>0</v>
      </c>
      <c r="N13" s="60">
        <f t="shared" si="4"/>
        <v>0</v>
      </c>
    </row>
    <row r="14" spans="1:15" ht="20.25" x14ac:dyDescent="0.3">
      <c r="A14" s="30" t="s">
        <v>27</v>
      </c>
      <c r="B14" s="32">
        <f>IF(B7=0,0,B12-B13)</f>
        <v>0</v>
      </c>
      <c r="E14" s="8"/>
      <c r="F14" s="8">
        <v>0</v>
      </c>
      <c r="G14" s="8">
        <v>0</v>
      </c>
      <c r="H14" s="7">
        <f t="shared" si="6"/>
        <v>0</v>
      </c>
      <c r="I14" s="7">
        <f t="shared" si="5"/>
        <v>0</v>
      </c>
      <c r="J14" s="46">
        <f t="shared" si="2"/>
        <v>0</v>
      </c>
      <c r="K14" s="46">
        <f t="shared" si="7"/>
        <v>0</v>
      </c>
      <c r="L14" s="12">
        <f t="shared" si="1"/>
        <v>0</v>
      </c>
      <c r="M14" s="57">
        <f t="shared" si="3"/>
        <v>0</v>
      </c>
      <c r="N14" s="60">
        <f t="shared" si="4"/>
        <v>0</v>
      </c>
    </row>
    <row r="15" spans="1:15" ht="20.25" x14ac:dyDescent="0.3">
      <c r="A15" s="30" t="s">
        <v>29</v>
      </c>
      <c r="B15" s="32">
        <f>B1*(B4+B5+((B4+B5)*0.2))</f>
        <v>13338</v>
      </c>
      <c r="E15" s="8"/>
      <c r="F15" s="8">
        <v>0</v>
      </c>
      <c r="G15" s="8">
        <v>0</v>
      </c>
      <c r="H15" s="7">
        <f t="shared" si="6"/>
        <v>0</v>
      </c>
      <c r="I15" s="7">
        <f t="shared" si="5"/>
        <v>0</v>
      </c>
      <c r="J15" s="46">
        <f t="shared" si="2"/>
        <v>0</v>
      </c>
      <c r="K15" s="46">
        <f t="shared" si="7"/>
        <v>0</v>
      </c>
      <c r="L15" s="12">
        <f t="shared" si="1"/>
        <v>0</v>
      </c>
      <c r="M15" s="57">
        <f t="shared" si="3"/>
        <v>0</v>
      </c>
      <c r="N15" s="60">
        <f t="shared" si="4"/>
        <v>0</v>
      </c>
    </row>
    <row r="16" spans="1:15" ht="21" thickBot="1" x14ac:dyDescent="0.35">
      <c r="A16" s="33" t="s">
        <v>30</v>
      </c>
      <c r="B16" s="34">
        <f>IF(B13=0,B12+B15,B14+B15)</f>
        <v>56041.941176470602</v>
      </c>
      <c r="E16" s="8"/>
      <c r="F16" s="8">
        <v>0</v>
      </c>
      <c r="G16" s="8">
        <v>0</v>
      </c>
      <c r="H16" s="7">
        <f t="shared" si="6"/>
        <v>0</v>
      </c>
      <c r="I16" s="7">
        <f t="shared" si="5"/>
        <v>0</v>
      </c>
      <c r="J16" s="46">
        <f t="shared" si="2"/>
        <v>0</v>
      </c>
      <c r="K16" s="46">
        <f t="shared" si="7"/>
        <v>0</v>
      </c>
      <c r="L16" s="12">
        <f t="shared" si="1"/>
        <v>0</v>
      </c>
      <c r="M16" s="57">
        <f t="shared" si="3"/>
        <v>0</v>
      </c>
      <c r="N16" s="60">
        <f t="shared" si="4"/>
        <v>0</v>
      </c>
    </row>
    <row r="17" spans="1:14" ht="20.25" x14ac:dyDescent="0.3">
      <c r="A17" s="17"/>
      <c r="B17" s="18"/>
      <c r="E17" s="8"/>
      <c r="F17" s="8">
        <v>0</v>
      </c>
      <c r="G17" s="8">
        <v>0</v>
      </c>
      <c r="H17" s="7">
        <f t="shared" si="6"/>
        <v>0</v>
      </c>
      <c r="I17" s="7">
        <f t="shared" si="5"/>
        <v>0</v>
      </c>
      <c r="J17" s="46">
        <f t="shared" si="2"/>
        <v>0</v>
      </c>
      <c r="K17" s="46">
        <f t="shared" si="7"/>
        <v>0</v>
      </c>
      <c r="L17" s="12">
        <f t="shared" si="1"/>
        <v>0</v>
      </c>
      <c r="M17" s="57">
        <f t="shared" si="3"/>
        <v>0</v>
      </c>
      <c r="N17" s="60">
        <f t="shared" si="4"/>
        <v>0</v>
      </c>
    </row>
    <row r="18" spans="1:14" ht="21" x14ac:dyDescent="0.35">
      <c r="A18" s="19" t="s">
        <v>33</v>
      </c>
      <c r="B18" s="23">
        <f>B16*5/6</f>
        <v>46701.617647058833</v>
      </c>
      <c r="C18" s="16"/>
      <c r="E18" s="8"/>
      <c r="F18" s="8">
        <v>0</v>
      </c>
      <c r="G18" s="8">
        <v>0</v>
      </c>
      <c r="H18" s="7">
        <f t="shared" si="6"/>
        <v>0</v>
      </c>
      <c r="I18" s="7">
        <f t="shared" si="5"/>
        <v>0</v>
      </c>
      <c r="J18" s="46">
        <f t="shared" si="2"/>
        <v>0</v>
      </c>
      <c r="K18" s="46">
        <f t="shared" si="7"/>
        <v>0</v>
      </c>
      <c r="L18" s="12">
        <f t="shared" si="1"/>
        <v>0</v>
      </c>
      <c r="M18" s="57">
        <f t="shared" si="3"/>
        <v>0</v>
      </c>
      <c r="N18" s="60">
        <f t="shared" si="4"/>
        <v>0</v>
      </c>
    </row>
    <row r="19" spans="1:14" ht="21" x14ac:dyDescent="0.35">
      <c r="A19" s="26" t="s">
        <v>35</v>
      </c>
      <c r="B19" s="27">
        <f>B18*0.2</f>
        <v>9340.3235294117676</v>
      </c>
      <c r="C19" s="16"/>
      <c r="E19" s="8"/>
      <c r="F19" s="8">
        <v>0</v>
      </c>
      <c r="G19" s="8">
        <v>0</v>
      </c>
      <c r="H19" s="7">
        <f t="shared" ref="H19:H22" si="8">G19*F19</f>
        <v>0</v>
      </c>
      <c r="I19" s="7">
        <f t="shared" si="5"/>
        <v>0</v>
      </c>
      <c r="J19" s="46">
        <f t="shared" si="2"/>
        <v>0</v>
      </c>
      <c r="K19" s="46">
        <f t="shared" si="7"/>
        <v>0</v>
      </c>
      <c r="L19" s="12">
        <f t="shared" ref="L19:L22" si="9">$B$36*I19</f>
        <v>0</v>
      </c>
      <c r="M19" s="57">
        <f t="shared" si="3"/>
        <v>0</v>
      </c>
      <c r="N19" s="60">
        <f t="shared" si="4"/>
        <v>0</v>
      </c>
    </row>
    <row r="20" spans="1:14" ht="21" x14ac:dyDescent="0.35">
      <c r="A20" s="19" t="s">
        <v>34</v>
      </c>
      <c r="B20" s="23">
        <f>B18+B19</f>
        <v>56041.941176470602</v>
      </c>
      <c r="C20" s="16"/>
      <c r="E20" s="8"/>
      <c r="F20" s="8">
        <v>0</v>
      </c>
      <c r="G20" s="8">
        <v>0</v>
      </c>
      <c r="H20" s="7">
        <f t="shared" si="8"/>
        <v>0</v>
      </c>
      <c r="I20" s="7">
        <f t="shared" si="5"/>
        <v>0</v>
      </c>
      <c r="J20" s="46">
        <f t="shared" si="2"/>
        <v>0</v>
      </c>
      <c r="K20" s="46">
        <f t="shared" si="7"/>
        <v>0</v>
      </c>
      <c r="L20" s="12">
        <f t="shared" si="9"/>
        <v>0</v>
      </c>
      <c r="M20" s="57">
        <f t="shared" si="3"/>
        <v>0</v>
      </c>
      <c r="N20" s="60">
        <f t="shared" si="4"/>
        <v>0</v>
      </c>
    </row>
    <row r="21" spans="1:14" ht="21.75" thickBot="1" x14ac:dyDescent="0.4">
      <c r="A21" s="24"/>
      <c r="B21" s="25"/>
      <c r="C21" s="16"/>
      <c r="E21" s="8"/>
      <c r="F21" s="8">
        <v>0</v>
      </c>
      <c r="G21" s="8">
        <v>0</v>
      </c>
      <c r="H21" s="7">
        <f t="shared" si="8"/>
        <v>0</v>
      </c>
      <c r="I21" s="7">
        <f t="shared" si="5"/>
        <v>0</v>
      </c>
      <c r="J21" s="46">
        <f t="shared" si="2"/>
        <v>0</v>
      </c>
      <c r="K21" s="46">
        <f t="shared" si="7"/>
        <v>0</v>
      </c>
      <c r="L21" s="12">
        <f t="shared" si="9"/>
        <v>0</v>
      </c>
      <c r="M21" s="57">
        <f t="shared" si="3"/>
        <v>0</v>
      </c>
      <c r="N21" s="60">
        <f t="shared" si="4"/>
        <v>0</v>
      </c>
    </row>
    <row r="22" spans="1:14" ht="15.75" x14ac:dyDescent="0.25">
      <c r="A22" s="48" t="s">
        <v>11</v>
      </c>
      <c r="B22" s="49"/>
      <c r="E22" s="8"/>
      <c r="F22" s="8">
        <v>0</v>
      </c>
      <c r="G22" s="8">
        <v>0</v>
      </c>
      <c r="H22" s="7">
        <f t="shared" si="8"/>
        <v>0</v>
      </c>
      <c r="I22" s="7">
        <f t="shared" si="5"/>
        <v>0</v>
      </c>
      <c r="J22" s="46">
        <f t="shared" si="2"/>
        <v>0</v>
      </c>
      <c r="K22" s="46">
        <f t="shared" si="7"/>
        <v>0</v>
      </c>
      <c r="L22" s="12">
        <f t="shared" si="9"/>
        <v>0</v>
      </c>
      <c r="M22" s="57">
        <f t="shared" si="3"/>
        <v>0</v>
      </c>
      <c r="N22" s="60">
        <f t="shared" si="4"/>
        <v>0</v>
      </c>
    </row>
    <row r="23" spans="1:14" ht="15.75" x14ac:dyDescent="0.25">
      <c r="A23" s="1" t="s">
        <v>5</v>
      </c>
      <c r="B23" s="2">
        <v>0.2</v>
      </c>
      <c r="E23" s="8"/>
      <c r="F23" s="8">
        <v>0</v>
      </c>
      <c r="G23" s="8">
        <v>0</v>
      </c>
      <c r="H23" s="7">
        <f t="shared" si="6"/>
        <v>0</v>
      </c>
      <c r="I23" s="7">
        <f t="shared" si="5"/>
        <v>0</v>
      </c>
      <c r="J23" s="46">
        <f t="shared" si="2"/>
        <v>0</v>
      </c>
      <c r="K23" s="46">
        <f t="shared" si="7"/>
        <v>0</v>
      </c>
      <c r="L23" s="12">
        <f t="shared" ref="L23:L45" si="10">$B$36*I23</f>
        <v>0</v>
      </c>
      <c r="M23" s="57">
        <f t="shared" si="3"/>
        <v>0</v>
      </c>
      <c r="N23" s="60">
        <f t="shared" si="4"/>
        <v>0</v>
      </c>
    </row>
    <row r="24" spans="1:14" ht="15.75" x14ac:dyDescent="0.25">
      <c r="A24" s="1" t="s">
        <v>6</v>
      </c>
      <c r="B24" s="2">
        <v>1097.9000000000001</v>
      </c>
      <c r="E24" s="8"/>
      <c r="F24" s="8">
        <v>0</v>
      </c>
      <c r="G24" s="8">
        <v>0</v>
      </c>
      <c r="H24" s="7">
        <f t="shared" si="6"/>
        <v>0</v>
      </c>
      <c r="I24" s="7">
        <f t="shared" si="5"/>
        <v>0</v>
      </c>
      <c r="J24" s="46">
        <f t="shared" si="2"/>
        <v>0</v>
      </c>
      <c r="K24" s="46">
        <f t="shared" si="7"/>
        <v>0</v>
      </c>
      <c r="L24" s="12">
        <f t="shared" si="10"/>
        <v>0</v>
      </c>
      <c r="M24" s="57">
        <f t="shared" si="3"/>
        <v>0</v>
      </c>
      <c r="N24" s="60">
        <f t="shared" si="4"/>
        <v>0</v>
      </c>
    </row>
    <row r="25" spans="1:14" ht="16.5" thickBot="1" x14ac:dyDescent="0.3">
      <c r="A25" s="3" t="s">
        <v>7</v>
      </c>
      <c r="B25" s="4">
        <v>2500</v>
      </c>
      <c r="E25" s="8"/>
      <c r="F25" s="8">
        <v>0</v>
      </c>
      <c r="G25" s="8">
        <v>0</v>
      </c>
      <c r="H25" s="7">
        <f t="shared" si="6"/>
        <v>0</v>
      </c>
      <c r="I25" s="7">
        <f t="shared" si="5"/>
        <v>0</v>
      </c>
      <c r="J25" s="46">
        <f t="shared" si="2"/>
        <v>0</v>
      </c>
      <c r="K25" s="46">
        <f t="shared" si="7"/>
        <v>0</v>
      </c>
      <c r="L25" s="12">
        <f t="shared" si="10"/>
        <v>0</v>
      </c>
      <c r="M25" s="57">
        <f t="shared" si="3"/>
        <v>0</v>
      </c>
      <c r="N25" s="60">
        <f t="shared" si="4"/>
        <v>0</v>
      </c>
    </row>
    <row r="26" spans="1:14" x14ac:dyDescent="0.25">
      <c r="E26" s="8"/>
      <c r="F26" s="8">
        <v>0</v>
      </c>
      <c r="G26" s="8">
        <v>0</v>
      </c>
      <c r="H26" s="7">
        <f t="shared" si="6"/>
        <v>0</v>
      </c>
      <c r="I26" s="7">
        <f t="shared" si="5"/>
        <v>0</v>
      </c>
      <c r="J26" s="46">
        <f t="shared" si="2"/>
        <v>0</v>
      </c>
      <c r="K26" s="46">
        <f t="shared" si="7"/>
        <v>0</v>
      </c>
      <c r="L26" s="12">
        <f t="shared" si="10"/>
        <v>0</v>
      </c>
      <c r="M26" s="57">
        <f t="shared" si="3"/>
        <v>0</v>
      </c>
      <c r="N26" s="60">
        <f t="shared" si="4"/>
        <v>0</v>
      </c>
    </row>
    <row r="27" spans="1:14" ht="15.75" thickBot="1" x14ac:dyDescent="0.3">
      <c r="E27" s="8"/>
      <c r="F27" s="8">
        <v>0</v>
      </c>
      <c r="G27" s="8">
        <v>0</v>
      </c>
      <c r="H27" s="7">
        <f t="shared" si="6"/>
        <v>0</v>
      </c>
      <c r="I27" s="7">
        <f t="shared" si="5"/>
        <v>0</v>
      </c>
      <c r="J27" s="46">
        <f t="shared" si="2"/>
        <v>0</v>
      </c>
      <c r="K27" s="46">
        <f t="shared" si="7"/>
        <v>0</v>
      </c>
      <c r="L27" s="12">
        <f t="shared" si="10"/>
        <v>0</v>
      </c>
      <c r="M27" s="57">
        <f t="shared" si="3"/>
        <v>0</v>
      </c>
      <c r="N27" s="60">
        <f t="shared" si="4"/>
        <v>0</v>
      </c>
    </row>
    <row r="28" spans="1:14" x14ac:dyDescent="0.25">
      <c r="A28" s="50" t="s">
        <v>13</v>
      </c>
      <c r="B28" s="51"/>
      <c r="E28" s="8"/>
      <c r="F28" s="8">
        <v>0</v>
      </c>
      <c r="G28" s="8">
        <v>0</v>
      </c>
      <c r="H28" s="7">
        <f t="shared" si="6"/>
        <v>0</v>
      </c>
      <c r="I28" s="7">
        <f t="shared" si="5"/>
        <v>0</v>
      </c>
      <c r="J28" s="46">
        <f t="shared" si="2"/>
        <v>0</v>
      </c>
      <c r="K28" s="46">
        <f t="shared" si="7"/>
        <v>0</v>
      </c>
      <c r="L28" s="12">
        <f t="shared" si="10"/>
        <v>0</v>
      </c>
      <c r="M28" s="57">
        <f t="shared" si="3"/>
        <v>0</v>
      </c>
      <c r="N28" s="60">
        <f t="shared" si="4"/>
        <v>0</v>
      </c>
    </row>
    <row r="29" spans="1:14" x14ac:dyDescent="0.25">
      <c r="A29" s="9" t="s">
        <v>14</v>
      </c>
      <c r="B29" s="10">
        <f>SUM(G2:G45)</f>
        <v>489.45000000000005</v>
      </c>
      <c r="E29" s="8"/>
      <c r="F29" s="8">
        <v>0</v>
      </c>
      <c r="G29" s="8">
        <v>0</v>
      </c>
      <c r="H29" s="7">
        <f t="shared" si="6"/>
        <v>0</v>
      </c>
      <c r="I29" s="7">
        <f t="shared" si="5"/>
        <v>0</v>
      </c>
      <c r="J29" s="46">
        <f t="shared" si="2"/>
        <v>0</v>
      </c>
      <c r="K29" s="46">
        <f t="shared" si="7"/>
        <v>0</v>
      </c>
      <c r="L29" s="12">
        <f t="shared" si="10"/>
        <v>0</v>
      </c>
      <c r="M29" s="57">
        <f t="shared" si="3"/>
        <v>0</v>
      </c>
      <c r="N29" s="60">
        <f t="shared" si="4"/>
        <v>0</v>
      </c>
    </row>
    <row r="30" spans="1:14" x14ac:dyDescent="0.25">
      <c r="A30" s="9" t="s">
        <v>18</v>
      </c>
      <c r="B30" s="10">
        <f>SUM(H2:H45)</f>
        <v>644.79999999999995</v>
      </c>
      <c r="E30" s="8"/>
      <c r="F30" s="8">
        <v>0</v>
      </c>
      <c r="G30" s="8">
        <v>0</v>
      </c>
      <c r="H30" s="7">
        <f t="shared" si="6"/>
        <v>0</v>
      </c>
      <c r="I30" s="7">
        <f t="shared" si="5"/>
        <v>0</v>
      </c>
      <c r="J30" s="46">
        <f t="shared" si="2"/>
        <v>0</v>
      </c>
      <c r="K30" s="46">
        <f t="shared" si="7"/>
        <v>0</v>
      </c>
      <c r="L30" s="12">
        <f t="shared" si="10"/>
        <v>0</v>
      </c>
      <c r="M30" s="57">
        <f t="shared" si="3"/>
        <v>0</v>
      </c>
      <c r="N30" s="60">
        <f t="shared" si="4"/>
        <v>0</v>
      </c>
    </row>
    <row r="31" spans="1:14" x14ac:dyDescent="0.25">
      <c r="A31" s="9" t="s">
        <v>19</v>
      </c>
      <c r="B31" s="10">
        <f>B30+B6</f>
        <v>695.8</v>
      </c>
      <c r="E31" s="8"/>
      <c r="F31" s="8">
        <v>0</v>
      </c>
      <c r="G31" s="8">
        <v>0</v>
      </c>
      <c r="H31" s="7">
        <f t="shared" si="6"/>
        <v>0</v>
      </c>
      <c r="I31" s="7">
        <f t="shared" si="5"/>
        <v>0</v>
      </c>
      <c r="J31" s="46">
        <f t="shared" si="2"/>
        <v>0</v>
      </c>
      <c r="K31" s="46">
        <f t="shared" si="7"/>
        <v>0</v>
      </c>
      <c r="L31" s="12">
        <f t="shared" si="10"/>
        <v>0</v>
      </c>
      <c r="M31" s="57">
        <f t="shared" si="3"/>
        <v>0</v>
      </c>
      <c r="N31" s="60">
        <f t="shared" si="4"/>
        <v>0</v>
      </c>
    </row>
    <row r="32" spans="1:14" x14ac:dyDescent="0.25">
      <c r="A32" s="9" t="s">
        <v>28</v>
      </c>
      <c r="B32" s="10">
        <f>ROUND((B30+B6)/((100-B23)/100),2)</f>
        <v>697.19</v>
      </c>
      <c r="E32" s="8"/>
      <c r="F32" s="8">
        <v>0</v>
      </c>
      <c r="G32" s="8">
        <v>0</v>
      </c>
      <c r="H32" s="7">
        <f t="shared" si="6"/>
        <v>0</v>
      </c>
      <c r="I32" s="7">
        <f t="shared" si="5"/>
        <v>0</v>
      </c>
      <c r="J32" s="46">
        <f t="shared" si="2"/>
        <v>0</v>
      </c>
      <c r="K32" s="46">
        <f t="shared" si="7"/>
        <v>0</v>
      </c>
      <c r="L32" s="12">
        <f t="shared" si="10"/>
        <v>0</v>
      </c>
      <c r="M32" s="57">
        <f t="shared" si="3"/>
        <v>0</v>
      </c>
      <c r="N32" s="60">
        <f t="shared" si="4"/>
        <v>0</v>
      </c>
    </row>
    <row r="33" spans="1:14" x14ac:dyDescent="0.25">
      <c r="A33" s="9" t="s">
        <v>20</v>
      </c>
      <c r="B33" s="10">
        <f>B32/((100-B3)/100)</f>
        <v>820.22352941176484</v>
      </c>
      <c r="E33" s="8"/>
      <c r="F33" s="8">
        <v>0</v>
      </c>
      <c r="G33" s="8">
        <v>0</v>
      </c>
      <c r="H33" s="7">
        <f t="shared" si="6"/>
        <v>0</v>
      </c>
      <c r="I33" s="7">
        <f t="shared" si="5"/>
        <v>0</v>
      </c>
      <c r="J33" s="46">
        <f t="shared" si="2"/>
        <v>0</v>
      </c>
      <c r="K33" s="46">
        <f t="shared" si="7"/>
        <v>0</v>
      </c>
      <c r="L33" s="12">
        <f t="shared" si="10"/>
        <v>0</v>
      </c>
      <c r="M33" s="57">
        <f t="shared" si="3"/>
        <v>0</v>
      </c>
      <c r="N33" s="60">
        <f t="shared" si="4"/>
        <v>0</v>
      </c>
    </row>
    <row r="34" spans="1:14" x14ac:dyDescent="0.25">
      <c r="A34" s="9"/>
      <c r="B34" s="10"/>
      <c r="E34" s="8"/>
      <c r="F34" s="8">
        <v>0</v>
      </c>
      <c r="G34" s="8">
        <v>0</v>
      </c>
      <c r="H34" s="7">
        <f t="shared" si="6"/>
        <v>0</v>
      </c>
      <c r="I34" s="7">
        <f t="shared" si="5"/>
        <v>0</v>
      </c>
      <c r="J34" s="46">
        <f t="shared" si="2"/>
        <v>0</v>
      </c>
      <c r="K34" s="46">
        <f t="shared" si="7"/>
        <v>0</v>
      </c>
      <c r="L34" s="12">
        <f t="shared" si="10"/>
        <v>0</v>
      </c>
      <c r="M34" s="57">
        <f t="shared" si="3"/>
        <v>0</v>
      </c>
      <c r="N34" s="60">
        <f t="shared" si="4"/>
        <v>0</v>
      </c>
    </row>
    <row r="35" spans="1:14" x14ac:dyDescent="0.25">
      <c r="A35" s="9" t="s">
        <v>21</v>
      </c>
      <c r="B35" s="47">
        <f>B33*B1</f>
        <v>31988.717647058827</v>
      </c>
      <c r="E35" s="8"/>
      <c r="F35" s="8">
        <v>0</v>
      </c>
      <c r="G35" s="8">
        <v>0</v>
      </c>
      <c r="H35" s="7">
        <f t="shared" si="6"/>
        <v>0</v>
      </c>
      <c r="I35" s="7">
        <f t="shared" si="5"/>
        <v>0</v>
      </c>
      <c r="J35" s="46">
        <f t="shared" si="2"/>
        <v>0</v>
      </c>
      <c r="K35" s="46">
        <f t="shared" si="7"/>
        <v>0</v>
      </c>
      <c r="L35" s="12">
        <f t="shared" si="10"/>
        <v>0</v>
      </c>
      <c r="M35" s="57">
        <f t="shared" si="3"/>
        <v>0</v>
      </c>
      <c r="N35" s="60">
        <f t="shared" si="4"/>
        <v>0</v>
      </c>
    </row>
    <row r="36" spans="1:14" ht="15.75" thickBot="1" x14ac:dyDescent="0.3">
      <c r="A36" s="21" t="s">
        <v>32</v>
      </c>
      <c r="B36" s="22">
        <f>B35+B25+B24</f>
        <v>35586.617647058833</v>
      </c>
      <c r="E36" s="8"/>
      <c r="F36" s="8">
        <v>0</v>
      </c>
      <c r="G36" s="8">
        <v>0</v>
      </c>
      <c r="H36" s="7">
        <f t="shared" si="6"/>
        <v>0</v>
      </c>
      <c r="I36" s="7">
        <f t="shared" si="5"/>
        <v>0</v>
      </c>
      <c r="J36" s="46">
        <f t="shared" si="2"/>
        <v>0</v>
      </c>
      <c r="K36" s="46">
        <f t="shared" si="7"/>
        <v>0</v>
      </c>
      <c r="L36" s="12">
        <f t="shared" si="10"/>
        <v>0</v>
      </c>
      <c r="M36" s="57">
        <f t="shared" si="3"/>
        <v>0</v>
      </c>
      <c r="N36" s="60">
        <f t="shared" si="4"/>
        <v>0</v>
      </c>
    </row>
    <row r="37" spans="1:14" ht="15.75" thickBot="1" x14ac:dyDescent="0.3">
      <c r="E37" s="8"/>
      <c r="F37" s="8">
        <v>0</v>
      </c>
      <c r="G37" s="8">
        <v>0</v>
      </c>
      <c r="H37" s="7">
        <f t="shared" si="6"/>
        <v>0</v>
      </c>
      <c r="I37" s="7">
        <f t="shared" si="5"/>
        <v>0</v>
      </c>
      <c r="J37" s="46">
        <f t="shared" si="2"/>
        <v>0</v>
      </c>
      <c r="K37" s="46">
        <f t="shared" si="7"/>
        <v>0</v>
      </c>
      <c r="L37" s="12">
        <f t="shared" si="10"/>
        <v>0</v>
      </c>
      <c r="M37" s="57">
        <f t="shared" si="3"/>
        <v>0</v>
      </c>
      <c r="N37" s="60">
        <f t="shared" si="4"/>
        <v>0</v>
      </c>
    </row>
    <row r="38" spans="1:14" ht="34.5" thickBot="1" x14ac:dyDescent="0.55000000000000004">
      <c r="A38" s="43" t="s">
        <v>39</v>
      </c>
      <c r="B38" s="44">
        <v>35</v>
      </c>
      <c r="E38" s="8"/>
      <c r="F38" s="8">
        <v>0</v>
      </c>
      <c r="G38" s="8">
        <v>0</v>
      </c>
      <c r="H38" s="7">
        <f t="shared" si="6"/>
        <v>0</v>
      </c>
      <c r="I38" s="7">
        <f t="shared" si="5"/>
        <v>0</v>
      </c>
      <c r="J38" s="46">
        <f t="shared" si="2"/>
        <v>0</v>
      </c>
      <c r="K38" s="46">
        <f t="shared" si="7"/>
        <v>0</v>
      </c>
      <c r="L38" s="12">
        <f t="shared" si="10"/>
        <v>0</v>
      </c>
      <c r="M38" s="57">
        <f t="shared" si="3"/>
        <v>0</v>
      </c>
      <c r="N38" s="60">
        <f t="shared" si="4"/>
        <v>0</v>
      </c>
    </row>
    <row r="39" spans="1:14" x14ac:dyDescent="0.25">
      <c r="E39" s="8"/>
      <c r="F39" s="8">
        <v>0</v>
      </c>
      <c r="G39" s="8">
        <v>0</v>
      </c>
      <c r="H39" s="7">
        <f t="shared" si="6"/>
        <v>0</v>
      </c>
      <c r="I39" s="7">
        <f t="shared" si="5"/>
        <v>0</v>
      </c>
      <c r="J39" s="46">
        <f t="shared" si="2"/>
        <v>0</v>
      </c>
      <c r="K39" s="46">
        <f t="shared" si="7"/>
        <v>0</v>
      </c>
      <c r="L39" s="12">
        <f t="shared" si="10"/>
        <v>0</v>
      </c>
      <c r="M39" s="57">
        <f t="shared" si="3"/>
        <v>0</v>
      </c>
      <c r="N39" s="60">
        <f t="shared" si="4"/>
        <v>0</v>
      </c>
    </row>
    <row r="40" spans="1:14" x14ac:dyDescent="0.25">
      <c r="E40" s="8"/>
      <c r="F40" s="8">
        <v>0</v>
      </c>
      <c r="G40" s="8">
        <v>0</v>
      </c>
      <c r="H40" s="7">
        <f t="shared" si="6"/>
        <v>0</v>
      </c>
      <c r="I40" s="7">
        <f t="shared" si="5"/>
        <v>0</v>
      </c>
      <c r="J40" s="46">
        <f t="shared" si="2"/>
        <v>0</v>
      </c>
      <c r="K40" s="46">
        <f t="shared" si="7"/>
        <v>0</v>
      </c>
      <c r="L40" s="12">
        <f t="shared" si="10"/>
        <v>0</v>
      </c>
      <c r="M40" s="57">
        <f t="shared" si="3"/>
        <v>0</v>
      </c>
      <c r="N40" s="60">
        <f t="shared" si="4"/>
        <v>0</v>
      </c>
    </row>
    <row r="41" spans="1:14" x14ac:dyDescent="0.25">
      <c r="E41" s="8"/>
      <c r="F41" s="8">
        <v>0</v>
      </c>
      <c r="G41" s="8">
        <v>0</v>
      </c>
      <c r="H41" s="7">
        <f t="shared" si="6"/>
        <v>0</v>
      </c>
      <c r="I41" s="7">
        <f t="shared" si="5"/>
        <v>0</v>
      </c>
      <c r="J41" s="46">
        <f t="shared" si="2"/>
        <v>0</v>
      </c>
      <c r="K41" s="46">
        <f t="shared" si="7"/>
        <v>0</v>
      </c>
      <c r="L41" s="12">
        <f t="shared" si="10"/>
        <v>0</v>
      </c>
      <c r="M41" s="57">
        <f t="shared" si="3"/>
        <v>0</v>
      </c>
      <c r="N41" s="60">
        <f t="shared" si="4"/>
        <v>0</v>
      </c>
    </row>
    <row r="42" spans="1:14" x14ac:dyDescent="0.25">
      <c r="E42" s="8"/>
      <c r="F42" s="8">
        <v>0</v>
      </c>
      <c r="G42" s="8">
        <v>0</v>
      </c>
      <c r="H42" s="7">
        <f t="shared" si="6"/>
        <v>0</v>
      </c>
      <c r="I42" s="7">
        <f t="shared" si="5"/>
        <v>0</v>
      </c>
      <c r="J42" s="46">
        <f t="shared" si="2"/>
        <v>0</v>
      </c>
      <c r="K42" s="46">
        <f t="shared" si="7"/>
        <v>0</v>
      </c>
      <c r="L42" s="12">
        <f t="shared" si="10"/>
        <v>0</v>
      </c>
      <c r="M42" s="57">
        <f t="shared" si="3"/>
        <v>0</v>
      </c>
      <c r="N42" s="60">
        <f t="shared" si="4"/>
        <v>0</v>
      </c>
    </row>
    <row r="43" spans="1:14" x14ac:dyDescent="0.25">
      <c r="E43" s="8"/>
      <c r="F43" s="8">
        <v>0</v>
      </c>
      <c r="G43" s="8">
        <v>0</v>
      </c>
      <c r="H43" s="7">
        <f t="shared" si="6"/>
        <v>0</v>
      </c>
      <c r="I43" s="7">
        <f t="shared" si="5"/>
        <v>0</v>
      </c>
      <c r="J43" s="46">
        <f t="shared" si="2"/>
        <v>0</v>
      </c>
      <c r="K43" s="46">
        <f t="shared" si="7"/>
        <v>0</v>
      </c>
      <c r="L43" s="12">
        <f t="shared" si="10"/>
        <v>0</v>
      </c>
      <c r="M43" s="57">
        <f t="shared" si="3"/>
        <v>0</v>
      </c>
      <c r="N43" s="60">
        <f t="shared" si="4"/>
        <v>0</v>
      </c>
    </row>
    <row r="44" spans="1:14" x14ac:dyDescent="0.25">
      <c r="E44" s="8"/>
      <c r="F44" s="8">
        <v>0</v>
      </c>
      <c r="G44" s="8">
        <v>0</v>
      </c>
      <c r="H44" s="7">
        <f t="shared" si="6"/>
        <v>0</v>
      </c>
      <c r="I44" s="7">
        <f t="shared" si="5"/>
        <v>0</v>
      </c>
      <c r="J44" s="46">
        <f t="shared" si="2"/>
        <v>0</v>
      </c>
      <c r="K44" s="46">
        <f t="shared" si="7"/>
        <v>0</v>
      </c>
      <c r="L44" s="12">
        <f t="shared" si="10"/>
        <v>0</v>
      </c>
      <c r="M44" s="57">
        <f t="shared" si="3"/>
        <v>0</v>
      </c>
      <c r="N44" s="60">
        <f t="shared" si="4"/>
        <v>0</v>
      </c>
    </row>
    <row r="45" spans="1:14" x14ac:dyDescent="0.25">
      <c r="E45" s="8"/>
      <c r="F45" s="8">
        <v>0</v>
      </c>
      <c r="G45" s="8">
        <v>0</v>
      </c>
      <c r="H45" s="7">
        <f t="shared" si="6"/>
        <v>0</v>
      </c>
      <c r="I45" s="7">
        <f t="shared" si="5"/>
        <v>0</v>
      </c>
      <c r="J45" s="46">
        <f t="shared" si="2"/>
        <v>0</v>
      </c>
      <c r="K45" s="46">
        <f t="shared" si="7"/>
        <v>0</v>
      </c>
      <c r="L45" s="12">
        <f t="shared" si="10"/>
        <v>0</v>
      </c>
      <c r="M45" s="57">
        <f t="shared" si="3"/>
        <v>0</v>
      </c>
      <c r="N45" s="60">
        <f t="shared" si="4"/>
        <v>0</v>
      </c>
    </row>
  </sheetData>
  <protectedRanges>
    <protectedRange sqref="E2:E3" name="Диапазон1"/>
  </protectedRanges>
  <mergeCells count="3">
    <mergeCell ref="A22:B22"/>
    <mergeCell ref="A28:B28"/>
    <mergeCell ref="A9:B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2023-10-06T09:29:48Z</dcterms:modified>
</cp:coreProperties>
</file>