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0">
    <font>
      <name val="Calibri"/>
      <family val="2"/>
      <color theme="1"/>
      <sz val="11"/>
      <scheme val="minor"/>
    </font>
    <font>
      <name val="Times New Roman"/>
      <i val="1"/>
      <sz val="8"/>
    </font>
    <font>
      <name val="Times New Roman"/>
      <b val="1"/>
      <sz val="9"/>
    </font>
    <font>
      <name val="Times New Roman"/>
      <b val="1"/>
      <sz val="10"/>
    </font>
    <font>
      <name val="Times New Roman"/>
      <b val="1"/>
      <sz val="5"/>
    </font>
    <font>
      <name val="Times New Roman"/>
      <b val="1"/>
      <sz val="7"/>
    </font>
    <font>
      <name val="Arial Narrow"/>
      <sz val="8"/>
    </font>
    <font>
      <name val="Times New Roman"/>
      <sz val="7"/>
    </font>
    <font>
      <name val="Times New Roman"/>
      <sz val="8"/>
    </font>
    <font>
      <name val="Times New Roman"/>
      <b val="1"/>
      <sz val="8"/>
    </font>
  </fonts>
  <fills count="4">
    <fill>
      <patternFill/>
    </fill>
    <fill>
      <patternFill patternType="gray125"/>
    </fill>
    <fill>
      <patternFill patternType="solid">
        <fgColor rgb="00ffff00"/>
        <bgColor rgb="00ffff00"/>
      </patternFill>
    </fill>
    <fill>
      <patternFill patternType="solid">
        <fgColor rgb="00ff1493"/>
        <bgColor rgb="00ff1493"/>
      </patternFill>
    </fill>
  </fills>
  <borders count="2">
    <border>
      <left/>
      <right/>
      <top/>
      <bottom/>
      <diagonal/>
    </border>
    <border>
      <left style="thin"/>
      <right style="thin"/>
      <top style="thin"/>
      <bottom style="thin"/>
    </border>
  </borders>
  <cellStyleXfs count="1">
    <xf numFmtId="0" fontId="0" fillId="0" borderId="0"/>
  </cellStyleXfs>
  <cellXfs count="28">
    <xf numFmtId="0" fontId="0" fillId="0" borderId="0" pivotButton="0" quotePrefix="0" xfId="0"/>
    <xf numFmtId="0" fontId="0" fillId="2" borderId="0" pivotButton="0" quotePrefix="0" xfId="0"/>
    <xf numFmtId="0" fontId="0" fillId="3" borderId="0" pivotButton="0" quotePrefix="0" xfId="0"/>
    <xf numFmtId="0" fontId="1" fillId="0" borderId="0" applyAlignment="1" pivotButton="0" quotePrefix="0" xfId="0">
      <alignment horizontal="center" vertical="center" wrapText="1"/>
    </xf>
    <xf numFmtId="14" fontId="2" fillId="0" borderId="0" applyAlignment="1" pivotButton="0" quotePrefix="0" xfId="0">
      <alignment horizontal="left" vertical="top" wrapText="1"/>
    </xf>
    <xf numFmtId="0" fontId="2" fillId="0" borderId="0" applyAlignment="1" pivotButton="0" quotePrefix="0" xfId="0">
      <alignment horizontal="right" vertical="top" wrapText="1"/>
    </xf>
    <xf numFmtId="0" fontId="3" fillId="0" borderId="0" applyAlignment="1" pivotButton="0" quotePrefix="0" xfId="0">
      <alignment horizontal="center" vertical="center" wrapText="1"/>
    </xf>
    <xf numFmtId="0" fontId="4" fillId="0" borderId="1" applyAlignment="1" pivotButton="0" quotePrefix="0" xfId="0">
      <alignment horizontal="center" vertical="center"/>
    </xf>
    <xf numFmtId="0" fontId="0" fillId="0" borderId="1" pivotButton="0" quotePrefix="0" xfId="0"/>
    <xf numFmtId="0" fontId="4" fillId="2" borderId="1" applyAlignment="1" pivotButton="0" quotePrefix="0" xfId="0">
      <alignment horizontal="center" vertical="center"/>
    </xf>
    <xf numFmtId="0" fontId="0" fillId="2" borderId="1" pivotButton="0" quotePrefix="0" xfId="0"/>
    <xf numFmtId="0" fontId="4" fillId="3" borderId="1" applyAlignment="1" pivotButton="0" quotePrefix="0" xfId="0">
      <alignment horizontal="center" vertical="center"/>
    </xf>
    <xf numFmtId="0" fontId="4" fillId="2" borderId="1" pivotButton="0" quotePrefix="0" xfId="0"/>
    <xf numFmtId="0" fontId="0" fillId="3" borderId="1" pivotButton="0" quotePrefix="0" xfId="0"/>
    <xf numFmtId="0" fontId="5" fillId="0" borderId="1" applyAlignment="1" pivotButton="0" quotePrefix="0" xfId="0">
      <alignment horizontal="center" vertical="center"/>
    </xf>
    <xf numFmtId="0" fontId="6" fillId="2" borderId="1" applyAlignment="1" pivotButton="0" quotePrefix="0" xfId="0">
      <alignment horizontal="left" vertical="center" wrapText="1"/>
    </xf>
    <xf numFmtId="0" fontId="7" fillId="0" borderId="1" applyAlignment="1" pivotButton="0" quotePrefix="0" xfId="0">
      <alignment horizontal="left" vertical="center" wrapText="1"/>
    </xf>
    <xf numFmtId="0" fontId="7" fillId="2" borderId="1" applyAlignment="1" pivotButton="0" quotePrefix="0" xfId="0">
      <alignment horizontal="right" vertical="center" wrapText="1"/>
    </xf>
    <xf numFmtId="0" fontId="7" fillId="0" borderId="1" applyAlignment="1" pivotButton="0" quotePrefix="0" xfId="0">
      <alignment horizontal="right" vertical="center" wrapText="1"/>
    </xf>
    <xf numFmtId="4" fontId="7" fillId="2" borderId="1" applyAlignment="1" pivotButton="0" quotePrefix="0" xfId="0">
      <alignment horizontal="right" vertical="center" wrapText="1"/>
    </xf>
    <xf numFmtId="4" fontId="7" fillId="0" borderId="1" applyAlignment="1" pivotButton="0" quotePrefix="0" xfId="0">
      <alignment horizontal="center" vertical="center"/>
    </xf>
    <xf numFmtId="4" fontId="7" fillId="0" borderId="1" applyAlignment="1" pivotButton="0" quotePrefix="0" xfId="0">
      <alignment horizontal="right" vertical="center" wrapText="1"/>
    </xf>
    <xf numFmtId="4" fontId="7" fillId="3" borderId="1" applyAlignment="1" pivotButton="0" quotePrefix="0" xfId="0">
      <alignment horizontal="right" vertical="center" wrapText="1"/>
    </xf>
    <xf numFmtId="0" fontId="0" fillId="2" borderId="1" applyAlignment="1" pivotButton="0" quotePrefix="0" xfId="0">
      <alignment horizontal="right" vertical="center" wrapText="1"/>
    </xf>
    <xf numFmtId="0" fontId="8" fillId="0" borderId="1" pivotButton="0" quotePrefix="0" xfId="0"/>
    <xf numFmtId="0" fontId="7" fillId="0" borderId="1" pivotButton="0" quotePrefix="0" xfId="0"/>
    <xf numFmtId="0" fontId="9" fillId="0" borderId="1" pivotButton="0" quotePrefix="0" xfId="0"/>
    <xf numFmtId="4" fontId="9"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 Type="http://schemas.openxmlformats.org/officeDocument/2006/relationships/image" Target="/xl/media/image2.jpeg" Id="rId2" /><Relationship Type="http://schemas.openxmlformats.org/officeDocument/2006/relationships/image" Target="/xl/media/image3.jpeg" Id="rId3"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7</col>
      <colOff>0</colOff>
      <row>16</row>
      <rowOff>0</rowOff>
    </from>
    <ext cx="1333500" cy="1524000"/>
    <pic>
      <nvPicPr>
        <cNvPr id="1" name="Image 1" descr="Picture"/>
        <cNvPicPr/>
      </nvPicPr>
      <blipFill>
        <a:blip cstate="print" r:embed="rId1"/>
        <a:stretch>
          <a:fillRect/>
        </a:stretch>
      </blipFill>
      <spPr>
        <a:prstGeom prst="rect"/>
      </spPr>
    </pic>
    <clientData/>
  </oneCellAnchor>
  <oneCellAnchor>
    <from>
      <col>7</col>
      <colOff>0</colOff>
      <row>17</row>
      <rowOff>0</rowOff>
    </from>
    <ext cx="1333500" cy="1524000"/>
    <pic>
      <nvPicPr>
        <cNvPr id="2" name="Image 2" descr="Picture"/>
        <cNvPicPr/>
      </nvPicPr>
      <blipFill>
        <a:blip cstate="print" r:embed="rId2"/>
        <a:stretch>
          <a:fillRect/>
        </a:stretch>
      </blipFill>
      <spPr>
        <a:prstGeom prst="rect"/>
      </spPr>
    </pic>
    <clientData/>
  </oneCellAnchor>
  <oneCellAnchor>
    <from>
      <col>7</col>
      <colOff>0</colOff>
      <row>18</row>
      <rowOff>0</rowOff>
    </from>
    <ext cx="1333500" cy="1524000"/>
    <pic>
      <nvPicPr>
        <cNvPr id="3" name="Image 3" descr="Picture"/>
        <cNvPicPr/>
      </nvPicPr>
      <blipFill>
        <a:blip cstate="print" r:embed="rId3"/>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B8:T25"/>
  <sheetViews>
    <sheetView workbookViewId="0">
      <selection activeCell="A1" sqref="A1"/>
    </sheetView>
  </sheetViews>
  <sheetFormatPr baseColWidth="8" defaultRowHeight="15"/>
  <cols>
    <col width="1.72" customWidth="1" min="1" max="1"/>
    <col width="2.355" customWidth="1" min="2" max="2"/>
    <col width="1.72" customWidth="1" min="3" max="3"/>
    <col width="24.43" customWidth="1" style="1" min="4" max="4"/>
    <col width="1.9608" customWidth="1" style="1" min="5" max="5"/>
    <col width="44.021601" customWidth="1" min="6" max="6"/>
    <col width="2.145" customWidth="1" min="7" max="7"/>
    <col width="26.440164" customWidth="1" min="8" max="8"/>
    <col width="7.619599999999999" customWidth="1" style="1" min="9" max="9"/>
    <col width="4.6612" customWidth="1" style="1" min="10" max="10"/>
    <col width="3.925" customWidth="1" min="11" max="11"/>
    <col width="8.1012" customWidth="1" style="1" min="12" max="12"/>
    <col width="17.1" customWidth="1" style="1" min="13" max="13"/>
    <col width="17.1" customWidth="1" style="1" min="14" max="14"/>
    <col width="9.720000000000001" customWidth="1" min="15" max="15"/>
    <col width="9.720000000000001" customWidth="1" min="16" max="16"/>
    <col width="9.720000000000001" customWidth="1" min="17" max="17"/>
    <col width="9.720000000000001" customWidth="1" min="18" max="18"/>
    <col width="10.8" customWidth="1" style="2" min="19" max="19"/>
    <col width="13.5" customWidth="1" style="2" min="20" max="20"/>
    <col width="1.72" customWidth="1" min="21" max="21"/>
  </cols>
  <sheetData>
    <row r="6" ht="4.5" customHeight="1"/>
    <row r="7" ht="35.7" customHeight="1"/>
    <row r="8" ht="65.25" customHeight="1">
      <c r="B8" s="3" t="inlineStr">
        <is>
          <t>Компанія Tecnostamp (TS) засновано у 1978 году в м. П'яченца на півночі Італії і сьогодні є найбільшим світовим виробником листозгинального інструменту. Бренд Tecnostamp представлений більш ніж в 30-ти країнах світу і займає провідні позиції на ринках Німеччини, Росії, Італії та США. Підбір інструменту за кресленнями та технічні консультації. Проектування спеціального інструменту під нестандартні задачі.  Обираючи бренд Tecnostamp, Ви отримуєте те надійний інструмент для гнуття преміум класу з великим терміном служби і гарантією бездоганної якості. Інструмент для гнуття для наступних верстатів:AMADA; TRUMPF; MVD; INAN;PRIMA POWER; FINN POWER; LVD;Bystronic; Safan; Salvagnini;EHT; Boschert; Darley;Gasparini; HACO; Farina; Schiavi; Adira; Guifil; Jordi; Ursviken; Hammerle; Dener; Durma; Ermaksan; Baykal.</t>
        </is>
      </c>
    </row>
    <row r="9" ht="3.6" customHeight="1"/>
    <row r="10" ht="11.25" customHeight="1">
      <c r="F10" s="4">
        <f>TODAY()</f>
        <v/>
      </c>
      <c r="O10" s="5" t="inlineStr">
        <is>
          <t>ТОВ «АГРЕГАТ АГРО»</t>
        </is>
      </c>
    </row>
    <row r="11" ht="3.6" customHeight="1"/>
    <row r="12" ht="11.25" customHeight="1">
      <c r="B12" s="6" t="inlineStr">
        <is>
          <t>Техніко-комерційна пропозиція на постачання інструменту TECNOSTAMP S.R.L для листозгинального пресу з ЧПК</t>
        </is>
      </c>
    </row>
    <row r="13" ht="3.6" customHeight="1"/>
    <row r="14" ht="12" customHeight="1">
      <c r="B14" s="7" t="inlineStr">
        <is>
          <t>№</t>
        </is>
      </c>
      <c r="C14" s="8" t="n"/>
      <c r="D14" s="9" t="inlineStr">
        <is>
          <t>Description</t>
        </is>
      </c>
      <c r="E14" s="10" t="n"/>
      <c r="F14" s="7" t="inlineStr">
        <is>
          <t>Опис</t>
        </is>
      </c>
      <c r="G14" s="7" t="inlineStr">
        <is>
          <t>/</t>
        </is>
      </c>
      <c r="H14" s="7" t="inlineStr">
        <is>
          <t>Розмір, мм</t>
        </is>
      </c>
      <c r="I14" s="10" t="n"/>
      <c r="J14" s="9" t="inlineStr">
        <is>
          <t>Вага</t>
        </is>
      </c>
      <c r="K14" s="7" t="inlineStr">
        <is>
          <t>Кіл-ть</t>
        </is>
      </c>
      <c r="L14" s="9" t="inlineStr">
        <is>
          <t>ЗАКУПКА</t>
        </is>
      </c>
      <c r="M14" s="9" t="inlineStr">
        <is>
          <t>Вартість позиції</t>
        </is>
      </c>
      <c r="N14" s="9" t="inlineStr">
        <is>
          <t>Відсоток від вартості позиції</t>
        </is>
      </c>
      <c r="O14" s="7" t="inlineStr">
        <is>
          <t>Ціна од. EURO</t>
        </is>
      </c>
      <c r="P14" s="7" t="inlineStr">
        <is>
          <t>Ціна разом EURO</t>
        </is>
      </c>
      <c r="Q14" s="7" t="inlineStr">
        <is>
          <t>Ціна од. ГРН</t>
        </is>
      </c>
      <c r="R14" s="7" t="inlineStr">
        <is>
          <t>Ціна разом ГРН</t>
        </is>
      </c>
      <c r="S14" s="11" t="inlineStr">
        <is>
          <t>1C за одиницю UAH</t>
        </is>
      </c>
      <c r="T14" s="9" t="inlineStr">
        <is>
          <t>1C разом UAH</t>
        </is>
      </c>
    </row>
    <row r="15" ht="6.75" customHeight="1">
      <c r="B15" s="7" t="n">
        <v>1</v>
      </c>
      <c r="C15" s="7" t="n">
        <v>2</v>
      </c>
      <c r="D15" s="9" t="n"/>
      <c r="E15" s="10" t="n"/>
      <c r="F15" s="7" t="n">
        <v>3</v>
      </c>
      <c r="G15" s="7" t="n"/>
      <c r="H15" s="7" t="n">
        <v>4</v>
      </c>
      <c r="I15" s="10" t="n"/>
      <c r="J15" s="12" t="n"/>
      <c r="K15" s="7" t="n">
        <v>5</v>
      </c>
      <c r="L15" s="12" t="n"/>
      <c r="M15" s="12" t="n"/>
      <c r="N15" s="12" t="n"/>
      <c r="O15" s="7" t="n">
        <v>6</v>
      </c>
      <c r="P15" s="7" t="n">
        <v>7</v>
      </c>
      <c r="Q15" s="7" t="n">
        <v>8</v>
      </c>
      <c r="R15" s="7" t="n">
        <v>9</v>
      </c>
      <c r="S15" s="13" t="n"/>
      <c r="T15" s="10" t="n"/>
    </row>
    <row r="16" ht="9.75" customHeight="1">
      <c r="B16" s="8" t="n"/>
      <c r="C16" s="8" t="n"/>
      <c r="D16" s="10" t="n"/>
      <c r="E16" s="10" t="n"/>
      <c r="F16" s="8" t="n"/>
      <c r="G16" s="8" t="n"/>
      <c r="H16" s="8" t="n"/>
      <c r="I16" s="10" t="n"/>
      <c r="J16" s="10" t="n"/>
      <c r="K16" s="8" t="n"/>
      <c r="L16" s="10" t="n"/>
      <c r="M16" s="10" t="n"/>
      <c r="N16" s="10" t="n"/>
      <c r="O16" s="8" t="n"/>
      <c r="P16" s="8" t="n"/>
      <c r="Q16" s="8" t="n"/>
      <c r="R16" s="8" t="n"/>
      <c r="S16" s="13" t="n"/>
      <c r="T16" s="10" t="n"/>
    </row>
    <row r="17" ht="150" customHeight="1">
      <c r="B17" s="14" t="n">
        <v>1</v>
      </c>
      <c r="C17" s="8" t="n"/>
      <c r="D17" s="15" t="inlineStr">
        <is>
          <t>10.136S  α=60° R=6,0 H=65,00 L = 835</t>
        </is>
      </c>
      <c r="E17" s="10" t="n"/>
      <c r="F17" s="16" t="inlineStr">
        <is>
          <t xml:space="preserve">10.136S Пуансон AMADA α=60° R=6,0 мм H=65,00 мм;
Граничне навантаження 100Т/М;
Матеріал Steel C45;
Індукційне гартування поверхонь зношування (52-55 HRC);
Довжина L = 835 мм                                                                                                                                                                          </t>
        </is>
      </c>
      <c r="G17" s="8" t="n"/>
      <c r="H17" s="8" t="n"/>
      <c r="I17" s="17">
        <f>J17*K17</f>
        <v/>
      </c>
      <c r="J17" s="17" t="n">
        <v>15.3</v>
      </c>
      <c r="K17" s="18" t="n">
        <v>3</v>
      </c>
      <c r="L17" s="17">
        <f>239*((100-35.0)/100)</f>
        <v/>
      </c>
      <c r="M17" s="17">
        <f>L17*K17</f>
        <v/>
      </c>
      <c r="N17" s="19">
        <f>((L17*100)/1378.65)/100</f>
        <v/>
      </c>
      <c r="O17" s="20">
        <f>Q17/40.0</f>
        <v/>
      </c>
      <c r="P17" s="21">
        <f>O17*K17</f>
        <v/>
      </c>
      <c r="Q17" s="21">
        <f>R17/K17</f>
        <v/>
      </c>
      <c r="R17" s="21">
        <f>70962.8*K17*N17</f>
        <v/>
      </c>
      <c r="S17" s="22">
        <f>T17/K17</f>
        <v/>
      </c>
      <c r="T17" s="19">
        <f>R25*(5/6)*N17*K17</f>
        <v/>
      </c>
    </row>
    <row r="18" ht="150" customHeight="1">
      <c r="B18" s="14" t="n">
        <v>2</v>
      </c>
      <c r="C18" s="8" t="n"/>
      <c r="D18" s="15" t="inlineStr">
        <is>
          <t>10.136K  α=60° R=6,0 H=65,00 L = 800 SECTIONED</t>
        </is>
      </c>
      <c r="E18" s="10" t="n"/>
      <c r="F18" s="16" t="inlineStr">
        <is>
          <t xml:space="preserve">10.136K Пуансон AMADA α=60° R=6,0 мм H=65,00 мм;
Граничне навантаження 100Т/М;
Матеріал Steel C45;
Індукційне гартування поверхонь зношування (52-55 HRC);
Довжина L = 100L + 150 + 50 + 40 + 20 + 15 + 15 + 10 + 300 + 100R = 800 мм                                                                                                                                                                          </t>
        </is>
      </c>
      <c r="G18" s="8" t="n"/>
      <c r="H18" s="8" t="n"/>
      <c r="I18" s="17">
        <f>J18*K18</f>
        <v/>
      </c>
      <c r="J18" s="17" t="n">
        <v>14</v>
      </c>
      <c r="K18" s="18" t="n">
        <v>1</v>
      </c>
      <c r="L18" s="17">
        <f>376*((100-35.0)/100)</f>
        <v/>
      </c>
      <c r="M18" s="17">
        <f>L18*K18</f>
        <v/>
      </c>
      <c r="N18" s="19">
        <f>((L18*100)/1378.65)/100</f>
        <v/>
      </c>
      <c r="O18" s="20">
        <f>Q18/40.0</f>
        <v/>
      </c>
      <c r="P18" s="21">
        <f>O18*K18</f>
        <v/>
      </c>
      <c r="Q18" s="21">
        <f>R18/K18</f>
        <v/>
      </c>
      <c r="R18" s="21">
        <f>70962.8*K18*N18</f>
        <v/>
      </c>
      <c r="S18" s="22">
        <f>T18/K18</f>
        <v/>
      </c>
      <c r="T18" s="19">
        <f>R25*(5/6)*N18*K18</f>
        <v/>
      </c>
    </row>
    <row r="19" ht="150" customHeight="1">
      <c r="B19" s="14" t="n">
        <v>3</v>
      </c>
      <c r="C19" s="8" t="n"/>
      <c r="D19" s="15" t="inlineStr">
        <is>
          <t>10.510K  α=60° R=0,8 H=115 L = 835</t>
        </is>
      </c>
      <c r="E19" s="10" t="n"/>
      <c r="F19" s="16" t="inlineStr">
        <is>
          <t xml:space="preserve">10.510S Пуансон AMADA α=60° R=0,8 мм H=115,00 мм;
Граничне навантаження 60Т/М;
Матеріал Steel C45;
Індукційне гартування поверхонь зношування (52-55 HRC);
Довжина L = 835 мм                                                                                                                                                                          </t>
        </is>
      </c>
      <c r="G19" s="8" t="n"/>
      <c r="H19" s="8" t="n"/>
      <c r="I19" s="17">
        <f>J19*K19</f>
        <v/>
      </c>
      <c r="J19" s="17" t="n">
        <v>14.9</v>
      </c>
      <c r="K19" s="18" t="n">
        <v>2</v>
      </c>
      <c r="L19" s="17">
        <f>514*((100-35.0)/100)</f>
        <v/>
      </c>
      <c r="M19" s="17">
        <f>L19*K19</f>
        <v/>
      </c>
      <c r="N19" s="19">
        <f>((L19*100)/1378.65)/100</f>
        <v/>
      </c>
      <c r="O19" s="20">
        <f>Q19/40.0</f>
        <v/>
      </c>
      <c r="P19" s="21">
        <f>O19*K19</f>
        <v/>
      </c>
      <c r="Q19" s="21">
        <f>R19/K19</f>
        <v/>
      </c>
      <c r="R19" s="21">
        <f>70962.8*K19*N19</f>
        <v/>
      </c>
      <c r="S19" s="22">
        <f>T19/K19</f>
        <v/>
      </c>
      <c r="T19" s="19">
        <f>R25*(5/6)*N19*K19</f>
        <v/>
      </c>
    </row>
    <row r="20">
      <c r="B20" s="8" t="n"/>
      <c r="C20" s="8" t="n"/>
      <c r="D20" s="10" t="n"/>
      <c r="E20" s="10" t="n"/>
      <c r="F20" s="8" t="n"/>
      <c r="G20" s="8" t="n"/>
      <c r="H20" s="8" t="n"/>
      <c r="I20" s="23">
        <f>SUM(I17:I19)</f>
        <v/>
      </c>
      <c r="J20" s="10" t="n"/>
      <c r="K20" s="8" t="n"/>
      <c r="L20" s="10" t="n"/>
      <c r="M20" s="10" t="n"/>
      <c r="N20" s="10" t="n"/>
      <c r="O20" s="8" t="n"/>
      <c r="P20" s="8" t="n"/>
      <c r="Q20" s="8" t="n"/>
      <c r="R20" s="8" t="n"/>
      <c r="S20" s="13" t="n"/>
      <c r="T20" s="10" t="n"/>
    </row>
    <row r="21">
      <c r="B21" s="8" t="n"/>
      <c r="C21" s="8" t="n"/>
      <c r="F21" s="24" t="inlineStr">
        <is>
          <t>Разом</t>
        </is>
      </c>
      <c r="G21" s="8" t="n"/>
      <c r="H21" s="8" t="n"/>
      <c r="I21" s="8" t="n"/>
      <c r="J21" s="8" t="n"/>
      <c r="K21" s="8" t="n"/>
      <c r="L21" s="8" t="n"/>
      <c r="M21" s="8" t="n"/>
      <c r="N21" s="8" t="n"/>
      <c r="O21" s="8" t="n"/>
      <c r="P21" s="21">
        <f>SUM(P17:P19)</f>
        <v/>
      </c>
      <c r="Q21" s="25" t="n"/>
      <c r="R21" s="21">
        <f>SUM(R17:R19)</f>
        <v/>
      </c>
      <c r="T21" s="22">
        <f>SUM(T17:T19)</f>
        <v/>
      </c>
    </row>
    <row r="22">
      <c r="B22" s="8" t="n"/>
      <c r="C22" s="8" t="n"/>
      <c r="F22" s="24" t="inlineStr">
        <is>
          <t>ПДВ</t>
        </is>
      </c>
      <c r="G22" s="8" t="n"/>
      <c r="H22" s="8" t="n"/>
      <c r="I22" s="8" t="n"/>
      <c r="J22" s="8" t="n"/>
      <c r="K22" s="8" t="n"/>
      <c r="L22" s="8" t="n"/>
      <c r="M22" s="8" t="n"/>
      <c r="N22" s="8" t="n"/>
      <c r="O22" s="8" t="n"/>
      <c r="P22" s="21">
        <f>P21*0.2</f>
        <v/>
      </c>
      <c r="Q22" s="25" t="n"/>
      <c r="R22" s="21">
        <f>R21*0.2</f>
        <v/>
      </c>
      <c r="T22" s="22">
        <f>T21*0.2</f>
        <v/>
      </c>
    </row>
    <row r="23">
      <c r="B23" s="8" t="n"/>
      <c r="C23" s="8" t="n"/>
      <c r="F23" s="24" t="inlineStr">
        <is>
          <t>Вартість разом з ПДВ</t>
        </is>
      </c>
      <c r="G23" s="8" t="n"/>
      <c r="H23" s="8" t="n"/>
      <c r="I23" s="8" t="n"/>
      <c r="J23" s="8" t="n"/>
      <c r="K23" s="8" t="n"/>
      <c r="L23" s="8" t="n"/>
      <c r="M23" s="8" t="n"/>
      <c r="N23" s="8" t="n"/>
      <c r="O23" s="8" t="n"/>
      <c r="P23" s="21">
        <f>P22+P21</f>
        <v/>
      </c>
      <c r="Q23" s="25" t="n"/>
      <c r="R23" s="21">
        <f>R22+R21</f>
        <v/>
      </c>
      <c r="T23" s="22">
        <f>T22+T21</f>
        <v/>
      </c>
    </row>
    <row r="24">
      <c r="B24" s="8" t="n"/>
      <c r="C24" s="8" t="n"/>
      <c r="F24" s="26" t="inlineStr">
        <is>
          <t>Вартість доставки до складу у місті Київ</t>
        </is>
      </c>
      <c r="G24" s="8" t="n"/>
      <c r="H24" s="8" t="n"/>
      <c r="I24" s="8" t="n"/>
      <c r="J24" s="8" t="n"/>
      <c r="K24" s="8" t="n"/>
      <c r="L24" s="8" t="n"/>
      <c r="M24" s="8" t="n"/>
      <c r="N24" s="8" t="n"/>
      <c r="O24" s="8" t="n"/>
      <c r="P24" s="27">
        <f>R24/40.0</f>
        <v/>
      </c>
      <c r="Q24" s="8" t="n"/>
      <c r="R24" s="27">
        <f>11280.0</f>
        <v/>
      </c>
    </row>
    <row r="25">
      <c r="B25" s="8" t="n"/>
      <c r="C25" s="8" t="n"/>
      <c r="F25" s="26" t="inlineStr">
        <is>
          <t>Загальна вартість</t>
        </is>
      </c>
      <c r="G25" s="8" t="n"/>
      <c r="H25" s="8" t="n"/>
      <c r="I25" s="8" t="n"/>
      <c r="J25" s="8" t="n"/>
      <c r="K25" s="8" t="n"/>
      <c r="L25" s="8" t="n"/>
      <c r="M25" s="8" t="n"/>
      <c r="N25" s="8" t="n"/>
      <c r="O25" s="8" t="n"/>
      <c r="P25" s="27">
        <f>P24+P23</f>
        <v/>
      </c>
      <c r="Q25" s="25" t="n"/>
      <c r="R25" s="27">
        <f>R24+R23</f>
        <v/>
      </c>
    </row>
    <row r="26" ht="9.880000000000001" customHeight="1"/>
    <row r="27" ht="9.880000000000001" customHeight="1"/>
    <row r="28" ht="9.880000000000001" customHeight="1"/>
    <row r="29" ht="9.880000000000001" customHeight="1"/>
    <row r="30" ht="22.04" customHeight="1"/>
    <row r="31" ht="22.8" customHeight="1"/>
    <row r="32" ht="9.120000000000001" customHeight="1"/>
    <row r="33" ht="15.96" customHeight="1"/>
    <row r="34" ht="4.56" customHeight="1"/>
    <row r="35" ht="15.96" customHeight="1"/>
    <row r="36" ht="4.56" customHeight="1"/>
    <row r="37" ht="5.32" customHeight="1"/>
    <row r="38" ht="14.44" customHeight="1"/>
    <row r="39" ht="12.92" customHeight="1"/>
    <row r="40" ht="12.92" customHeight="1"/>
    <row r="41" ht="3.04" customHeight="1"/>
    <row r="42" ht="12.92" customHeight="1"/>
    <row r="43" ht="1.52" customHeight="1"/>
    <row r="44" ht="15.96" customHeight="1"/>
    <row r="45" ht="15.96" customHeight="1"/>
    <row r="46" ht="15.96" customHeight="1"/>
    <row r="47" ht="15.96" customHeight="1"/>
    <row r="48" ht="15.96" customHeight="1"/>
    <row r="49" ht="15.96" customHeight="1"/>
    <row r="50" ht="15.96" customHeight="1"/>
    <row r="51" ht="18.24" customHeight="1"/>
  </sheetData>
  <mergeCells count="10">
    <mergeCell ref="F22:O22"/>
    <mergeCell ref="B21:B25"/>
    <mergeCell ref="C21:C25"/>
    <mergeCell ref="F23:O23"/>
    <mergeCell ref="F21:O21"/>
    <mergeCell ref="B8:P8"/>
    <mergeCell ref="O10:R10"/>
    <mergeCell ref="F24:O24"/>
    <mergeCell ref="F25:O25"/>
    <mergeCell ref="B12:P12"/>
  </mergeCells>
  <pageMargins left="0.75" right="0.75" top="1" bottom="1" header="0.5" footer="0.5"/>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2023-09-26T14:00:32Z</dcterms:created>
  <dcterms:modified xsi:type="dcterms:W3CDTF">2023-09-26T14:00:35Z</dcterms:modified>
</cp:coreProperties>
</file>