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5081d00f571b8a/Documenti/ESERCIZI EPICODE/"/>
    </mc:Choice>
  </mc:AlternateContent>
  <xr:revisionPtr revIDLastSave="10" documentId="8_{093DBEF0-D466-4304-8EFB-9713F97B6121}" xr6:coauthVersionLast="47" xr6:coauthVersionMax="47" xr10:uidLastSave="{04F91DBE-54B2-411C-8BF1-8461A7CE9FBC}"/>
  <bookViews>
    <workbookView xWindow="-120" yWindow="-120" windowWidth="20730" windowHeight="11160" firstSheet="2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CONTA_SE!$C$1:$E$80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bgiudizi">Cerca_Vert_Giudizio!$F$3:$H$6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F4" i="33" l="1"/>
  <c r="I7" i="33" s="1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I14" i="8"/>
  <c r="I13" i="8"/>
  <c r="I12" i="8"/>
  <c r="I11" i="8"/>
  <c r="I10" i="8"/>
  <c r="I9" i="8"/>
  <c r="I8" i="8"/>
  <c r="I4" i="8"/>
  <c r="I6" i="8"/>
  <c r="I5" i="8"/>
  <c r="I3" i="8"/>
  <c r="H10" i="9"/>
  <c r="H9" i="9"/>
  <c r="H8" i="9"/>
  <c r="H7" i="9"/>
  <c r="H6" i="9"/>
  <c r="H5" i="9"/>
  <c r="H4" i="11"/>
  <c r="D4" i="12"/>
  <c r="D5" i="12"/>
  <c r="D6" i="12"/>
  <c r="D7" i="12"/>
  <c r="D8" i="12"/>
  <c r="D9" i="12"/>
  <c r="D10" i="12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B2" i="17"/>
  <c r="C2" i="17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I3" i="17"/>
  <c r="I4" i="17"/>
  <c r="I5" i="17"/>
  <c r="I6" i="17"/>
  <c r="I7" i="17"/>
  <c r="I8" i="17"/>
  <c r="I9" i="17"/>
  <c r="I2" i="17"/>
  <c r="G3" i="17"/>
  <c r="G4" i="17"/>
  <c r="G5" i="17"/>
  <c r="G6" i="17"/>
  <c r="G7" i="17"/>
  <c r="G8" i="17"/>
  <c r="G9" i="17"/>
  <c r="G2" i="17"/>
  <c r="D3" i="17"/>
  <c r="D4" i="17"/>
  <c r="D5" i="17"/>
  <c r="D6" i="17"/>
  <c r="D7" i="17"/>
  <c r="D8" i="17"/>
  <c r="D9" i="17"/>
  <c r="D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6" i="11"/>
  <c r="H15" i="33" l="1"/>
  <c r="H27" i="33"/>
  <c r="H23" i="33"/>
  <c r="H19" i="33"/>
  <c r="H11" i="33"/>
  <c r="H22" i="33"/>
  <c r="H14" i="33"/>
  <c r="H21" i="33"/>
  <c r="H26" i="33"/>
  <c r="H18" i="33"/>
  <c r="H10" i="33"/>
  <c r="H29" i="33"/>
  <c r="H25" i="33"/>
  <c r="H17" i="33"/>
  <c r="H13" i="33"/>
  <c r="H9" i="33"/>
  <c r="H28" i="33"/>
  <c r="H24" i="33"/>
  <c r="H20" i="33"/>
  <c r="H16" i="33"/>
  <c r="H12" i="33"/>
  <c r="H8" i="33"/>
  <c r="H7" i="33"/>
  <c r="I27" i="33"/>
  <c r="I23" i="33"/>
  <c r="I11" i="33"/>
  <c r="I19" i="33"/>
  <c r="I15" i="33"/>
  <c r="I26" i="33"/>
  <c r="I22" i="33"/>
  <c r="I18" i="33"/>
  <c r="I14" i="33"/>
  <c r="I10" i="33"/>
  <c r="I29" i="33"/>
  <c r="I25" i="33"/>
  <c r="I21" i="33"/>
  <c r="I17" i="33"/>
  <c r="I13" i="33"/>
  <c r="I9" i="33"/>
  <c r="I28" i="33"/>
  <c r="I24" i="33"/>
  <c r="I20" i="33"/>
  <c r="I16" i="33"/>
  <c r="I12" i="33"/>
  <c r="I8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<sst xmlns="http://schemas.openxmlformats.org/spreadsheetml/2006/main" count="1015" uniqueCount="666">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</sst>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0" fontId="10" fillId="0" borderId="15" xfId="0" applyFont="1" applyBorder="1"/>
    <xf numFmtId="168" fontId="0" fillId="0" borderId="26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3" borderId="21" xfId="0" applyFont="1" applyFill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22" fontId="7" fillId="3" borderId="21" xfId="0" applyNumberFormat="1" applyFont="1" applyFill="1" applyBorder="1"/>
    <xf numFmtId="172" fontId="0" fillId="0" borderId="13" xfId="0" applyNumberFormat="1" applyBorder="1"/>
    <xf numFmtId="0" fontId="2" fillId="3" borderId="0" xfId="8" quotePrefix="1" applyFill="1" applyAlignment="1">
      <alignment horizontal="left" vertical="top" wrapText="1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2" fillId="7" borderId="0" xfId="8" applyFill="1"/>
    <xf numFmtId="0" fontId="2" fillId="8" borderId="0" xfId="8" applyFill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b/>
        <i val="0"/>
        <color theme="6" tint="-0.24994659260841701"/>
      </font>
      <fill>
        <patternFill>
          <bgColor rgb="FF2EF2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rgb="FFC6EFCE"/>
        </patternFill>
      </fill>
    </dxf>
    <dxf>
      <font>
        <b/>
        <i val="0"/>
        <color rgb="FF92D050"/>
      </font>
      <fill>
        <patternFill>
          <bgColor theme="4" tint="0.79998168889431442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colors>
    <mruColors>
      <color rgb="FF2EF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GRAFICO</a:t>
            </a:r>
            <a:r>
              <a:rPr lang="en-US" b="1" baseline="0">
                <a:solidFill>
                  <a:srgbClr val="00B050"/>
                </a:solidFill>
              </a:rPr>
              <a:t> A TORTA AGENTE-PREMIO</a:t>
            </a:r>
            <a:endParaRPr lang="en-US" b="1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85-474B-A39E-8207D5A0C77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85-474B-A39E-8207D5A0C77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85-474B-A39E-8207D5A0C77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85-474B-A39E-8207D5A0C77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85-474B-A39E-8207D5A0C7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3-48C6-8D76-BB7B01F403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Grafico a linee AGENTE-IMPORTO-PREMIO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8-4E93-8313-70F53FDD9496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8-4E93-8313-70F53FDD9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60896"/>
        <c:axId val="588459816"/>
      </c:lineChart>
      <c:catAx>
        <c:axId val="5884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459816"/>
        <c:crosses val="autoZero"/>
        <c:auto val="1"/>
        <c:lblAlgn val="ctr"/>
        <c:lblOffset val="100"/>
        <c:noMultiLvlLbl val="0"/>
      </c:catAx>
      <c:valAx>
        <c:axId val="5884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GRAFICO 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690069991251093"/>
          <c:y val="0.16650517643627877"/>
          <c:w val="0.7918910761154855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'Grafico Torta'!$A$2</c:f>
              <c:strCache>
                <c:ptCount val="1"/>
                <c:pt idx="0">
                  <c:v>Angelini Matteo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Torta'!$B$2</c:f>
              <c:numCache>
                <c:formatCode>"€"\ #,##0.00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C-45D6-9BF1-45F711D958C9}"/>
            </c:ext>
          </c:extLst>
        </c:ser>
        <c:ser>
          <c:idx val="1"/>
          <c:order val="1"/>
          <c:tx>
            <c:strRef>
              <c:f>'Grafico Torta'!$A$3</c:f>
              <c:strCache>
                <c:ptCount val="1"/>
                <c:pt idx="0">
                  <c:v>Gianni Storti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Torta'!$B$3</c:f>
              <c:numCache>
                <c:formatCode>"€"\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C-45D6-9BF1-45F711D958C9}"/>
            </c:ext>
          </c:extLst>
        </c:ser>
        <c:ser>
          <c:idx val="2"/>
          <c:order val="2"/>
          <c:tx>
            <c:strRef>
              <c:f>'Grafico Torta'!$A$4</c:f>
              <c:strCache>
                <c:ptCount val="1"/>
                <c:pt idx="0">
                  <c:v>Bianchi Roberto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Torta'!$B$4</c:f>
              <c:numCache>
                <c:formatCode>"€"\ #,##0.00</c:formatCode>
                <c:ptCount val="1"/>
                <c:pt idx="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C-45D6-9BF1-45F711D958C9}"/>
            </c:ext>
          </c:extLst>
        </c:ser>
        <c:ser>
          <c:idx val="3"/>
          <c:order val="3"/>
          <c:tx>
            <c:strRef>
              <c:f>'Grafico Torta'!$A$5</c:f>
              <c:strCache>
                <c:ptCount val="1"/>
                <c:pt idx="0">
                  <c:v>Giacomo Ferri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Torta'!$B$5</c:f>
              <c:numCache>
                <c:formatCode>"€"\ #,##0.00</c:formatCode>
                <c:ptCount val="1"/>
                <c:pt idx="0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C-45D6-9BF1-45F711D958C9}"/>
            </c:ext>
          </c:extLst>
        </c:ser>
        <c:ser>
          <c:idx val="4"/>
          <c:order val="4"/>
          <c:tx>
            <c:strRef>
              <c:f>'Grafico Torta'!$A$6</c:f>
              <c:strCache>
                <c:ptCount val="1"/>
                <c:pt idx="0">
                  <c:v>Roberto Milani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Torta'!$B$6</c:f>
              <c:numCache>
                <c:formatCode>"€"\ #,##0.00</c:formatCode>
                <c:ptCount val="1"/>
                <c:pt idx="0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C-45D6-9BF1-45F711D9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426584"/>
        <c:axId val="508422264"/>
      </c:barChart>
      <c:catAx>
        <c:axId val="50842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422264"/>
        <c:crosses val="autoZero"/>
        <c:auto val="1"/>
        <c:lblAlgn val="ctr"/>
        <c:lblOffset val="100"/>
        <c:noMultiLvlLbl val="0"/>
      </c:catAx>
      <c:valAx>
        <c:axId val="50842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42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147637</xdr:rowOff>
    </xdr:from>
    <xdr:to>
      <xdr:col>19</xdr:col>
      <xdr:colOff>381000</xdr:colOff>
      <xdr:row>19</xdr:row>
      <xdr:rowOff>138112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084461-1BBE-D2F9-AF3F-79035DC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3</xdr:row>
      <xdr:rowOff>4762</xdr:rowOff>
    </xdr:from>
    <xdr:to>
      <xdr:col>11</xdr:col>
      <xdr:colOff>428625</xdr:colOff>
      <xdr:row>19</xdr:row>
      <xdr:rowOff>157162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056485-B3B2-4680-9DCC-C7375EC5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21</xdr:row>
      <xdr:rowOff>23812</xdr:rowOff>
    </xdr:from>
    <xdr:to>
      <xdr:col>5</xdr:col>
      <xdr:colOff>438150</xdr:colOff>
      <xdr:row>38</xdr:row>
      <xdr:rowOff>14287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C9EF2D0-ACE8-3B75-9860-1A20270AF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20" headerRowBorderDxfId="19" tableBorderDxfId="18">
  <autoFilter ref="B3:D10" xr:uid="{00000000-0009-0000-0100-000002000000}"/>
  <tableColumns count="3">
    <tableColumn id="1" xr3:uid="{00000000-0010-0000-0000-000001000000}" name="Nome " dataDxfId="17"/>
    <tableColumn id="2" xr3:uid="{00000000-0010-0000-0000-000002000000}" name="Punteggio"/>
    <tableColumn id="3" xr3:uid="{00000000-0010-0000-0000-000003000000}" name="ESITO" dataDxfId="16">
      <calculatedColumnFormula>VLOOKUP(C4,tabgiudizi,2,TRUE)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5">
  <autoFilter ref="C3:D15" xr:uid="{00000000-0009-0000-0100-000001000000}"/>
  <tableColumns count="2">
    <tableColumn id="1" xr3:uid="{00000000-0010-0000-0100-000001000000}" name="MESE" totalsRowLabel="Totale" dataDxfId="14" totalsRowCellStyle="Normale 2"/>
    <tableColumn id="2" xr3:uid="{00000000-0010-0000-0100-000002000000}" name="SPESA" totalsRowFunction="sum" dataDxfId="13" totalsRowDxfId="12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E22" sqref="E22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6.85546875" style="28" customWidth="1"/>
    <col min="4" max="4" width="15.140625" style="29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9" t="s">
        <v>651</v>
      </c>
      <c r="B1" s="69"/>
      <c r="C1" s="69"/>
      <c r="D1" s="69"/>
      <c r="E1" s="69"/>
      <c r="F1" s="69"/>
      <c r="G1" s="69"/>
    </row>
    <row r="3" spans="1:7" ht="13.5" thickBot="1" x14ac:dyDescent="0.25">
      <c r="A3" s="70" t="s">
        <v>650</v>
      </c>
      <c r="B3" s="70"/>
      <c r="C3" s="70"/>
      <c r="D3" s="70"/>
      <c r="E3" s="70"/>
    </row>
    <row r="4" spans="1:7" ht="13.5" thickBot="1" x14ac:dyDescent="0.25">
      <c r="A4" s="41" t="s">
        <v>151</v>
      </c>
      <c r="B4" s="41" t="s">
        <v>654</v>
      </c>
      <c r="C4" s="42" t="s">
        <v>655</v>
      </c>
      <c r="D4" s="43" t="s">
        <v>152</v>
      </c>
      <c r="E4" s="41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  <c r="D5" s="29">
        <f>$C5*20%</f>
        <v>56200</v>
      </c>
      <c r="E5" s="10" t="str">
        <f>_xlfn.CONCAT(A5," ",C5)</f>
        <v>MON.SVGA 0,28 14" AOC 4VLR 281000</v>
      </c>
    </row>
    <row r="6" spans="1:7" x14ac:dyDescent="0.2">
      <c r="A6" s="10" t="s">
        <v>156</v>
      </c>
      <c r="B6" s="10" t="s">
        <v>157</v>
      </c>
      <c r="C6" s="28">
        <v>323000</v>
      </c>
      <c r="D6" s="29">
        <f t="shared" ref="D6:D69" si="0">$C6*20%</f>
        <v>64600</v>
      </c>
      <c r="E6" s="10" t="str">
        <f t="shared" ref="E6:E69" si="1">_xlfn.CONCAT(A6," ",C6)</f>
        <v>MON.SVGA 0,28 15" AOC 5VLR 323000</v>
      </c>
    </row>
    <row r="7" spans="1:7" x14ac:dyDescent="0.2">
      <c r="A7" s="10" t="s">
        <v>158</v>
      </c>
      <c r="B7" s="10" t="s">
        <v>159</v>
      </c>
      <c r="C7" s="28">
        <v>344000</v>
      </c>
      <c r="D7" s="29">
        <f t="shared" si="0"/>
        <v>68800</v>
      </c>
      <c r="E7" s="10" t="str">
        <f t="shared" si="1"/>
        <v>MON.SVGA 0,28 15" AOC 5NLR OSD 344000</v>
      </c>
    </row>
    <row r="8" spans="1:7" x14ac:dyDescent="0.2">
      <c r="A8" s="10" t="s">
        <v>160</v>
      </c>
      <c r="B8" s="10" t="s">
        <v>161</v>
      </c>
      <c r="C8" s="28">
        <v>361000</v>
      </c>
      <c r="D8" s="29">
        <f t="shared" si="0"/>
        <v>72200</v>
      </c>
      <c r="E8" s="10" t="str">
        <f t="shared" si="1"/>
        <v>MON.SVGA 0,28 15" AOC 5GLR+ OSD 361000</v>
      </c>
    </row>
    <row r="9" spans="1:7" x14ac:dyDescent="0.2">
      <c r="A9" s="10" t="s">
        <v>162</v>
      </c>
      <c r="B9" s="10" t="s">
        <v>163</v>
      </c>
      <c r="C9" s="28">
        <v>521000</v>
      </c>
      <c r="D9" s="29">
        <f t="shared" si="0"/>
        <v>104200</v>
      </c>
      <c r="E9" s="10" t="str">
        <f t="shared" si="1"/>
        <v>MON. 15" 0.23 CM500ET HITACHI 521000</v>
      </c>
    </row>
    <row r="10" spans="1:7" x14ac:dyDescent="0.2">
      <c r="A10" s="10" t="s">
        <v>164</v>
      </c>
      <c r="B10" s="10" t="s">
        <v>165</v>
      </c>
      <c r="C10" s="28">
        <v>527000</v>
      </c>
      <c r="D10" s="29">
        <f t="shared" si="0"/>
        <v>105400</v>
      </c>
      <c r="E10" s="10" t="str">
        <f t="shared" si="1"/>
        <v>MON. 15" 0.28 A500 NEC 527000</v>
      </c>
    </row>
    <row r="11" spans="1:7" x14ac:dyDescent="0.2">
      <c r="A11" s="10" t="s">
        <v>166</v>
      </c>
      <c r="B11" s="10" t="s">
        <v>167</v>
      </c>
      <c r="C11" s="28">
        <v>626000</v>
      </c>
      <c r="D11" s="29">
        <f t="shared" si="0"/>
        <v>125200</v>
      </c>
      <c r="E11" s="10" t="str">
        <f t="shared" si="1"/>
        <v>MON.SVGA 0,28 17" AOC 7VLR 626000</v>
      </c>
    </row>
    <row r="12" spans="1:7" x14ac:dyDescent="0.2">
      <c r="A12" s="10" t="s">
        <v>168</v>
      </c>
      <c r="B12" s="10" t="s">
        <v>169</v>
      </c>
      <c r="C12" s="28">
        <v>656000</v>
      </c>
      <c r="D12" s="29">
        <f t="shared" si="0"/>
        <v>131200</v>
      </c>
      <c r="E12" s="10" t="str">
        <f t="shared" si="1"/>
        <v>MON. 15" 0.25 E500 NEC, Croma Clear 656000</v>
      </c>
    </row>
    <row r="13" spans="1:7" x14ac:dyDescent="0.2">
      <c r="A13" s="10" t="s">
        <v>170</v>
      </c>
      <c r="B13" s="10" t="s">
        <v>171</v>
      </c>
      <c r="C13" s="28">
        <v>666000</v>
      </c>
      <c r="D13" s="29">
        <f t="shared" si="0"/>
        <v>133200</v>
      </c>
      <c r="E13" s="10" t="str">
        <f t="shared" si="1"/>
        <v>MON.SVGA 0,26 17" AOC 7GLR OSD 666000</v>
      </c>
    </row>
    <row r="14" spans="1:7" x14ac:dyDescent="0.2">
      <c r="A14" s="10" t="s">
        <v>172</v>
      </c>
      <c r="B14" s="10" t="s">
        <v>173</v>
      </c>
      <c r="C14" s="28">
        <v>882000</v>
      </c>
      <c r="D14" s="29">
        <f t="shared" si="0"/>
        <v>176400</v>
      </c>
      <c r="E14" s="10" t="str">
        <f t="shared" si="1"/>
        <v>MON. 17" 0.28 A700 NEC 882000</v>
      </c>
    </row>
    <row r="15" spans="1:7" x14ac:dyDescent="0.2">
      <c r="A15" s="10" t="s">
        <v>174</v>
      </c>
      <c r="B15" s="10" t="s">
        <v>175</v>
      </c>
      <c r="C15" s="28">
        <v>1108000</v>
      </c>
      <c r="D15" s="29">
        <f t="shared" si="0"/>
        <v>221600</v>
      </c>
      <c r="E15" s="10" t="str">
        <f t="shared" si="1"/>
        <v>MON. 17" 0.21 CM630ET HITACHI 1108000</v>
      </c>
    </row>
    <row r="16" spans="1:7" x14ac:dyDescent="0.2">
      <c r="A16" s="10" t="s">
        <v>176</v>
      </c>
      <c r="B16" s="10" t="s">
        <v>177</v>
      </c>
      <c r="C16" s="28">
        <v>1316000</v>
      </c>
      <c r="D16" s="29">
        <f t="shared" si="0"/>
        <v>263200</v>
      </c>
      <c r="E16" s="10" t="str">
        <f t="shared" si="1"/>
        <v>MON. 17" 0.25 P750 NEC, Croma Clear 1316000</v>
      </c>
    </row>
    <row r="17" spans="1:5" x14ac:dyDescent="0.2">
      <c r="A17" s="10" t="s">
        <v>178</v>
      </c>
      <c r="B17" s="10" t="s">
        <v>179</v>
      </c>
      <c r="C17" s="28">
        <v>1594000</v>
      </c>
      <c r="D17" s="29">
        <f t="shared" si="0"/>
        <v>318800</v>
      </c>
      <c r="E17" s="10" t="str">
        <f t="shared" si="1"/>
        <v>MON. 19" 0.22 CM751ET HITACHI 1594000</v>
      </c>
    </row>
    <row r="18" spans="1:5" x14ac:dyDescent="0.2">
      <c r="A18" s="10" t="s">
        <v>180</v>
      </c>
      <c r="B18" s="10" t="s">
        <v>181</v>
      </c>
      <c r="C18" s="28">
        <v>2719000</v>
      </c>
      <c r="D18" s="29">
        <f t="shared" si="0"/>
        <v>543800</v>
      </c>
      <c r="E18" s="10" t="str">
        <f t="shared" si="1"/>
        <v>MON. 21" 0.21 CM802ETM HITACHI 2719000</v>
      </c>
    </row>
    <row r="19" spans="1:5" x14ac:dyDescent="0.2">
      <c r="A19" s="10" t="s">
        <v>182</v>
      </c>
      <c r="C19" s="32"/>
      <c r="D19" s="29">
        <f t="shared" si="0"/>
        <v>0</v>
      </c>
      <c r="E19" s="10" t="str">
        <f t="shared" si="1"/>
        <v xml:space="preserve">MONITOR  LCD </v>
      </c>
    </row>
    <row r="20" spans="1:5" x14ac:dyDescent="0.2">
      <c r="A20" s="10" t="s">
        <v>183</v>
      </c>
      <c r="B20" s="10" t="s">
        <v>184</v>
      </c>
      <c r="C20" s="28">
        <v>4092000</v>
      </c>
      <c r="D20" s="29">
        <f t="shared" si="0"/>
        <v>818400</v>
      </c>
      <c r="E20" s="10" t="str">
        <f t="shared" si="1"/>
        <v>MON. 14" LCD 0.28 LCD400V NEC 4092000</v>
      </c>
    </row>
    <row r="21" spans="1:5" x14ac:dyDescent="0.2">
      <c r="A21" s="10" t="s">
        <v>185</v>
      </c>
      <c r="B21" s="10" t="s">
        <v>186</v>
      </c>
      <c r="C21" s="28">
        <v>13859000</v>
      </c>
      <c r="D21" s="29">
        <f t="shared" si="0"/>
        <v>2771800</v>
      </c>
      <c r="E21" s="10" t="str">
        <f t="shared" si="1"/>
        <v>MON. 20" LCD 0.31 LCD2000sf NEC 13859000</v>
      </c>
    </row>
    <row r="22" spans="1:5" x14ac:dyDescent="0.2">
      <c r="A22" s="10" t="s">
        <v>187</v>
      </c>
      <c r="C22" s="32"/>
      <c r="D22" s="29">
        <f t="shared" si="0"/>
        <v>0</v>
      </c>
      <c r="E22" s="10" t="str">
        <f t="shared" si="1"/>
        <v xml:space="preserve">SCHEDE MADRI </v>
      </c>
    </row>
    <row r="23" spans="1:5" x14ac:dyDescent="0.2">
      <c r="A23" s="10" t="s">
        <v>188</v>
      </c>
      <c r="B23" s="10" t="s">
        <v>189</v>
      </c>
      <c r="C23" s="28">
        <v>167000</v>
      </c>
      <c r="D23" s="29">
        <f t="shared" si="0"/>
        <v>33400</v>
      </c>
      <c r="E23" s="10" t="str">
        <f t="shared" si="1"/>
        <v>M/B ASUS SP97-V SVGA SHARE MEMORY 167000</v>
      </c>
    </row>
    <row r="24" spans="1:5" x14ac:dyDescent="0.2">
      <c r="A24" s="10" t="s">
        <v>190</v>
      </c>
      <c r="B24" s="10" t="s">
        <v>191</v>
      </c>
      <c r="C24" s="28">
        <v>202000</v>
      </c>
      <c r="D24" s="29">
        <f t="shared" si="0"/>
        <v>40400</v>
      </c>
      <c r="E24" s="10" t="str">
        <f t="shared" si="1"/>
        <v>M/B ASUS TXP4 202000</v>
      </c>
    </row>
    <row r="25" spans="1:5" x14ac:dyDescent="0.2">
      <c r="A25" s="10" t="s">
        <v>192</v>
      </c>
      <c r="B25" s="10" t="s">
        <v>193</v>
      </c>
      <c r="C25" s="28">
        <v>203000</v>
      </c>
      <c r="D25" s="29">
        <f t="shared" si="0"/>
        <v>40600</v>
      </c>
      <c r="E25" s="10" t="str">
        <f t="shared" si="1"/>
        <v>M/B ASUS SP98AGP-X ATX 203000</v>
      </c>
    </row>
    <row r="26" spans="1:5" x14ac:dyDescent="0.2">
      <c r="A26" s="10" t="s">
        <v>194</v>
      </c>
      <c r="B26" s="10" t="s">
        <v>191</v>
      </c>
      <c r="C26" s="28">
        <v>234000</v>
      </c>
      <c r="D26" s="29">
        <f t="shared" si="0"/>
        <v>46800</v>
      </c>
      <c r="E26" s="10" t="str">
        <f t="shared" si="1"/>
        <v>M/B ASUS TX-97 - E  234000</v>
      </c>
    </row>
    <row r="27" spans="1:5" x14ac:dyDescent="0.2">
      <c r="A27" s="10" t="s">
        <v>195</v>
      </c>
      <c r="B27" s="10" t="s">
        <v>196</v>
      </c>
      <c r="C27" s="28">
        <v>252000</v>
      </c>
      <c r="D27" s="29">
        <f t="shared" si="0"/>
        <v>50400</v>
      </c>
      <c r="E27" s="10" t="str">
        <f t="shared" si="1"/>
        <v>M/B ASUS TX-97  252000</v>
      </c>
    </row>
    <row r="28" spans="1:5" x14ac:dyDescent="0.2">
      <c r="A28" s="10" t="s">
        <v>197</v>
      </c>
      <c r="B28" s="10" t="s">
        <v>191</v>
      </c>
      <c r="C28" s="28">
        <v>259000</v>
      </c>
      <c r="D28" s="29">
        <f t="shared" si="0"/>
        <v>51800</v>
      </c>
      <c r="E28" s="10" t="str">
        <f t="shared" si="1"/>
        <v>M/B ASUS TX-97 - XE ATX NO AUDIO 259000</v>
      </c>
    </row>
    <row r="29" spans="1:5" x14ac:dyDescent="0.2">
      <c r="A29" s="10" t="s">
        <v>198</v>
      </c>
      <c r="B29" s="10" t="s">
        <v>199</v>
      </c>
      <c r="C29" s="28">
        <v>269000</v>
      </c>
      <c r="D29" s="29">
        <f t="shared" si="0"/>
        <v>53800</v>
      </c>
      <c r="E29" s="10" t="str">
        <f t="shared" si="1"/>
        <v>M/B ASUS P2L97-B 269000</v>
      </c>
    </row>
    <row r="30" spans="1:5" x14ac:dyDescent="0.2">
      <c r="A30" s="10" t="s">
        <v>200</v>
      </c>
      <c r="B30" s="10" t="s">
        <v>201</v>
      </c>
      <c r="C30" s="28">
        <v>271000</v>
      </c>
      <c r="D30" s="29">
        <f t="shared" si="0"/>
        <v>54200</v>
      </c>
      <c r="E30" s="10" t="str">
        <f t="shared" si="1"/>
        <v>M/B ASUS  P55T2P4 430HX 512K P5 271000</v>
      </c>
    </row>
    <row r="31" spans="1:5" x14ac:dyDescent="0.2">
      <c r="A31" s="10" t="s">
        <v>202</v>
      </c>
      <c r="B31" s="10" t="s">
        <v>203</v>
      </c>
      <c r="C31" s="28">
        <v>292000</v>
      </c>
      <c r="D31" s="29">
        <f t="shared" si="0"/>
        <v>58400</v>
      </c>
      <c r="E31" s="10" t="str">
        <f t="shared" si="1"/>
        <v>M/B ASUS P2L97 ATX 292000</v>
      </c>
    </row>
    <row r="32" spans="1:5" x14ac:dyDescent="0.2">
      <c r="A32" s="10" t="s">
        <v>204</v>
      </c>
      <c r="B32" s="10" t="s">
        <v>205</v>
      </c>
      <c r="C32" s="28">
        <v>293000</v>
      </c>
      <c r="D32" s="29">
        <f t="shared" si="0"/>
        <v>58600</v>
      </c>
      <c r="E32" s="10" t="str">
        <f t="shared" si="1"/>
        <v>M/B ASUS XP55T2P4 512K ATX P5 293000</v>
      </c>
    </row>
    <row r="33" spans="1:5" x14ac:dyDescent="0.2">
      <c r="A33" s="10" t="s">
        <v>206</v>
      </c>
      <c r="B33" s="10" t="s">
        <v>191</v>
      </c>
      <c r="C33" s="28">
        <v>307000</v>
      </c>
      <c r="D33" s="29">
        <f t="shared" si="0"/>
        <v>61400</v>
      </c>
      <c r="E33" s="10" t="str">
        <f t="shared" si="1"/>
        <v>M/B ASUS TX-97 -XE ATX -CREATIVE VIBRA16 307000</v>
      </c>
    </row>
    <row r="34" spans="1:5" x14ac:dyDescent="0.2">
      <c r="A34" s="10" t="s">
        <v>207</v>
      </c>
      <c r="B34" s="10" t="s">
        <v>208</v>
      </c>
      <c r="C34" s="28">
        <v>440000</v>
      </c>
      <c r="D34" s="29">
        <f t="shared" si="0"/>
        <v>88000</v>
      </c>
      <c r="E34" s="10" t="str">
        <f t="shared" si="1"/>
        <v>M/B ASUS P2L97-A ATX+VGA AGP 4MB 440000</v>
      </c>
    </row>
    <row r="35" spans="1:5" x14ac:dyDescent="0.2">
      <c r="A35" s="10" t="s">
        <v>209</v>
      </c>
      <c r="B35" s="10" t="s">
        <v>210</v>
      </c>
      <c r="C35" s="28">
        <v>487000</v>
      </c>
      <c r="D35" s="29">
        <f t="shared" si="0"/>
        <v>97400</v>
      </c>
      <c r="E35" s="10" t="str">
        <f t="shared" si="1"/>
        <v>M/B ASUS P2L97-S ADAPTEC ATX 487000</v>
      </c>
    </row>
    <row r="36" spans="1:5" x14ac:dyDescent="0.2">
      <c r="A36" s="10" t="s">
        <v>211</v>
      </c>
      <c r="B36" s="10" t="s">
        <v>212</v>
      </c>
      <c r="C36" s="28">
        <v>566000</v>
      </c>
      <c r="D36" s="29">
        <f t="shared" si="0"/>
        <v>113200</v>
      </c>
      <c r="E36" s="10" t="str">
        <f t="shared" si="1"/>
        <v>M/B ASUS P65UP5+P55T2D 512K DUAL P5 566000</v>
      </c>
    </row>
    <row r="37" spans="1:5" x14ac:dyDescent="0.2">
      <c r="A37" s="10" t="s">
        <v>213</v>
      </c>
      <c r="B37" s="10" t="s">
        <v>210</v>
      </c>
      <c r="C37" s="28">
        <v>802000</v>
      </c>
      <c r="D37" s="29">
        <f t="shared" si="0"/>
        <v>160400</v>
      </c>
      <c r="E37" s="10" t="str">
        <f t="shared" si="1"/>
        <v>M/B ASUS P2L97-DS DUAL P II 802000</v>
      </c>
    </row>
    <row r="38" spans="1:5" x14ac:dyDescent="0.2">
      <c r="A38" s="10" t="s">
        <v>214</v>
      </c>
      <c r="B38" s="10" t="s">
        <v>215</v>
      </c>
      <c r="C38" s="28">
        <v>1579000</v>
      </c>
      <c r="D38" s="29">
        <f t="shared" si="0"/>
        <v>315800</v>
      </c>
      <c r="E38" s="10" t="str">
        <f t="shared" si="1"/>
        <v>M/B ASUS P65UP8+PKND DUAL PII 1579000</v>
      </c>
    </row>
    <row r="39" spans="1:5" x14ac:dyDescent="0.2">
      <c r="A39" s="10" t="s">
        <v>216</v>
      </c>
      <c r="C39" s="32"/>
      <c r="D39" s="29">
        <f t="shared" si="0"/>
        <v>0</v>
      </c>
      <c r="E39" s="10" t="str">
        <f t="shared" si="1"/>
        <v xml:space="preserve">SCHEDE VIDEO </v>
      </c>
    </row>
    <row r="40" spans="1:5" x14ac:dyDescent="0.2">
      <c r="A40" s="10" t="s">
        <v>217</v>
      </c>
      <c r="B40" s="10" t="s">
        <v>218</v>
      </c>
      <c r="C40" s="28">
        <v>70000</v>
      </c>
      <c r="D40" s="29">
        <f t="shared" si="0"/>
        <v>14000</v>
      </c>
      <c r="E40" s="10" t="str">
        <f t="shared" si="1"/>
        <v>SVGA S3 3D PRO VIRGE 2MB 70000</v>
      </c>
    </row>
    <row r="41" spans="1:5" x14ac:dyDescent="0.2">
      <c r="A41" s="10" t="s">
        <v>219</v>
      </c>
      <c r="B41" s="10" t="s">
        <v>220</v>
      </c>
      <c r="C41" s="28">
        <v>104000</v>
      </c>
      <c r="D41" s="29">
        <f t="shared" si="0"/>
        <v>20800</v>
      </c>
      <c r="E41" s="10" t="str">
        <f t="shared" si="1"/>
        <v>CREATIVE ECLIPSE 4MB 104000</v>
      </c>
    </row>
    <row r="42" spans="1:5" x14ac:dyDescent="0.2">
      <c r="A42" s="10" t="s">
        <v>221</v>
      </c>
      <c r="B42" s="10" t="s">
        <v>222</v>
      </c>
      <c r="C42" s="28">
        <v>127000</v>
      </c>
      <c r="D42" s="29">
        <f t="shared" si="0"/>
        <v>25400</v>
      </c>
      <c r="E42" s="10" t="str">
        <f t="shared" si="1"/>
        <v>ADD-ON MATROX m3D 4MB 127000</v>
      </c>
    </row>
    <row r="43" spans="1:5" x14ac:dyDescent="0.2">
      <c r="A43" s="10" t="s">
        <v>223</v>
      </c>
      <c r="B43" s="10" t="s">
        <v>224</v>
      </c>
      <c r="C43" s="28">
        <v>162000</v>
      </c>
      <c r="D43" s="29">
        <f t="shared" si="0"/>
        <v>32400</v>
      </c>
      <c r="E43" s="10" t="str">
        <f t="shared" si="1"/>
        <v>ASUS 3DP-V264GT2 4MB TV-OUT 162000</v>
      </c>
    </row>
    <row r="44" spans="1:5" x14ac:dyDescent="0.2">
      <c r="A44" s="10" t="s">
        <v>225</v>
      </c>
      <c r="B44" s="10" t="s">
        <v>226</v>
      </c>
      <c r="C44" s="28">
        <v>179000</v>
      </c>
      <c r="D44" s="29">
        <f t="shared" si="0"/>
        <v>35800</v>
      </c>
      <c r="E44" s="10" t="str">
        <f t="shared" si="1"/>
        <v>SVGA MYSTIQUE 220 "BULK" 4MB 179000</v>
      </c>
    </row>
    <row r="45" spans="1:5" x14ac:dyDescent="0.2">
      <c r="A45" s="10" t="s">
        <v>227</v>
      </c>
      <c r="B45" s="10" t="s">
        <v>228</v>
      </c>
      <c r="C45" s="28">
        <v>186000</v>
      </c>
      <c r="D45" s="29">
        <f t="shared" si="0"/>
        <v>37200</v>
      </c>
      <c r="E45" s="10" t="str">
        <f t="shared" si="1"/>
        <v>ASUS 3DP-V385GX2 4MB TV-OUT  186000</v>
      </c>
    </row>
    <row r="46" spans="1:5" x14ac:dyDescent="0.2">
      <c r="A46" s="10" t="s">
        <v>229</v>
      </c>
      <c r="B46" s="10" t="s">
        <v>228</v>
      </c>
      <c r="C46" s="28">
        <v>186000</v>
      </c>
      <c r="D46" s="29">
        <f t="shared" si="0"/>
        <v>37200</v>
      </c>
      <c r="E46" s="10" t="str">
        <f t="shared" si="1"/>
        <v>ASUS V385GX2 AGP 4MB TV-OUT 186000</v>
      </c>
    </row>
    <row r="47" spans="1:5" x14ac:dyDescent="0.2">
      <c r="A47" s="10" t="s">
        <v>230</v>
      </c>
      <c r="B47" s="10" t="s">
        <v>231</v>
      </c>
      <c r="C47" s="28">
        <v>203000</v>
      </c>
      <c r="D47" s="29">
        <f t="shared" si="0"/>
        <v>40600</v>
      </c>
      <c r="E47" s="10" t="str">
        <f t="shared" si="1"/>
        <v>CREATIVE GRAPHIC EXXTREME 4MB 203000</v>
      </c>
    </row>
    <row r="48" spans="1:5" x14ac:dyDescent="0.2">
      <c r="A48" s="10" t="s">
        <v>232</v>
      </c>
      <c r="B48" s="10" t="s">
        <v>226</v>
      </c>
      <c r="C48" s="28">
        <v>212000</v>
      </c>
      <c r="D48" s="29">
        <f t="shared" si="0"/>
        <v>42400</v>
      </c>
      <c r="E48" s="10" t="str">
        <f t="shared" si="1"/>
        <v>SVGA MYSTIQUE 220  4MB 212000</v>
      </c>
    </row>
    <row r="49" spans="1:5" x14ac:dyDescent="0.2">
      <c r="A49" s="10" t="s">
        <v>233</v>
      </c>
      <c r="B49" s="10" t="s">
        <v>234</v>
      </c>
      <c r="C49" s="28">
        <v>222000</v>
      </c>
      <c r="D49" s="29">
        <f t="shared" si="0"/>
        <v>44400</v>
      </c>
      <c r="E49" s="10" t="str">
        <f t="shared" si="1"/>
        <v>SVGA ACC. 3D/FX VOODO RUSH 4MB 222000</v>
      </c>
    </row>
    <row r="50" spans="1:5" x14ac:dyDescent="0.2">
      <c r="A50" s="10" t="s">
        <v>235</v>
      </c>
      <c r="B50" s="10" t="s">
        <v>236</v>
      </c>
      <c r="C50" s="28">
        <v>245000</v>
      </c>
      <c r="D50" s="29">
        <f t="shared" si="0"/>
        <v>49000</v>
      </c>
      <c r="E50" s="10" t="str">
        <f t="shared" si="1"/>
        <v>SVGA ACC. 3D/FX VOODO RUSH 6MB 245000</v>
      </c>
    </row>
    <row r="51" spans="1:5" x14ac:dyDescent="0.2">
      <c r="A51" s="10" t="s">
        <v>237</v>
      </c>
      <c r="B51" s="10" t="s">
        <v>238</v>
      </c>
      <c r="C51" s="28">
        <v>251000</v>
      </c>
      <c r="D51" s="29">
        <f t="shared" si="0"/>
        <v>50200</v>
      </c>
      <c r="E51" s="10" t="str">
        <f t="shared" si="1"/>
        <v>RAINBOW R. TV 251000</v>
      </c>
    </row>
    <row r="52" spans="1:5" x14ac:dyDescent="0.2">
      <c r="A52" s="10" t="s">
        <v>239</v>
      </c>
      <c r="B52" s="10" t="s">
        <v>240</v>
      </c>
      <c r="C52" s="28">
        <v>257000</v>
      </c>
      <c r="D52" s="29">
        <f t="shared" si="0"/>
        <v>51400</v>
      </c>
      <c r="E52" s="10" t="str">
        <f t="shared" si="1"/>
        <v>ASUS 3D EXPLORER AGP 4MB TV-OUT 257000</v>
      </c>
    </row>
    <row r="53" spans="1:5" x14ac:dyDescent="0.2">
      <c r="A53" s="10" t="s">
        <v>241</v>
      </c>
      <c r="B53" s="10" t="s">
        <v>240</v>
      </c>
      <c r="C53" s="28">
        <v>269000</v>
      </c>
      <c r="D53" s="29">
        <f t="shared" si="0"/>
        <v>53800</v>
      </c>
      <c r="E53" s="10" t="str">
        <f t="shared" si="1"/>
        <v>ASUS 3D EXPLORER PCI 4MB TV-OUT 269000</v>
      </c>
    </row>
    <row r="54" spans="1:5" x14ac:dyDescent="0.2">
      <c r="A54" s="10" t="s">
        <v>242</v>
      </c>
      <c r="B54" s="10" t="s">
        <v>243</v>
      </c>
      <c r="C54" s="28">
        <v>314000</v>
      </c>
      <c r="D54" s="29">
        <f t="shared" si="0"/>
        <v>62800</v>
      </c>
      <c r="E54" s="10" t="str">
        <f t="shared" si="1"/>
        <v>SVGA MILLENNIUM II 4MB "BULK" 314000</v>
      </c>
    </row>
    <row r="55" spans="1:5" x14ac:dyDescent="0.2">
      <c r="A55" s="10" t="s">
        <v>244</v>
      </c>
      <c r="B55" s="10" t="s">
        <v>245</v>
      </c>
      <c r="C55" s="28">
        <v>325000</v>
      </c>
      <c r="D55" s="29">
        <f t="shared" si="0"/>
        <v>65000</v>
      </c>
      <c r="E55" s="10" t="str">
        <f t="shared" si="1"/>
        <v>SVGA MILLENNIUM II 4MB AGP 325000</v>
      </c>
    </row>
    <row r="56" spans="1:5" x14ac:dyDescent="0.2">
      <c r="A56" s="10" t="s">
        <v>246</v>
      </c>
      <c r="B56" s="10" t="s">
        <v>247</v>
      </c>
      <c r="C56" s="28">
        <v>347000</v>
      </c>
      <c r="D56" s="29">
        <f t="shared" si="0"/>
        <v>69400</v>
      </c>
      <c r="E56" s="10" t="str">
        <f t="shared" si="1"/>
        <v>RAINBOW R. STUDIO 347000</v>
      </c>
    </row>
    <row r="57" spans="1:5" x14ac:dyDescent="0.2">
      <c r="A57" s="10" t="s">
        <v>248</v>
      </c>
      <c r="B57" s="10" t="s">
        <v>243</v>
      </c>
      <c r="C57" s="28">
        <v>369000</v>
      </c>
      <c r="D57" s="29">
        <f t="shared" si="0"/>
        <v>73800</v>
      </c>
      <c r="E57" s="10" t="str">
        <f t="shared" si="1"/>
        <v>SVGA MILLENNIUM II 4MB 369000</v>
      </c>
    </row>
    <row r="58" spans="1:5" x14ac:dyDescent="0.2">
      <c r="A58" s="10" t="s">
        <v>249</v>
      </c>
      <c r="B58" s="10" t="s">
        <v>250</v>
      </c>
      <c r="C58" s="28">
        <v>402000</v>
      </c>
      <c r="D58" s="29">
        <f t="shared" si="0"/>
        <v>80400</v>
      </c>
      <c r="E58" s="10" t="str">
        <f t="shared" si="1"/>
        <v>CREATIVE VOODO-2 8MB Add-on 402000</v>
      </c>
    </row>
    <row r="59" spans="1:5" x14ac:dyDescent="0.2">
      <c r="A59" s="10" t="s">
        <v>251</v>
      </c>
      <c r="B59" s="10" t="s">
        <v>243</v>
      </c>
      <c r="C59" s="28">
        <v>471000</v>
      </c>
      <c r="D59" s="29">
        <f t="shared" si="0"/>
        <v>94200</v>
      </c>
      <c r="E59" s="10" t="str">
        <f t="shared" si="1"/>
        <v>SVGA MILLENNIUM II 8MB "BULK" 471000</v>
      </c>
    </row>
    <row r="60" spans="1:5" x14ac:dyDescent="0.2">
      <c r="A60" s="10" t="s">
        <v>252</v>
      </c>
      <c r="B60" s="10" t="s">
        <v>245</v>
      </c>
      <c r="C60" s="28">
        <v>476000</v>
      </c>
      <c r="D60" s="29">
        <f t="shared" si="0"/>
        <v>95200</v>
      </c>
      <c r="E60" s="10" t="str">
        <f t="shared" si="1"/>
        <v>SVGA MILLENNIUM II 8MB AGP 476000</v>
      </c>
    </row>
    <row r="61" spans="1:5" x14ac:dyDescent="0.2">
      <c r="A61" s="10" t="s">
        <v>253</v>
      </c>
      <c r="B61" s="10" t="s">
        <v>250</v>
      </c>
      <c r="C61" s="28">
        <v>492000</v>
      </c>
      <c r="D61" s="29">
        <f t="shared" si="0"/>
        <v>98400</v>
      </c>
      <c r="E61" s="10" t="str">
        <f t="shared" si="1"/>
        <v>CREATIVE VOODO-2 12MB Add-on 492000</v>
      </c>
    </row>
    <row r="62" spans="1:5" x14ac:dyDescent="0.2">
      <c r="A62" s="10" t="s">
        <v>254</v>
      </c>
      <c r="B62" s="10" t="s">
        <v>255</v>
      </c>
      <c r="C62" s="28">
        <v>531000</v>
      </c>
      <c r="D62" s="29">
        <f t="shared" si="0"/>
        <v>106200</v>
      </c>
      <c r="E62" s="10" t="str">
        <f t="shared" si="1"/>
        <v>VIDEO &amp; GRAPHIC KIT 531000</v>
      </c>
    </row>
    <row r="63" spans="1:5" x14ac:dyDescent="0.2">
      <c r="A63" s="10" t="s">
        <v>256</v>
      </c>
      <c r="B63" s="10" t="s">
        <v>243</v>
      </c>
      <c r="C63" s="28">
        <v>552000</v>
      </c>
      <c r="D63" s="29">
        <f t="shared" si="0"/>
        <v>110400</v>
      </c>
      <c r="E63" s="10" t="str">
        <f t="shared" si="1"/>
        <v>SVGA MILLENNIUM II 8MB 552000</v>
      </c>
    </row>
    <row r="64" spans="1:5" x14ac:dyDescent="0.2">
      <c r="A64" s="10" t="s">
        <v>257</v>
      </c>
      <c r="B64" s="10" t="s">
        <v>258</v>
      </c>
      <c r="C64" s="28">
        <v>1487000</v>
      </c>
      <c r="D64" s="29">
        <f t="shared" si="0"/>
        <v>297400</v>
      </c>
      <c r="E64" s="10" t="str">
        <f t="shared" si="1"/>
        <v>ASUS 3DP- V500TX 16MB Work.Prof.3d 1487000</v>
      </c>
    </row>
    <row r="65" spans="1:5" x14ac:dyDescent="0.2">
      <c r="A65" s="10" t="s">
        <v>259</v>
      </c>
      <c r="C65" s="32"/>
      <c r="D65" s="29">
        <f t="shared" si="0"/>
        <v>0</v>
      </c>
      <c r="E65" s="10" t="str">
        <f t="shared" si="1"/>
        <v xml:space="preserve">SCHEDE I/O </v>
      </c>
    </row>
    <row r="66" spans="1:5" x14ac:dyDescent="0.2">
      <c r="A66" s="10" t="s">
        <v>260</v>
      </c>
      <c r="B66" s="10" t="s">
        <v>261</v>
      </c>
      <c r="C66" s="28">
        <v>101000</v>
      </c>
      <c r="D66" s="29">
        <f t="shared" si="0"/>
        <v>20200</v>
      </c>
      <c r="E66" s="10" t="str">
        <f t="shared" si="1"/>
        <v>Contr. PCI SCSI 101000</v>
      </c>
    </row>
    <row r="67" spans="1:5" x14ac:dyDescent="0.2">
      <c r="A67" s="10" t="s">
        <v>262</v>
      </c>
      <c r="B67" s="10" t="s">
        <v>263</v>
      </c>
      <c r="C67" s="28">
        <v>38000</v>
      </c>
      <c r="D67" s="29">
        <f t="shared" si="0"/>
        <v>7600</v>
      </c>
      <c r="E67" s="10" t="str">
        <f t="shared" si="1"/>
        <v>Contr. PCI EIDE 38000</v>
      </c>
    </row>
    <row r="68" spans="1:5" x14ac:dyDescent="0.2">
      <c r="A68" s="10" t="s">
        <v>264</v>
      </c>
      <c r="B68" s="10" t="s">
        <v>265</v>
      </c>
      <c r="C68" s="28">
        <v>137000</v>
      </c>
      <c r="D68" s="29">
        <f t="shared" si="0"/>
        <v>27400</v>
      </c>
      <c r="E68" s="10" t="str">
        <f t="shared" si="1"/>
        <v>Contr. PCI SC200 SCSI-2 137000</v>
      </c>
    </row>
    <row r="69" spans="1:5" x14ac:dyDescent="0.2">
      <c r="A69" s="10" t="s">
        <v>266</v>
      </c>
      <c r="B69" s="10" t="s">
        <v>267</v>
      </c>
      <c r="C69" s="28">
        <v>222000</v>
      </c>
      <c r="D69" s="29">
        <f t="shared" si="0"/>
        <v>44400</v>
      </c>
      <c r="E69" s="10" t="str">
        <f t="shared" si="1"/>
        <v>Contr. PCI SC875 Wide SCSI, SCSI-2 222000</v>
      </c>
    </row>
    <row r="70" spans="1:5" x14ac:dyDescent="0.2">
      <c r="A70" s="10" t="s">
        <v>268</v>
      </c>
      <c r="B70" s="10" t="s">
        <v>269</v>
      </c>
      <c r="C70" s="28">
        <v>501000</v>
      </c>
      <c r="D70" s="29">
        <f t="shared" ref="D70:D133" si="2">$C70*20%</f>
        <v>100200</v>
      </c>
      <c r="E70" s="10" t="str">
        <f t="shared" ref="E70:E133" si="3">_xlfn.CONCAT(A70," ",C70)</f>
        <v>Contr. PCI AHA 2940AU SCSI-2 501000</v>
      </c>
    </row>
    <row r="71" spans="1:5" x14ac:dyDescent="0.2">
      <c r="A71" s="10" t="s">
        <v>270</v>
      </c>
      <c r="B71" s="10" t="s">
        <v>271</v>
      </c>
      <c r="C71" s="28">
        <v>428000</v>
      </c>
      <c r="D71" s="29">
        <f t="shared" si="2"/>
        <v>85600</v>
      </c>
      <c r="E71" s="10" t="str">
        <f t="shared" si="3"/>
        <v>Contr. PCI AHA 2940UW Wide SCSI OEM 428000</v>
      </c>
    </row>
    <row r="72" spans="1:5" x14ac:dyDescent="0.2">
      <c r="A72" s="10" t="s">
        <v>272</v>
      </c>
      <c r="B72" s="10" t="s">
        <v>273</v>
      </c>
      <c r="C72" s="28">
        <v>561000</v>
      </c>
      <c r="D72" s="29">
        <f t="shared" si="2"/>
        <v>112200</v>
      </c>
      <c r="E72" s="10" t="str">
        <f t="shared" si="3"/>
        <v>Contr. PCI AHA 2940UW Wide SCSI 561000</v>
      </c>
    </row>
    <row r="73" spans="1:5" x14ac:dyDescent="0.2">
      <c r="A73" s="10" t="s">
        <v>274</v>
      </c>
      <c r="B73" s="10" t="s">
        <v>275</v>
      </c>
      <c r="C73" s="28">
        <v>1578000</v>
      </c>
      <c r="D73" s="29">
        <f t="shared" si="2"/>
        <v>315600</v>
      </c>
      <c r="E73" s="10" t="str">
        <f t="shared" si="3"/>
        <v>Contr.PCI DA2100 Dual Wide SCSI 1578000</v>
      </c>
    </row>
    <row r="74" spans="1:5" x14ac:dyDescent="0.2">
      <c r="A74" s="10" t="s">
        <v>276</v>
      </c>
      <c r="B74" s="10" t="s">
        <v>277</v>
      </c>
      <c r="C74" s="28">
        <v>34000</v>
      </c>
      <c r="D74" s="29">
        <f t="shared" si="2"/>
        <v>6800</v>
      </c>
      <c r="E74" s="10" t="str">
        <f t="shared" si="3"/>
        <v>Scheda 2 porte seriali, 1 porta parallela 34000</v>
      </c>
    </row>
    <row r="75" spans="1:5" x14ac:dyDescent="0.2">
      <c r="A75" s="10" t="s">
        <v>278</v>
      </c>
      <c r="B75" s="10" t="s">
        <v>279</v>
      </c>
      <c r="C75" s="28">
        <v>20000</v>
      </c>
      <c r="D75" s="29">
        <f t="shared" si="2"/>
        <v>4000</v>
      </c>
      <c r="E75" s="10" t="str">
        <f t="shared" si="3"/>
        <v>Scheda singola seriale 20000</v>
      </c>
    </row>
    <row r="76" spans="1:5" x14ac:dyDescent="0.2">
      <c r="A76" s="10" t="s">
        <v>280</v>
      </c>
      <c r="B76" s="10" t="s">
        <v>279</v>
      </c>
      <c r="C76" s="28">
        <v>23000</v>
      </c>
      <c r="D76" s="29">
        <f t="shared" si="2"/>
        <v>4600</v>
      </c>
      <c r="E76" s="10" t="str">
        <f t="shared" si="3"/>
        <v>Scheda doppia seriale 23000</v>
      </c>
    </row>
    <row r="77" spans="1:5" x14ac:dyDescent="0.2">
      <c r="A77" s="10" t="s">
        <v>281</v>
      </c>
      <c r="C77" s="28">
        <v>98000</v>
      </c>
      <c r="D77" s="29">
        <f t="shared" si="2"/>
        <v>19600</v>
      </c>
      <c r="E77" s="10" t="str">
        <f t="shared" si="3"/>
        <v>Scheda 4 porte seriali 98000</v>
      </c>
    </row>
    <row r="78" spans="1:5" x14ac:dyDescent="0.2">
      <c r="A78" s="10" t="s">
        <v>282</v>
      </c>
      <c r="C78" s="28">
        <v>251000</v>
      </c>
      <c r="D78" s="29">
        <f t="shared" si="2"/>
        <v>50200</v>
      </c>
      <c r="E78" s="10" t="str">
        <f t="shared" si="3"/>
        <v>Scheda 8 porte seriali 251000</v>
      </c>
    </row>
    <row r="79" spans="1:5" x14ac:dyDescent="0.2">
      <c r="A79" s="10" t="s">
        <v>283</v>
      </c>
      <c r="C79" s="28">
        <v>15000</v>
      </c>
      <c r="D79" s="29">
        <f t="shared" si="2"/>
        <v>3000</v>
      </c>
      <c r="E79" s="10" t="str">
        <f t="shared" si="3"/>
        <v>Scheda singola parallela 15000</v>
      </c>
    </row>
    <row r="80" spans="1:5" x14ac:dyDescent="0.2">
      <c r="A80" s="10" t="s">
        <v>284</v>
      </c>
      <c r="C80" s="28">
        <v>14000</v>
      </c>
      <c r="D80" s="29">
        <f t="shared" si="2"/>
        <v>2800</v>
      </c>
      <c r="E80" s="10" t="str">
        <f t="shared" si="3"/>
        <v>Scheda 2 porte joystick 14000</v>
      </c>
    </row>
    <row r="81" spans="1:5" x14ac:dyDescent="0.2">
      <c r="A81" s="10" t="s">
        <v>285</v>
      </c>
      <c r="C81" s="32"/>
      <c r="D81" s="29">
        <f t="shared" si="2"/>
        <v>0</v>
      </c>
      <c r="E81" s="10" t="str">
        <f t="shared" si="3"/>
        <v xml:space="preserve">HARD DISK </v>
      </c>
    </row>
    <row r="82" spans="1:5" x14ac:dyDescent="0.2">
      <c r="A82" s="10" t="s">
        <v>286</v>
      </c>
      <c r="B82" s="10" t="s">
        <v>287</v>
      </c>
      <c r="C82" s="28">
        <v>399000</v>
      </c>
      <c r="D82" s="29">
        <f t="shared" si="2"/>
        <v>79800</v>
      </c>
      <c r="E82" s="10" t="str">
        <f t="shared" si="3"/>
        <v>HARD DISK 2.5"  2,1GB U.Dma 399000</v>
      </c>
    </row>
    <row r="83" spans="1:5" x14ac:dyDescent="0.2">
      <c r="A83" s="10" t="s">
        <v>288</v>
      </c>
      <c r="B83" s="10" t="s">
        <v>289</v>
      </c>
      <c r="C83" s="28">
        <v>259000</v>
      </c>
      <c r="D83" s="29">
        <f t="shared" si="2"/>
        <v>51800</v>
      </c>
      <c r="E83" s="10" t="str">
        <f t="shared" si="3"/>
        <v>HD 2,1 GB Ultra DMA 5400rpm 259000</v>
      </c>
    </row>
    <row r="84" spans="1:5" x14ac:dyDescent="0.2">
      <c r="A84" s="10" t="s">
        <v>290</v>
      </c>
      <c r="B84" s="10" t="s">
        <v>289</v>
      </c>
      <c r="C84" s="28">
        <v>324000</v>
      </c>
      <c r="D84" s="29">
        <f t="shared" si="2"/>
        <v>64800</v>
      </c>
      <c r="E84" s="10" t="str">
        <f t="shared" si="3"/>
        <v>HD 3,2 GB Ultra DMA 5400rpm 324000</v>
      </c>
    </row>
    <row r="85" spans="1:5" x14ac:dyDescent="0.2">
      <c r="A85" s="10" t="s">
        <v>291</v>
      </c>
      <c r="B85" s="10" t="s">
        <v>289</v>
      </c>
      <c r="C85" s="28">
        <v>378000</v>
      </c>
      <c r="D85" s="29">
        <f t="shared" si="2"/>
        <v>75600</v>
      </c>
      <c r="E85" s="10" t="str">
        <f t="shared" si="3"/>
        <v>HD 4,3 GB Ultra DMA 5400rpm 378000</v>
      </c>
    </row>
    <row r="86" spans="1:5" x14ac:dyDescent="0.2">
      <c r="A86" s="10" t="s">
        <v>292</v>
      </c>
      <c r="B86" s="10" t="s">
        <v>289</v>
      </c>
      <c r="C86" s="28">
        <v>469000</v>
      </c>
      <c r="D86" s="29">
        <f t="shared" si="2"/>
        <v>93800</v>
      </c>
      <c r="E86" s="10" t="str">
        <f t="shared" si="3"/>
        <v>HD 5,2 GB Ultra DMA 5400rpm 469000</v>
      </c>
    </row>
    <row r="87" spans="1:5" x14ac:dyDescent="0.2">
      <c r="A87" s="10" t="s">
        <v>293</v>
      </c>
      <c r="B87" s="10" t="s">
        <v>289</v>
      </c>
      <c r="C87" s="28">
        <v>556000</v>
      </c>
      <c r="D87" s="29">
        <f t="shared" si="2"/>
        <v>111200</v>
      </c>
      <c r="E87" s="10" t="str">
        <f t="shared" si="3"/>
        <v>HD 6,4 GB Ultra DMA 5400rpm 556000</v>
      </c>
    </row>
    <row r="88" spans="1:5" x14ac:dyDescent="0.2">
      <c r="A88" s="10" t="s">
        <v>294</v>
      </c>
      <c r="B88" s="10" t="s">
        <v>295</v>
      </c>
      <c r="C88" s="28">
        <v>476000</v>
      </c>
      <c r="D88" s="29">
        <f t="shared" si="2"/>
        <v>95200</v>
      </c>
      <c r="E88" s="10" t="str">
        <f t="shared" si="3"/>
        <v>HD 2 GB SCSI III 5400 rpm 476000</v>
      </c>
    </row>
    <row r="89" spans="1:5" x14ac:dyDescent="0.2">
      <c r="A89" s="10" t="s">
        <v>296</v>
      </c>
      <c r="B89" s="10" t="s">
        <v>295</v>
      </c>
      <c r="C89" s="28">
        <v>477000</v>
      </c>
      <c r="D89" s="29">
        <f t="shared" si="2"/>
        <v>95400</v>
      </c>
      <c r="E89" s="10" t="str">
        <f t="shared" si="3"/>
        <v>HD 3,2 GB SCSI III 5400rpm 477000</v>
      </c>
    </row>
    <row r="90" spans="1:5" x14ac:dyDescent="0.2">
      <c r="A90" s="10" t="s">
        <v>297</v>
      </c>
      <c r="B90" s="10" t="s">
        <v>295</v>
      </c>
      <c r="C90" s="28">
        <v>556000</v>
      </c>
      <c r="D90" s="29">
        <f t="shared" si="2"/>
        <v>111200</v>
      </c>
      <c r="E90" s="10" t="str">
        <f t="shared" si="3"/>
        <v>HD 4,3 GB SCSI 5400 rpm 556000</v>
      </c>
    </row>
    <row r="91" spans="1:5" x14ac:dyDescent="0.2">
      <c r="A91" s="10" t="s">
        <v>298</v>
      </c>
      <c r="B91" s="10" t="s">
        <v>299</v>
      </c>
      <c r="C91" s="28">
        <v>695000</v>
      </c>
      <c r="D91" s="29">
        <f t="shared" si="2"/>
        <v>139000</v>
      </c>
      <c r="E91" s="10" t="str">
        <f t="shared" si="3"/>
        <v>HD 4,5 GB SCSI ULTRA WIDE 7200rpm 695000</v>
      </c>
    </row>
    <row r="92" spans="1:5" x14ac:dyDescent="0.2">
      <c r="A92" s="10" t="s">
        <v>300</v>
      </c>
      <c r="B92" s="10" t="s">
        <v>301</v>
      </c>
      <c r="C92" s="28">
        <v>1279000</v>
      </c>
      <c r="D92" s="29">
        <f t="shared" si="2"/>
        <v>255800</v>
      </c>
      <c r="E92" s="10" t="str">
        <f t="shared" si="3"/>
        <v>HD 4,5 GB SCSI ULTRA WIDE 10.000rpm 1279000</v>
      </c>
    </row>
    <row r="93" spans="1:5" x14ac:dyDescent="0.2">
      <c r="A93" s="10" t="s">
        <v>302</v>
      </c>
      <c r="B93" s="10" t="s">
        <v>303</v>
      </c>
      <c r="C93" s="28">
        <v>35000</v>
      </c>
      <c r="D93" s="29">
        <f t="shared" si="2"/>
        <v>7000</v>
      </c>
      <c r="E93" s="10" t="str">
        <f t="shared" si="3"/>
        <v>FDD 1,44MB 35000</v>
      </c>
    </row>
    <row r="94" spans="1:5" x14ac:dyDescent="0.2">
      <c r="A94" s="10" t="s">
        <v>304</v>
      </c>
      <c r="B94" s="10" t="s">
        <v>305</v>
      </c>
      <c r="C94" s="28">
        <v>175000</v>
      </c>
      <c r="D94" s="29">
        <f t="shared" si="2"/>
        <v>35000</v>
      </c>
      <c r="E94" s="10" t="str">
        <f t="shared" si="3"/>
        <v>FLOPPY DRIVE 120MB 175000</v>
      </c>
    </row>
    <row r="95" spans="1:5" x14ac:dyDescent="0.2">
      <c r="A95" s="10" t="s">
        <v>306</v>
      </c>
      <c r="B95" s="10" t="s">
        <v>307</v>
      </c>
      <c r="C95" s="28">
        <v>272000</v>
      </c>
      <c r="D95" s="29">
        <f t="shared" si="2"/>
        <v>54400</v>
      </c>
      <c r="E95" s="10" t="str">
        <f t="shared" si="3"/>
        <v>ZIP DRIVE 100MB PARALL. 272000</v>
      </c>
    </row>
    <row r="96" spans="1:5" x14ac:dyDescent="0.2">
      <c r="A96" s="10" t="s">
        <v>308</v>
      </c>
      <c r="B96" s="10" t="s">
        <v>307</v>
      </c>
      <c r="C96" s="28">
        <v>198000</v>
      </c>
      <c r="D96" s="29">
        <f t="shared" si="2"/>
        <v>39600</v>
      </c>
      <c r="E96" s="10" t="str">
        <f t="shared" si="3"/>
        <v>ZIP ATAPI 100MB INTERNO 198000</v>
      </c>
    </row>
    <row r="97" spans="1:5" x14ac:dyDescent="0.2">
      <c r="A97" s="10" t="s">
        <v>309</v>
      </c>
      <c r="B97" s="10" t="s">
        <v>307</v>
      </c>
      <c r="C97" s="28">
        <v>290000</v>
      </c>
      <c r="D97" s="29">
        <f t="shared" si="2"/>
        <v>58000</v>
      </c>
      <c r="E97" s="10" t="str">
        <f t="shared" si="3"/>
        <v>ZIP DRIVE 100MB SCSI 290000</v>
      </c>
    </row>
    <row r="98" spans="1:5" x14ac:dyDescent="0.2">
      <c r="A98" s="10" t="s">
        <v>310</v>
      </c>
      <c r="B98" s="10" t="s">
        <v>307</v>
      </c>
      <c r="C98" s="28">
        <v>589000</v>
      </c>
      <c r="D98" s="29">
        <f t="shared" si="2"/>
        <v>117800</v>
      </c>
      <c r="E98" s="10" t="str">
        <f t="shared" si="3"/>
        <v>JAZ DRIVE 1GB INT. 589000</v>
      </c>
    </row>
    <row r="99" spans="1:5" x14ac:dyDescent="0.2">
      <c r="A99" s="10" t="s">
        <v>311</v>
      </c>
      <c r="B99" s="10" t="s">
        <v>307</v>
      </c>
      <c r="C99" s="28">
        <v>743000</v>
      </c>
      <c r="D99" s="29">
        <f t="shared" si="2"/>
        <v>148600</v>
      </c>
      <c r="E99" s="10" t="str">
        <f t="shared" si="3"/>
        <v>JAZ DRIVE 1GB EXT. 743000</v>
      </c>
    </row>
    <row r="100" spans="1:5" x14ac:dyDescent="0.2">
      <c r="A100" s="10" t="s">
        <v>312</v>
      </c>
      <c r="B100" s="10" t="s">
        <v>279</v>
      </c>
      <c r="C100" s="28">
        <v>271000</v>
      </c>
      <c r="D100" s="29">
        <f t="shared" si="2"/>
        <v>54200</v>
      </c>
      <c r="E100" s="10" t="str">
        <f t="shared" si="3"/>
        <v>KIT 10  CARTUCCE ZIP DRIVE 271000</v>
      </c>
    </row>
    <row r="101" spans="1:5" x14ac:dyDescent="0.2">
      <c r="A101" s="10" t="s">
        <v>313</v>
      </c>
      <c r="B101" s="10" t="s">
        <v>279</v>
      </c>
      <c r="C101" s="28">
        <v>632000</v>
      </c>
      <c r="D101" s="29">
        <f t="shared" si="2"/>
        <v>126400</v>
      </c>
      <c r="E101" s="10" t="str">
        <f t="shared" si="3"/>
        <v>KIT 3 CARTUCCE JAZ DRIVE 632000</v>
      </c>
    </row>
    <row r="102" spans="1:5" x14ac:dyDescent="0.2">
      <c r="A102" s="10" t="s">
        <v>314</v>
      </c>
      <c r="B102" s="10" t="s">
        <v>315</v>
      </c>
      <c r="C102" s="28">
        <v>90000</v>
      </c>
      <c r="D102" s="29">
        <f t="shared" si="2"/>
        <v>18000</v>
      </c>
      <c r="E102" s="10" t="str">
        <f t="shared" si="3"/>
        <v>KIT 3 CARTUCCE 120MB 3M 90000</v>
      </c>
    </row>
    <row r="103" spans="1:5" x14ac:dyDescent="0.2">
      <c r="A103" s="10" t="s">
        <v>316</v>
      </c>
      <c r="B103" s="10" t="s">
        <v>317</v>
      </c>
      <c r="C103" s="28">
        <v>4000</v>
      </c>
      <c r="D103" s="29">
        <f t="shared" si="2"/>
        <v>800</v>
      </c>
      <c r="E103" s="10" t="str">
        <f t="shared" si="3"/>
        <v>FRAME HDD  4000</v>
      </c>
    </row>
    <row r="104" spans="1:5" x14ac:dyDescent="0.2">
      <c r="A104" s="10" t="s">
        <v>318</v>
      </c>
      <c r="B104" s="10" t="s">
        <v>319</v>
      </c>
      <c r="C104" s="28">
        <v>5000</v>
      </c>
      <c r="D104" s="29">
        <f t="shared" si="2"/>
        <v>1000</v>
      </c>
      <c r="E104" s="10" t="str">
        <f t="shared" si="3"/>
        <v>FRAME FDD  5000</v>
      </c>
    </row>
    <row r="105" spans="1:5" x14ac:dyDescent="0.2">
      <c r="A105" s="10" t="s">
        <v>320</v>
      </c>
      <c r="B105" s="10" t="s">
        <v>321</v>
      </c>
      <c r="C105" s="28">
        <v>41000</v>
      </c>
      <c r="D105" s="29">
        <f t="shared" si="2"/>
        <v>8200</v>
      </c>
      <c r="E105" s="10" t="str">
        <f t="shared" si="3"/>
        <v>FRAME REMOVIBILE 3.5" 41000</v>
      </c>
    </row>
    <row r="106" spans="1:5" x14ac:dyDescent="0.2">
      <c r="A106" s="10" t="s">
        <v>322</v>
      </c>
      <c r="C106" s="32"/>
      <c r="D106" s="29">
        <f t="shared" si="2"/>
        <v>0</v>
      </c>
      <c r="E106" s="10" t="str">
        <f t="shared" si="3"/>
        <v xml:space="preserve">MAGNETO-OTTICI </v>
      </c>
    </row>
    <row r="107" spans="1:5" x14ac:dyDescent="0.2">
      <c r="A107" s="10" t="s">
        <v>323</v>
      </c>
      <c r="B107" s="10" t="s">
        <v>324</v>
      </c>
      <c r="C107" s="28">
        <v>737000</v>
      </c>
      <c r="D107" s="29">
        <f t="shared" si="2"/>
        <v>147400</v>
      </c>
      <c r="E107" s="10" t="str">
        <f t="shared" si="3"/>
        <v>M.O. + CD 4X,  PD 2000 INT. 650 MB 737000</v>
      </c>
    </row>
    <row r="108" spans="1:5" x14ac:dyDescent="0.2">
      <c r="A108" s="10" t="s">
        <v>325</v>
      </c>
      <c r="B108" s="10" t="s">
        <v>326</v>
      </c>
      <c r="C108" s="28">
        <v>910000</v>
      </c>
      <c r="D108" s="29">
        <f t="shared" si="2"/>
        <v>182000</v>
      </c>
      <c r="E108" s="10" t="str">
        <f t="shared" si="3"/>
        <v>M.O. + CD 4X,  PD 2000 EXT. 650 MB 910000</v>
      </c>
    </row>
    <row r="109" spans="1:5" x14ac:dyDescent="0.2">
      <c r="A109" s="10" t="s">
        <v>327</v>
      </c>
      <c r="C109" s="28">
        <v>241000</v>
      </c>
      <c r="D109" s="29">
        <f t="shared" si="2"/>
        <v>48200</v>
      </c>
      <c r="E109" s="10" t="str">
        <f t="shared" si="3"/>
        <v>KIT 5 CARTUCCE 650 MB 241000</v>
      </c>
    </row>
    <row r="110" spans="1:5" x14ac:dyDescent="0.2">
      <c r="A110" s="10" t="s">
        <v>328</v>
      </c>
      <c r="C110" s="32"/>
      <c r="D110" s="29">
        <f t="shared" si="2"/>
        <v>0</v>
      </c>
      <c r="E110" s="10" t="str">
        <f t="shared" si="3"/>
        <v xml:space="preserve">CD ROM </v>
      </c>
    </row>
    <row r="111" spans="1:5" x14ac:dyDescent="0.2">
      <c r="A111" s="10" t="s">
        <v>329</v>
      </c>
      <c r="B111" s="10" t="s">
        <v>330</v>
      </c>
      <c r="C111" s="28">
        <v>112000</v>
      </c>
      <c r="D111" s="29">
        <f t="shared" si="2"/>
        <v>22400</v>
      </c>
      <c r="E111" s="10" t="str">
        <f t="shared" si="3"/>
        <v>CD ROM 24X HITACHI CDR 8330 112000</v>
      </c>
    </row>
    <row r="112" spans="1:5" x14ac:dyDescent="0.2">
      <c r="A112" s="10" t="s">
        <v>331</v>
      </c>
      <c r="B112" s="10" t="s">
        <v>330</v>
      </c>
      <c r="C112" s="28">
        <v>113000</v>
      </c>
      <c r="D112" s="29">
        <f t="shared" si="2"/>
        <v>22600</v>
      </c>
      <c r="E112" s="10" t="str">
        <f t="shared" si="3"/>
        <v>CD ROM 24X CREATIVE 113000</v>
      </c>
    </row>
    <row r="113" spans="1:5" x14ac:dyDescent="0.2">
      <c r="A113" s="10" t="s">
        <v>332</v>
      </c>
      <c r="B113" s="10" t="s">
        <v>333</v>
      </c>
      <c r="C113" s="28">
        <v>121000</v>
      </c>
      <c r="D113" s="29">
        <f t="shared" si="2"/>
        <v>24200</v>
      </c>
      <c r="E113" s="10" t="str">
        <f t="shared" si="3"/>
        <v>CD ROM 24X PIONEER 502-S Bulk 121000</v>
      </c>
    </row>
    <row r="114" spans="1:5" x14ac:dyDescent="0.2">
      <c r="A114" s="10" t="s">
        <v>334</v>
      </c>
      <c r="B114" s="10" t="s">
        <v>335</v>
      </c>
      <c r="C114" s="28">
        <v>160000</v>
      </c>
      <c r="D114" s="29">
        <f t="shared" si="2"/>
        <v>32000</v>
      </c>
      <c r="E114" s="10" t="str">
        <f t="shared" si="3"/>
        <v>CD ROM 34X ASUS 160000</v>
      </c>
    </row>
    <row r="115" spans="1:5" x14ac:dyDescent="0.2">
      <c r="A115" s="10" t="s">
        <v>336</v>
      </c>
      <c r="B115" s="10" t="s">
        <v>337</v>
      </c>
      <c r="C115" s="28">
        <v>195000</v>
      </c>
      <c r="D115" s="29">
        <f t="shared" si="2"/>
        <v>39000</v>
      </c>
      <c r="E115" s="10" t="str">
        <f t="shared" si="3"/>
        <v>CD ROM 24X SCSI NEC 195000</v>
      </c>
    </row>
    <row r="116" spans="1:5" x14ac:dyDescent="0.2">
      <c r="A116" s="10" t="s">
        <v>338</v>
      </c>
      <c r="B116" s="10" t="s">
        <v>339</v>
      </c>
      <c r="C116" s="28">
        <v>215000</v>
      </c>
      <c r="D116" s="29">
        <f t="shared" si="2"/>
        <v>43000</v>
      </c>
      <c r="E116" s="10" t="str">
        <f t="shared" si="3"/>
        <v>CD ROM 32X SCSI WAITEC 215000</v>
      </c>
    </row>
    <row r="117" spans="1:5" x14ac:dyDescent="0.2">
      <c r="A117" s="10" t="s">
        <v>340</v>
      </c>
      <c r="B117" s="10" t="s">
        <v>339</v>
      </c>
      <c r="C117" s="28">
        <v>321000</v>
      </c>
      <c r="D117" s="29">
        <f t="shared" si="2"/>
        <v>64200</v>
      </c>
      <c r="E117" s="10" t="str">
        <f t="shared" si="3"/>
        <v>CD ROM PLEXTOR PX-32TSI 321000</v>
      </c>
    </row>
    <row r="118" spans="1:5" x14ac:dyDescent="0.2">
      <c r="A118" s="10" t="s">
        <v>341</v>
      </c>
      <c r="B118" s="10" t="s">
        <v>342</v>
      </c>
      <c r="C118" s="28">
        <v>614000</v>
      </c>
      <c r="D118" s="29">
        <f t="shared" si="2"/>
        <v>122800</v>
      </c>
      <c r="E118" s="10" t="str">
        <f t="shared" si="3"/>
        <v>DVD CREATIVE KIT ENCORE DXR2 614000</v>
      </c>
    </row>
    <row r="119" spans="1:5" x14ac:dyDescent="0.2">
      <c r="A119" s="10" t="s">
        <v>343</v>
      </c>
      <c r="C119" s="32"/>
      <c r="D119" s="29">
        <f t="shared" si="2"/>
        <v>0</v>
      </c>
      <c r="E119" s="10" t="str">
        <f t="shared" si="3"/>
        <v xml:space="preserve">MASTERIZZATORI </v>
      </c>
    </row>
    <row r="120" spans="1:5" x14ac:dyDescent="0.2">
      <c r="A120" s="10" t="s">
        <v>344</v>
      </c>
      <c r="B120" s="10" t="s">
        <v>345</v>
      </c>
      <c r="C120" s="28">
        <v>30000</v>
      </c>
      <c r="D120" s="29">
        <f t="shared" si="2"/>
        <v>6000</v>
      </c>
      <c r="E120" s="10" t="str">
        <f t="shared" si="3"/>
        <v>CONFEZIONE 10 CDR 74' 30000</v>
      </c>
    </row>
    <row r="121" spans="1:5" x14ac:dyDescent="0.2">
      <c r="A121" s="10" t="s">
        <v>346</v>
      </c>
      <c r="B121" s="10" t="s">
        <v>347</v>
      </c>
      <c r="C121" s="28">
        <v>34000</v>
      </c>
      <c r="D121" s="29">
        <f t="shared" si="2"/>
        <v>6800</v>
      </c>
      <c r="E121" s="10" t="str">
        <f t="shared" si="3"/>
        <v>CD RISCRIVIBILE 74' 34000</v>
      </c>
    </row>
    <row r="122" spans="1:5" x14ac:dyDescent="0.2">
      <c r="A122" s="10" t="s">
        <v>348</v>
      </c>
      <c r="B122" s="10" t="s">
        <v>345</v>
      </c>
      <c r="C122" s="28">
        <v>35000</v>
      </c>
      <c r="D122" s="29">
        <f t="shared" si="2"/>
        <v>7000</v>
      </c>
      <c r="E122" s="10" t="str">
        <f t="shared" si="3"/>
        <v>CONFEZIONE 10 CDR 74' KODAK 35000</v>
      </c>
    </row>
    <row r="123" spans="1:5" x14ac:dyDescent="0.2">
      <c r="A123" s="10" t="s">
        <v>349</v>
      </c>
      <c r="B123" s="10" t="s">
        <v>350</v>
      </c>
      <c r="C123" s="28">
        <v>77000</v>
      </c>
      <c r="D123" s="29">
        <f t="shared" si="2"/>
        <v>15400</v>
      </c>
      <c r="E123" s="10" t="str">
        <f t="shared" si="3"/>
        <v>SOFTWARE LABELLER CD KIT 77000</v>
      </c>
    </row>
    <row r="124" spans="1:5" x14ac:dyDescent="0.2">
      <c r="A124" s="10" t="s">
        <v>351</v>
      </c>
      <c r="B124" s="10" t="s">
        <v>352</v>
      </c>
      <c r="C124" s="28">
        <v>723000</v>
      </c>
      <c r="D124" s="29">
        <f t="shared" si="2"/>
        <v>144600</v>
      </c>
      <c r="E124" s="10" t="str">
        <f t="shared" si="3"/>
        <v>WAITEC WT48/1 - GEAR - 723000</v>
      </c>
    </row>
    <row r="125" spans="1:5" x14ac:dyDescent="0.2">
      <c r="A125" s="10" t="s">
        <v>353</v>
      </c>
      <c r="B125" s="10" t="s">
        <v>354</v>
      </c>
      <c r="C125" s="28">
        <v>742000</v>
      </c>
      <c r="D125" s="29">
        <f t="shared" si="2"/>
        <v>148400</v>
      </c>
      <c r="E125" s="10" t="str">
        <f t="shared" si="3"/>
        <v>WAITEC 2036EI/1 - SOFTWARE  742000</v>
      </c>
    </row>
    <row r="126" spans="1:5" x14ac:dyDescent="0.2">
      <c r="A126" s="10" t="s">
        <v>355</v>
      </c>
      <c r="B126" s="10" t="s">
        <v>356</v>
      </c>
      <c r="C126" s="28">
        <v>778000</v>
      </c>
      <c r="D126" s="29">
        <f t="shared" si="2"/>
        <v>155600</v>
      </c>
      <c r="E126" s="10" t="str">
        <f t="shared" si="3"/>
        <v>RICOH MP6200ADP + SOFT.+5 CDR 778000</v>
      </c>
    </row>
    <row r="127" spans="1:5" x14ac:dyDescent="0.2">
      <c r="A127" s="10" t="s">
        <v>357</v>
      </c>
      <c r="B127" s="10" t="s">
        <v>358</v>
      </c>
      <c r="C127" s="28">
        <v>878000</v>
      </c>
      <c r="D127" s="29">
        <f t="shared" si="2"/>
        <v>175600</v>
      </c>
      <c r="E127" s="10" t="str">
        <f t="shared" si="3"/>
        <v>RICOH MP6200SR - SOFTWARE SCSI 878000</v>
      </c>
    </row>
    <row r="128" spans="1:5" x14ac:dyDescent="0.2">
      <c r="A128" s="10" t="s">
        <v>359</v>
      </c>
      <c r="B128" s="10" t="s">
        <v>358</v>
      </c>
      <c r="C128" s="28">
        <v>883000</v>
      </c>
      <c r="D128" s="29">
        <f t="shared" si="2"/>
        <v>176600</v>
      </c>
      <c r="E128" s="10" t="str">
        <f t="shared" si="3"/>
        <v>WAITEC 2026/1 - SOFTWARE SCSI 883000</v>
      </c>
    </row>
    <row r="129" spans="1:5" x14ac:dyDescent="0.2">
      <c r="A129" s="10" t="s">
        <v>360</v>
      </c>
      <c r="B129" s="10" t="s">
        <v>352</v>
      </c>
      <c r="C129" s="28">
        <v>913000</v>
      </c>
      <c r="D129" s="29">
        <f t="shared" si="2"/>
        <v>182600</v>
      </c>
      <c r="E129" s="10" t="str">
        <f t="shared" si="3"/>
        <v>CDR 480i PLASMON EASY CD 913000</v>
      </c>
    </row>
    <row r="130" spans="1:5" x14ac:dyDescent="0.2">
      <c r="A130" s="10" t="s">
        <v>361</v>
      </c>
      <c r="B130" s="10" t="s">
        <v>362</v>
      </c>
      <c r="C130" s="28">
        <v>1125000</v>
      </c>
      <c r="D130" s="29">
        <f t="shared" si="2"/>
        <v>225000</v>
      </c>
      <c r="E130" s="10" t="str">
        <f t="shared" si="3"/>
        <v>CDR 480e PLASMON EASY CD 1125000</v>
      </c>
    </row>
    <row r="131" spans="1:5" x14ac:dyDescent="0.2">
      <c r="A131" s="10" t="s">
        <v>363</v>
      </c>
      <c r="C131" s="32"/>
      <c r="D131" s="29">
        <f t="shared" si="2"/>
        <v>0</v>
      </c>
      <c r="E131" s="10" t="str">
        <f t="shared" si="3"/>
        <v xml:space="preserve">MEMORIE </v>
      </c>
    </row>
    <row r="132" spans="1:5" x14ac:dyDescent="0.2">
      <c r="A132" s="10" t="s">
        <v>364</v>
      </c>
      <c r="C132" s="28">
        <v>33000</v>
      </c>
      <c r="D132" s="29">
        <f t="shared" si="2"/>
        <v>6600</v>
      </c>
      <c r="E132" s="10" t="str">
        <f t="shared" si="3"/>
        <v>SIMM 8MB 72 PIN (EDO) 33000</v>
      </c>
    </row>
    <row r="133" spans="1:5" x14ac:dyDescent="0.2">
      <c r="A133" s="10" t="s">
        <v>365</v>
      </c>
      <c r="C133" s="28">
        <v>52000</v>
      </c>
      <c r="D133" s="29">
        <f t="shared" si="2"/>
        <v>10400</v>
      </c>
      <c r="E133" s="10" t="str">
        <f t="shared" si="3"/>
        <v>SIMM 16MB 72 PIN (EDO) 52000</v>
      </c>
    </row>
    <row r="134" spans="1:5" x14ac:dyDescent="0.2">
      <c r="A134" s="10" t="s">
        <v>366</v>
      </c>
      <c r="C134" s="28">
        <v>97000</v>
      </c>
      <c r="D134" s="29">
        <f t="shared" ref="D134:D197" si="4">$C134*20%</f>
        <v>19400</v>
      </c>
      <c r="E134" s="10" t="str">
        <f t="shared" ref="E134:E197" si="5">_xlfn.CONCAT(A134," ",C134)</f>
        <v>SIMM 32MB 72 PIN (EDO) 97000</v>
      </c>
    </row>
    <row r="135" spans="1:5" x14ac:dyDescent="0.2">
      <c r="A135" s="10" t="s">
        <v>367</v>
      </c>
      <c r="B135" s="10" t="s">
        <v>279</v>
      </c>
      <c r="C135" s="32"/>
      <c r="D135" s="29">
        <f t="shared" si="4"/>
        <v>0</v>
      </c>
      <c r="E135" s="10" t="str">
        <f t="shared" si="5"/>
        <v xml:space="preserve">MODEM FAX - VIDEOCAMERA </v>
      </c>
    </row>
    <row r="136" spans="1:5" x14ac:dyDescent="0.2">
      <c r="A136" s="10" t="s">
        <v>368</v>
      </c>
      <c r="B136" s="10" t="s">
        <v>369</v>
      </c>
      <c r="C136" s="28">
        <v>131000</v>
      </c>
      <c r="D136" s="29">
        <f t="shared" si="4"/>
        <v>26200</v>
      </c>
      <c r="E136" s="10" t="str">
        <f t="shared" si="5"/>
        <v>M/F MOTOROLA 3400PRO 28800 EXT 131000</v>
      </c>
    </row>
    <row r="137" spans="1:5" x14ac:dyDescent="0.2">
      <c r="A137" s="10" t="s">
        <v>370</v>
      </c>
      <c r="B137" s="10" t="s">
        <v>371</v>
      </c>
      <c r="C137" s="28">
        <v>169000</v>
      </c>
      <c r="D137" s="29">
        <f t="shared" si="4"/>
        <v>33800</v>
      </c>
      <c r="E137" s="10" t="str">
        <f t="shared" si="5"/>
        <v>M/F LEONARDO PC 33600 INT OEM 169000</v>
      </c>
    </row>
    <row r="138" spans="1:5" x14ac:dyDescent="0.2">
      <c r="A138" s="10" t="s">
        <v>372</v>
      </c>
      <c r="B138" s="10" t="s">
        <v>371</v>
      </c>
      <c r="C138" s="28">
        <v>190000</v>
      </c>
      <c r="D138" s="29">
        <f t="shared" si="4"/>
        <v>38000</v>
      </c>
      <c r="E138" s="10" t="str">
        <f t="shared" si="5"/>
        <v>M/F LEONARDO PC 33600 EXT 190000</v>
      </c>
    </row>
    <row r="139" spans="1:5" x14ac:dyDescent="0.2">
      <c r="A139" s="10" t="s">
        <v>373</v>
      </c>
      <c r="B139" s="10" t="s">
        <v>369</v>
      </c>
      <c r="C139" s="28">
        <v>191000</v>
      </c>
      <c r="D139" s="29">
        <f t="shared" si="4"/>
        <v>38200</v>
      </c>
      <c r="E139" s="10" t="str">
        <f t="shared" si="5"/>
        <v>M/F MOTOROLA 56K  EXT BULK 191000</v>
      </c>
    </row>
    <row r="140" spans="1:5" x14ac:dyDescent="0.2">
      <c r="A140" s="10" t="s">
        <v>374</v>
      </c>
      <c r="B140" s="10" t="s">
        <v>371</v>
      </c>
      <c r="C140" s="28">
        <v>197000</v>
      </c>
      <c r="D140" s="29">
        <f t="shared" si="4"/>
        <v>39400</v>
      </c>
      <c r="E140" s="10" t="str">
        <f t="shared" si="5"/>
        <v>M/F LEONARDO PC 33600 INT 197000</v>
      </c>
    </row>
    <row r="141" spans="1:5" x14ac:dyDescent="0.2">
      <c r="A141" s="10" t="s">
        <v>375</v>
      </c>
      <c r="B141" s="10" t="s">
        <v>371</v>
      </c>
      <c r="C141" s="28">
        <v>201000</v>
      </c>
      <c r="D141" s="29">
        <f t="shared" si="4"/>
        <v>40200</v>
      </c>
      <c r="E141" s="10" t="str">
        <f t="shared" si="5"/>
        <v>M/F TIZIANO 33600 EXT 201000</v>
      </c>
    </row>
    <row r="142" spans="1:5" x14ac:dyDescent="0.2">
      <c r="A142" s="10" t="s">
        <v>376</v>
      </c>
      <c r="B142" s="10" t="s">
        <v>377</v>
      </c>
      <c r="C142" s="28">
        <v>220000</v>
      </c>
      <c r="D142" s="29">
        <f t="shared" si="4"/>
        <v>44000</v>
      </c>
      <c r="E142" s="10" t="str">
        <f t="shared" si="5"/>
        <v>M/F SPORTSTER FLASH 33600 EXT ITA  220000</v>
      </c>
    </row>
    <row r="143" spans="1:5" x14ac:dyDescent="0.2">
      <c r="A143" s="10" t="s">
        <v>378</v>
      </c>
      <c r="B143" s="10" t="s">
        <v>369</v>
      </c>
      <c r="C143" s="28">
        <v>250000</v>
      </c>
      <c r="D143" s="29">
        <f t="shared" si="4"/>
        <v>50000</v>
      </c>
      <c r="E143" s="10" t="str">
        <f t="shared" si="5"/>
        <v>M/F MOTOROLA 56K  EXT 250000</v>
      </c>
    </row>
    <row r="144" spans="1:5" x14ac:dyDescent="0.2">
      <c r="A144" s="10" t="s">
        <v>379</v>
      </c>
      <c r="B144" s="10" t="s">
        <v>371</v>
      </c>
      <c r="C144" s="28">
        <v>257000</v>
      </c>
      <c r="D144" s="29">
        <f t="shared" si="4"/>
        <v>51400</v>
      </c>
      <c r="E144" s="10" t="str">
        <f t="shared" si="5"/>
        <v>M/F LEONARDO  56K  EXT 257000</v>
      </c>
    </row>
    <row r="145" spans="1:5" x14ac:dyDescent="0.2">
      <c r="A145" s="10" t="s">
        <v>380</v>
      </c>
      <c r="B145" s="10" t="s">
        <v>371</v>
      </c>
      <c r="C145" s="28">
        <v>278000</v>
      </c>
      <c r="D145" s="29">
        <f t="shared" si="4"/>
        <v>55600</v>
      </c>
      <c r="E145" s="10" t="str">
        <f t="shared" si="5"/>
        <v>M/F TIZIANO 56K EXT 278000</v>
      </c>
    </row>
    <row r="146" spans="1:5" x14ac:dyDescent="0.2">
      <c r="A146" s="10" t="s">
        <v>381</v>
      </c>
      <c r="B146" s="10" t="s">
        <v>377</v>
      </c>
      <c r="C146" s="28">
        <v>280000</v>
      </c>
      <c r="D146" s="29">
        <f t="shared" si="4"/>
        <v>56000</v>
      </c>
      <c r="E146" s="10" t="str">
        <f t="shared" si="5"/>
        <v>M/F SPORTSTER MESSAGE PLUS 280000</v>
      </c>
    </row>
    <row r="147" spans="1:5" x14ac:dyDescent="0.2">
      <c r="A147" s="10" t="s">
        <v>382</v>
      </c>
      <c r="B147" s="10" t="s">
        <v>371</v>
      </c>
      <c r="C147" s="28">
        <v>300000</v>
      </c>
      <c r="D147" s="29">
        <f t="shared" si="4"/>
        <v>60000</v>
      </c>
      <c r="E147" s="10" t="str">
        <f t="shared" si="5"/>
        <v>M/F LEONARDO PCMCIA 33600 300000</v>
      </c>
    </row>
    <row r="148" spans="1:5" x14ac:dyDescent="0.2">
      <c r="A148" s="10" t="s">
        <v>383</v>
      </c>
      <c r="B148" s="10" t="s">
        <v>384</v>
      </c>
      <c r="C148" s="28">
        <v>305000</v>
      </c>
      <c r="D148" s="29">
        <f t="shared" si="4"/>
        <v>61000</v>
      </c>
      <c r="E148" s="10" t="str">
        <f t="shared" si="5"/>
        <v>KIT VIDEOCONFERENZA "GALILEO" 305000</v>
      </c>
    </row>
    <row r="149" spans="1:5" x14ac:dyDescent="0.2">
      <c r="A149" s="10" t="s">
        <v>385</v>
      </c>
      <c r="B149" s="10" t="s">
        <v>371</v>
      </c>
      <c r="C149" s="28">
        <v>335000</v>
      </c>
      <c r="D149" s="29">
        <f t="shared" si="4"/>
        <v>67000</v>
      </c>
      <c r="E149" s="10" t="str">
        <f t="shared" si="5"/>
        <v>MODEM ISDN TINTORETTO EXT. 335000</v>
      </c>
    </row>
    <row r="150" spans="1:5" x14ac:dyDescent="0.2">
      <c r="A150" s="10" t="s">
        <v>386</v>
      </c>
      <c r="B150" s="10" t="s">
        <v>371</v>
      </c>
      <c r="C150" s="28">
        <v>360000</v>
      </c>
      <c r="D150" s="29">
        <f t="shared" si="4"/>
        <v>72000</v>
      </c>
      <c r="E150" s="10" t="str">
        <f t="shared" si="5"/>
        <v>M/F LEONARDO PCMCIA 56K 360000</v>
      </c>
    </row>
    <row r="151" spans="1:5" x14ac:dyDescent="0.2">
      <c r="A151" s="10" t="s">
        <v>387</v>
      </c>
      <c r="B151" s="10" t="s">
        <v>369</v>
      </c>
      <c r="C151" s="28">
        <v>429000</v>
      </c>
      <c r="D151" s="29">
        <f t="shared" si="4"/>
        <v>85800</v>
      </c>
      <c r="E151" s="10" t="str">
        <f t="shared" si="5"/>
        <v>MODEM MOTOROLA ISDN  EXT.64/128K 429000</v>
      </c>
    </row>
    <row r="152" spans="1:5" ht="12.75" customHeight="1" x14ac:dyDescent="0.2">
      <c r="A152" s="10" t="s">
        <v>388</v>
      </c>
      <c r="B152" s="10" t="s">
        <v>371</v>
      </c>
      <c r="C152" s="28">
        <v>701000</v>
      </c>
      <c r="D152" s="29">
        <f t="shared" si="4"/>
        <v>140200</v>
      </c>
      <c r="E152" s="10" t="str">
        <f t="shared" si="5"/>
        <v>M/F ISDN DONATELLO EXT. 701000</v>
      </c>
    </row>
    <row r="153" spans="1:5" ht="14.25" customHeight="1" x14ac:dyDescent="0.2">
      <c r="A153" s="10" t="s">
        <v>389</v>
      </c>
      <c r="C153" s="32"/>
      <c r="D153" s="29">
        <f t="shared" si="4"/>
        <v>0</v>
      </c>
      <c r="E153" s="10" t="str">
        <f t="shared" si="5"/>
        <v xml:space="preserve">MULTIMEDIA </v>
      </c>
    </row>
    <row r="154" spans="1:5" x14ac:dyDescent="0.2">
      <c r="A154" s="10" t="s">
        <v>390</v>
      </c>
      <c r="B154" s="10" t="s">
        <v>391</v>
      </c>
      <c r="C154" s="28">
        <v>90000</v>
      </c>
      <c r="D154" s="29">
        <f t="shared" si="4"/>
        <v>18000</v>
      </c>
      <c r="E154" s="10" t="str">
        <f t="shared" si="5"/>
        <v>SOUND AXP201/U PCI 64 90000</v>
      </c>
    </row>
    <row r="155" spans="1:5" x14ac:dyDescent="0.2">
      <c r="A155" s="10" t="s">
        <v>392</v>
      </c>
      <c r="B155" s="10" t="s">
        <v>393</v>
      </c>
      <c r="C155" s="28">
        <v>69000</v>
      </c>
      <c r="D155" s="29">
        <f t="shared" si="4"/>
        <v>13800</v>
      </c>
      <c r="E155" s="10" t="str">
        <f t="shared" si="5"/>
        <v>SOUND BLASTER 16 PnP  O.E.M. 69000</v>
      </c>
    </row>
    <row r="156" spans="1:5" x14ac:dyDescent="0.2">
      <c r="A156" s="10" t="s">
        <v>394</v>
      </c>
      <c r="B156" s="10" t="s">
        <v>393</v>
      </c>
      <c r="C156" s="28">
        <v>89000</v>
      </c>
      <c r="D156" s="29">
        <f t="shared" si="4"/>
        <v>17800</v>
      </c>
      <c r="E156" s="10" t="str">
        <f t="shared" si="5"/>
        <v>SOUND BLASTER 16 PnP NO IDE 89000</v>
      </c>
    </row>
    <row r="157" spans="1:5" x14ac:dyDescent="0.2">
      <c r="A157" s="10" t="s">
        <v>395</v>
      </c>
      <c r="B157" s="10" t="s">
        <v>393</v>
      </c>
      <c r="C157" s="28">
        <v>138000</v>
      </c>
      <c r="D157" s="29">
        <f t="shared" si="4"/>
        <v>27600</v>
      </c>
      <c r="E157" s="10" t="str">
        <f t="shared" si="5"/>
        <v>SOUND BLASTER AWE64 STD OEM 138000</v>
      </c>
    </row>
    <row r="158" spans="1:5" x14ac:dyDescent="0.2">
      <c r="A158" s="10" t="s">
        <v>396</v>
      </c>
      <c r="B158" s="10" t="s">
        <v>393</v>
      </c>
      <c r="C158" s="28">
        <v>196000</v>
      </c>
      <c r="D158" s="29">
        <f t="shared" si="4"/>
        <v>39200</v>
      </c>
      <c r="E158" s="10" t="str">
        <f t="shared" si="5"/>
        <v>SOUND BLASTER AWE64 STANDARD 196000</v>
      </c>
    </row>
    <row r="159" spans="1:5" x14ac:dyDescent="0.2">
      <c r="A159" s="10" t="s">
        <v>397</v>
      </c>
      <c r="B159" s="10" t="s">
        <v>393</v>
      </c>
      <c r="C159" s="28">
        <v>329000</v>
      </c>
      <c r="D159" s="29">
        <f t="shared" si="4"/>
        <v>65800</v>
      </c>
      <c r="E159" s="10" t="str">
        <f t="shared" si="5"/>
        <v>SOUND BLASTER AWE64 GOLD PNP  329000</v>
      </c>
    </row>
    <row r="160" spans="1:5" x14ac:dyDescent="0.2">
      <c r="A160" s="10" t="s">
        <v>398</v>
      </c>
      <c r="B160" s="10" t="s">
        <v>393</v>
      </c>
      <c r="C160" s="28">
        <v>295000</v>
      </c>
      <c r="D160" s="29">
        <f t="shared" si="4"/>
        <v>59000</v>
      </c>
      <c r="E160" s="10" t="str">
        <f t="shared" si="5"/>
        <v>KIT "DISCOVERY AWE64" 24X PNP 295000</v>
      </c>
    </row>
    <row r="161" spans="1:5" x14ac:dyDescent="0.2">
      <c r="A161" s="10" t="s">
        <v>399</v>
      </c>
      <c r="B161" s="10" t="s">
        <v>400</v>
      </c>
      <c r="C161" s="28">
        <v>19000</v>
      </c>
      <c r="D161" s="29">
        <f t="shared" si="4"/>
        <v>3800</v>
      </c>
      <c r="E161" s="10" t="str">
        <f t="shared" si="5"/>
        <v>SPEAKERS MLI-699 19000</v>
      </c>
    </row>
    <row r="162" spans="1:5" x14ac:dyDescent="0.2">
      <c r="A162" s="10" t="s">
        <v>401</v>
      </c>
      <c r="B162" s="10" t="s">
        <v>402</v>
      </c>
      <c r="C162" s="28">
        <v>26000</v>
      </c>
      <c r="D162" s="29">
        <f t="shared" si="4"/>
        <v>5200</v>
      </c>
      <c r="E162" s="10" t="str">
        <f t="shared" si="5"/>
        <v>SPEAKER 25 W 26000</v>
      </c>
    </row>
    <row r="163" spans="1:5" x14ac:dyDescent="0.2">
      <c r="A163" s="10" t="s">
        <v>403</v>
      </c>
      <c r="B163" s="10" t="s">
        <v>404</v>
      </c>
      <c r="C163" s="28">
        <v>28000</v>
      </c>
      <c r="D163" s="29">
        <f t="shared" si="4"/>
        <v>5600</v>
      </c>
      <c r="E163" s="10" t="str">
        <f t="shared" si="5"/>
        <v>SPEAKER PROFESSIONAL 70 W 28000</v>
      </c>
    </row>
    <row r="164" spans="1:5" x14ac:dyDescent="0.2">
      <c r="A164" s="10" t="s">
        <v>405</v>
      </c>
      <c r="B164" s="10" t="s">
        <v>406</v>
      </c>
      <c r="C164" s="28">
        <v>56000</v>
      </c>
      <c r="D164" s="29">
        <f t="shared" si="4"/>
        <v>11200</v>
      </c>
      <c r="E164" s="10" t="str">
        <f t="shared" si="5"/>
        <v>ULTRA SPEAKER 130W 56000</v>
      </c>
    </row>
    <row r="165" spans="1:5" x14ac:dyDescent="0.2">
      <c r="A165" s="10" t="s">
        <v>407</v>
      </c>
      <c r="C165" s="32"/>
      <c r="D165" s="29">
        <f t="shared" si="4"/>
        <v>0</v>
      </c>
      <c r="E165" s="10" t="str">
        <f t="shared" si="5"/>
        <v xml:space="preserve">MICROPROCESSORI </v>
      </c>
    </row>
    <row r="166" spans="1:5" x14ac:dyDescent="0.2">
      <c r="A166" s="10" t="s">
        <v>408</v>
      </c>
      <c r="C166" s="28">
        <v>216000</v>
      </c>
      <c r="D166" s="29">
        <f t="shared" si="4"/>
        <v>43200</v>
      </c>
      <c r="E166" s="10" t="str">
        <f t="shared" si="5"/>
        <v>PENTIUM 166 INTEL MMX 216000</v>
      </c>
    </row>
    <row r="167" spans="1:5" x14ac:dyDescent="0.2">
      <c r="A167" s="10" t="s">
        <v>409</v>
      </c>
      <c r="C167" s="28">
        <v>250000</v>
      </c>
      <c r="D167" s="29">
        <f t="shared" si="4"/>
        <v>50000</v>
      </c>
      <c r="E167" s="10" t="str">
        <f t="shared" si="5"/>
        <v>PENTIUM 200 INTEL MMX 250000</v>
      </c>
    </row>
    <row r="168" spans="1:5" x14ac:dyDescent="0.2">
      <c r="A168" s="10" t="s">
        <v>410</v>
      </c>
      <c r="C168" s="28">
        <v>382000</v>
      </c>
      <c r="D168" s="29">
        <f t="shared" si="4"/>
        <v>76400</v>
      </c>
      <c r="E168" s="10" t="str">
        <f t="shared" si="5"/>
        <v>PENTIUM 233 INTEL MMX 382000</v>
      </c>
    </row>
    <row r="169" spans="1:5" x14ac:dyDescent="0.2">
      <c r="A169" s="10" t="s">
        <v>411</v>
      </c>
      <c r="C169" s="28">
        <v>524000</v>
      </c>
      <c r="D169" s="29">
        <f t="shared" si="4"/>
        <v>104800</v>
      </c>
      <c r="E169" s="10" t="str">
        <f t="shared" si="5"/>
        <v>PENTIUM II 233 INTEL 512k 524000</v>
      </c>
    </row>
    <row r="170" spans="1:5" x14ac:dyDescent="0.2">
      <c r="A170" s="10" t="s">
        <v>412</v>
      </c>
      <c r="C170" s="28">
        <v>757000</v>
      </c>
      <c r="D170" s="29">
        <f t="shared" si="4"/>
        <v>151400</v>
      </c>
      <c r="E170" s="10" t="str">
        <f t="shared" si="5"/>
        <v>PENTIUM II 266 INTEL 512k 757000</v>
      </c>
    </row>
    <row r="171" spans="1:5" x14ac:dyDescent="0.2">
      <c r="A171" s="10" t="s">
        <v>413</v>
      </c>
      <c r="C171" s="28">
        <v>1045000</v>
      </c>
      <c r="D171" s="29">
        <f t="shared" si="4"/>
        <v>209000</v>
      </c>
      <c r="E171" s="10" t="str">
        <f t="shared" si="5"/>
        <v>PENTIUM II 300 INTEL 512K 1045000</v>
      </c>
    </row>
    <row r="172" spans="1:5" x14ac:dyDescent="0.2">
      <c r="A172" s="10" t="s">
        <v>414</v>
      </c>
      <c r="C172" s="28">
        <v>1568000</v>
      </c>
      <c r="D172" s="29">
        <f t="shared" si="4"/>
        <v>313600</v>
      </c>
      <c r="E172" s="10" t="str">
        <f t="shared" si="5"/>
        <v>PENTIUM II 333 INTEL 512K 1568000</v>
      </c>
    </row>
    <row r="173" spans="1:5" x14ac:dyDescent="0.2">
      <c r="A173" s="10" t="s">
        <v>415</v>
      </c>
      <c r="C173" s="28">
        <v>117000</v>
      </c>
      <c r="D173" s="29">
        <f t="shared" si="4"/>
        <v>23400</v>
      </c>
      <c r="E173" s="10" t="str">
        <f t="shared" si="5"/>
        <v>SGS P 166+ 117000</v>
      </c>
    </row>
    <row r="174" spans="1:5" x14ac:dyDescent="0.2">
      <c r="A174" s="10" t="s">
        <v>416</v>
      </c>
      <c r="C174" s="28">
        <v>158000</v>
      </c>
      <c r="D174" s="29">
        <f t="shared" si="4"/>
        <v>31600</v>
      </c>
      <c r="E174" s="10" t="str">
        <f t="shared" si="5"/>
        <v>IBM 200 MX 158000</v>
      </c>
    </row>
    <row r="175" spans="1:5" x14ac:dyDescent="0.2">
      <c r="A175" s="10" t="s">
        <v>417</v>
      </c>
      <c r="C175" s="28">
        <v>260000</v>
      </c>
      <c r="D175" s="29">
        <f t="shared" si="4"/>
        <v>52000</v>
      </c>
      <c r="E175" s="10" t="str">
        <f t="shared" si="5"/>
        <v>IBM 233 MX 260000</v>
      </c>
    </row>
    <row r="176" spans="1:5" x14ac:dyDescent="0.2">
      <c r="A176" s="10" t="s">
        <v>418</v>
      </c>
      <c r="C176" s="28">
        <v>193000</v>
      </c>
      <c r="D176" s="29">
        <f t="shared" si="4"/>
        <v>38600</v>
      </c>
      <c r="E176" s="10" t="str">
        <f t="shared" si="5"/>
        <v>AMD K6-166 193000</v>
      </c>
    </row>
    <row r="177" spans="1:5" x14ac:dyDescent="0.2">
      <c r="A177" s="10" t="s">
        <v>419</v>
      </c>
      <c r="C177" s="28">
        <v>270000</v>
      </c>
      <c r="D177" s="29">
        <f t="shared" si="4"/>
        <v>54000</v>
      </c>
      <c r="E177" s="10" t="str">
        <f t="shared" si="5"/>
        <v>AMD K6-200 270000</v>
      </c>
    </row>
    <row r="178" spans="1:5" x14ac:dyDescent="0.2">
      <c r="A178" s="10" t="s">
        <v>420</v>
      </c>
      <c r="C178" s="28">
        <v>314000</v>
      </c>
      <c r="D178" s="29">
        <f t="shared" si="4"/>
        <v>62800</v>
      </c>
      <c r="E178" s="10" t="str">
        <f t="shared" si="5"/>
        <v>AMD K6-233 314000</v>
      </c>
    </row>
    <row r="179" spans="1:5" x14ac:dyDescent="0.2">
      <c r="A179" s="10" t="s">
        <v>421</v>
      </c>
      <c r="C179" s="28">
        <v>894000</v>
      </c>
      <c r="D179" s="29">
        <f t="shared" si="4"/>
        <v>178800</v>
      </c>
      <c r="E179" s="10" t="str">
        <f t="shared" si="5"/>
        <v>PENTIUM PRO 180 MZH 894000</v>
      </c>
    </row>
    <row r="180" spans="1:5" x14ac:dyDescent="0.2">
      <c r="A180" s="10" t="s">
        <v>422</v>
      </c>
      <c r="C180" s="28">
        <v>1040000</v>
      </c>
      <c r="D180" s="29">
        <f t="shared" si="4"/>
        <v>208000</v>
      </c>
      <c r="E180" s="10" t="str">
        <f t="shared" si="5"/>
        <v>PENTIUM PRO 200 MZH 1040000</v>
      </c>
    </row>
    <row r="181" spans="1:5" x14ac:dyDescent="0.2">
      <c r="A181" s="10" t="s">
        <v>423</v>
      </c>
      <c r="C181" s="28">
        <v>8000</v>
      </c>
      <c r="D181" s="29">
        <f t="shared" si="4"/>
        <v>1600</v>
      </c>
      <c r="E181" s="10" t="str">
        <f t="shared" si="5"/>
        <v>VENTOLINA PENTIUM 75-166 8000</v>
      </c>
    </row>
    <row r="182" spans="1:5" x14ac:dyDescent="0.2">
      <c r="A182" s="10" t="s">
        <v>424</v>
      </c>
      <c r="C182" s="28">
        <v>10000</v>
      </c>
      <c r="D182" s="29">
        <f t="shared" si="4"/>
        <v>2000</v>
      </c>
      <c r="E182" s="10" t="str">
        <f t="shared" si="5"/>
        <v>VENTOLINA PENTIUM 200 10000</v>
      </c>
    </row>
    <row r="183" spans="1:5" x14ac:dyDescent="0.2">
      <c r="A183" s="10" t="s">
        <v>425</v>
      </c>
      <c r="C183" s="28">
        <v>24000</v>
      </c>
      <c r="D183" s="29">
        <f t="shared" si="4"/>
        <v>4800</v>
      </c>
      <c r="E183" s="10" t="str">
        <f t="shared" si="5"/>
        <v>VENTOLA PER PENTIUM PRO 24000</v>
      </c>
    </row>
    <row r="184" spans="1:5" x14ac:dyDescent="0.2">
      <c r="A184" s="10" t="s">
        <v>426</v>
      </c>
      <c r="B184" s="10" t="s">
        <v>279</v>
      </c>
      <c r="C184" s="28">
        <v>11000</v>
      </c>
      <c r="D184" s="29">
        <f t="shared" si="4"/>
        <v>2200</v>
      </c>
      <c r="E184" s="10" t="str">
        <f t="shared" si="5"/>
        <v>VENTOLINA PER IBM/CYRIX 686 11000</v>
      </c>
    </row>
    <row r="185" spans="1:5" x14ac:dyDescent="0.2">
      <c r="A185" s="10" t="s">
        <v>427</v>
      </c>
      <c r="B185" s="10" t="s">
        <v>279</v>
      </c>
      <c r="C185" s="28">
        <v>10000</v>
      </c>
      <c r="D185" s="29">
        <f t="shared" si="4"/>
        <v>2000</v>
      </c>
      <c r="E185" s="10" t="str">
        <f t="shared" si="5"/>
        <v>VENTOLA 3 PIN per TX97 10000</v>
      </c>
    </row>
    <row r="186" spans="1:5" x14ac:dyDescent="0.2">
      <c r="A186" s="10" t="s">
        <v>428</v>
      </c>
      <c r="B186" s="10" t="s">
        <v>279</v>
      </c>
      <c r="C186" s="28">
        <v>26000</v>
      </c>
      <c r="D186" s="29">
        <f t="shared" si="4"/>
        <v>5200</v>
      </c>
      <c r="E186" s="10" t="str">
        <f t="shared" si="5"/>
        <v>VENTOLA PENTIUM II 26000</v>
      </c>
    </row>
    <row r="187" spans="1:5" x14ac:dyDescent="0.2">
      <c r="A187" s="10" t="s">
        <v>429</v>
      </c>
      <c r="C187" s="32"/>
      <c r="D187" s="29">
        <f t="shared" si="4"/>
        <v>0</v>
      </c>
      <c r="E187" s="10" t="str">
        <f t="shared" si="5"/>
        <v xml:space="preserve">TASTIERE </v>
      </c>
    </row>
    <row r="188" spans="1:5" x14ac:dyDescent="0.2">
      <c r="A188" s="10" t="s">
        <v>430</v>
      </c>
      <c r="B188" s="10" t="s">
        <v>431</v>
      </c>
      <c r="C188" s="28">
        <v>22000</v>
      </c>
      <c r="D188" s="29">
        <f t="shared" si="4"/>
        <v>4400</v>
      </c>
      <c r="E188" s="10" t="str">
        <f t="shared" si="5"/>
        <v>TAST. ITA 105 TASTI WIN 95 22000</v>
      </c>
    </row>
    <row r="189" spans="1:5" x14ac:dyDescent="0.2">
      <c r="A189" s="10" t="s">
        <v>432</v>
      </c>
      <c r="B189" s="10" t="s">
        <v>433</v>
      </c>
      <c r="C189" s="28">
        <v>63000</v>
      </c>
      <c r="D189" s="29">
        <f t="shared" si="4"/>
        <v>12600</v>
      </c>
      <c r="E189" s="10" t="str">
        <f t="shared" si="5"/>
        <v>TAST. ITA   79t 63000</v>
      </c>
    </row>
    <row r="190" spans="1:5" x14ac:dyDescent="0.2">
      <c r="A190" s="10" t="s">
        <v>434</v>
      </c>
      <c r="B190" s="10" t="s">
        <v>433</v>
      </c>
      <c r="C190" s="28">
        <v>63000</v>
      </c>
      <c r="D190" s="29">
        <f t="shared" si="4"/>
        <v>12600</v>
      </c>
      <c r="E190" s="10" t="str">
        <f t="shared" si="5"/>
        <v>TAST. USA 79t 63000</v>
      </c>
    </row>
    <row r="191" spans="1:5" x14ac:dyDescent="0.2">
      <c r="A191" s="10" t="s">
        <v>435</v>
      </c>
      <c r="B191" s="10" t="s">
        <v>433</v>
      </c>
      <c r="C191" s="28">
        <v>26000</v>
      </c>
      <c r="D191" s="29">
        <f t="shared" si="4"/>
        <v>5200</v>
      </c>
      <c r="E191" s="10" t="str">
        <f t="shared" si="5"/>
        <v>TAST. USA 105 TASTI WIN95 26000</v>
      </c>
    </row>
    <row r="192" spans="1:5" x14ac:dyDescent="0.2">
      <c r="A192" s="10" t="s">
        <v>436</v>
      </c>
      <c r="B192" s="10" t="s">
        <v>437</v>
      </c>
      <c r="C192" s="28">
        <v>25000</v>
      </c>
      <c r="D192" s="29">
        <f t="shared" si="4"/>
        <v>5000</v>
      </c>
      <c r="E192" s="10" t="str">
        <f t="shared" si="5"/>
        <v>TAST. ITA  105 TASTI NMB, WIN95 25000</v>
      </c>
    </row>
    <row r="193" spans="1:5" x14ac:dyDescent="0.2">
      <c r="A193" s="10" t="s">
        <v>438</v>
      </c>
      <c r="B193" s="10" t="s">
        <v>437</v>
      </c>
      <c r="C193" s="28">
        <v>25000</v>
      </c>
      <c r="D193" s="29">
        <f t="shared" si="4"/>
        <v>5000</v>
      </c>
      <c r="E193" s="10" t="str">
        <f t="shared" si="5"/>
        <v>TAST. ITA  105 TASTI NMB, PS/2 WIN95 25000</v>
      </c>
    </row>
    <row r="194" spans="1:5" x14ac:dyDescent="0.2">
      <c r="A194" s="10" t="s">
        <v>439</v>
      </c>
      <c r="B194" s="10" t="s">
        <v>437</v>
      </c>
      <c r="C194" s="28">
        <v>46000</v>
      </c>
      <c r="D194" s="29">
        <f t="shared" si="4"/>
        <v>9200</v>
      </c>
      <c r="E194" s="10" t="str">
        <f t="shared" si="5"/>
        <v>TAST. ITA 105 TASTI "CYPRESS"  WIN95 46000</v>
      </c>
    </row>
    <row r="195" spans="1:5" x14ac:dyDescent="0.2">
      <c r="A195" s="10" t="s">
        <v>440</v>
      </c>
      <c r="C195" s="32"/>
      <c r="D195" s="29">
        <f t="shared" si="4"/>
        <v>0</v>
      </c>
      <c r="E195" s="10" t="str">
        <f t="shared" si="5"/>
        <v xml:space="preserve">SCANNER E ACCESSORI </v>
      </c>
    </row>
    <row r="196" spans="1:5" x14ac:dyDescent="0.2">
      <c r="A196" s="10" t="s">
        <v>441</v>
      </c>
      <c r="B196" s="10" t="s">
        <v>442</v>
      </c>
      <c r="C196" s="28">
        <v>37000</v>
      </c>
      <c r="D196" s="29">
        <f t="shared" si="4"/>
        <v>7400</v>
      </c>
      <c r="E196" s="10" t="str">
        <f t="shared" si="5"/>
        <v>MOUSE  PILOT SERIALE 37000</v>
      </c>
    </row>
    <row r="197" spans="1:5" x14ac:dyDescent="0.2">
      <c r="A197" s="10" t="s">
        <v>443</v>
      </c>
      <c r="B197" s="10" t="s">
        <v>442</v>
      </c>
      <c r="C197" s="28">
        <v>37000</v>
      </c>
      <c r="D197" s="29">
        <f t="shared" si="4"/>
        <v>7400</v>
      </c>
      <c r="E197" s="10" t="str">
        <f t="shared" si="5"/>
        <v>MOUSE  PILOT P/S2 37000</v>
      </c>
    </row>
    <row r="198" spans="1:5" x14ac:dyDescent="0.2">
      <c r="A198" s="10" t="s">
        <v>444</v>
      </c>
      <c r="B198" s="10" t="s">
        <v>445</v>
      </c>
      <c r="C198" s="28">
        <v>11000</v>
      </c>
      <c r="D198" s="29">
        <f t="shared" ref="D198:D261" si="6">$C198*20%</f>
        <v>2200</v>
      </c>
      <c r="E198" s="10" t="str">
        <f t="shared" ref="E198:E261" si="7">_xlfn.CONCAT(A198," ",C198)</f>
        <v>MOUSE SERIALE 3 TASTI 11000</v>
      </c>
    </row>
    <row r="199" spans="1:5" x14ac:dyDescent="0.2">
      <c r="A199" s="10" t="s">
        <v>446</v>
      </c>
      <c r="B199" s="10" t="s">
        <v>445</v>
      </c>
      <c r="C199" s="28">
        <v>46000</v>
      </c>
      <c r="D199" s="29">
        <f t="shared" si="6"/>
        <v>9200</v>
      </c>
      <c r="E199" s="10" t="str">
        <f t="shared" si="7"/>
        <v>MOUSE TRACKBALL  46000</v>
      </c>
    </row>
    <row r="200" spans="1:5" x14ac:dyDescent="0.2">
      <c r="A200" s="10" t="s">
        <v>447</v>
      </c>
      <c r="B200" s="10" t="s">
        <v>445</v>
      </c>
      <c r="C200" s="28">
        <v>19000</v>
      </c>
      <c r="D200" s="29">
        <f t="shared" si="6"/>
        <v>3800</v>
      </c>
      <c r="E200" s="10" t="str">
        <f t="shared" si="7"/>
        <v>MOUSE "RAINBOW" SERIALE 19000</v>
      </c>
    </row>
    <row r="201" spans="1:5" x14ac:dyDescent="0.2">
      <c r="A201" s="10" t="s">
        <v>448</v>
      </c>
      <c r="B201" s="10" t="s">
        <v>445</v>
      </c>
      <c r="C201" s="28">
        <v>13000</v>
      </c>
      <c r="D201" s="29">
        <f t="shared" si="6"/>
        <v>2600</v>
      </c>
      <c r="E201" s="10" t="str">
        <f t="shared" si="7"/>
        <v>MOUSE  ECHO PS/2 13000</v>
      </c>
    </row>
    <row r="202" spans="1:5" x14ac:dyDescent="0.2">
      <c r="A202" s="10" t="s">
        <v>449</v>
      </c>
      <c r="B202" s="10" t="s">
        <v>445</v>
      </c>
      <c r="C202" s="28">
        <v>26000</v>
      </c>
      <c r="D202" s="29">
        <f t="shared" si="6"/>
        <v>5200</v>
      </c>
      <c r="E202" s="10" t="str">
        <f t="shared" si="7"/>
        <v>VENUS MOUSE SERIALE 26000</v>
      </c>
    </row>
    <row r="203" spans="1:5" x14ac:dyDescent="0.2">
      <c r="A203" s="10" t="s">
        <v>450</v>
      </c>
      <c r="B203" s="10" t="s">
        <v>445</v>
      </c>
      <c r="C203" s="28">
        <v>26000</v>
      </c>
      <c r="D203" s="29">
        <f t="shared" si="6"/>
        <v>5200</v>
      </c>
      <c r="E203" s="10" t="str">
        <f t="shared" si="7"/>
        <v>VENUS MOUSE PS/2 26000</v>
      </c>
    </row>
    <row r="204" spans="1:5" x14ac:dyDescent="0.2">
      <c r="A204" s="10" t="s">
        <v>451</v>
      </c>
      <c r="B204" s="10" t="s">
        <v>445</v>
      </c>
      <c r="C204" s="28">
        <v>20000</v>
      </c>
      <c r="D204" s="29">
        <f t="shared" si="6"/>
        <v>4000</v>
      </c>
      <c r="E204" s="10" t="str">
        <f t="shared" si="7"/>
        <v>JOYSTICK DIGITALE 20000</v>
      </c>
    </row>
    <row r="205" spans="1:5" x14ac:dyDescent="0.2">
      <c r="A205" s="10" t="s">
        <v>452</v>
      </c>
      <c r="B205" s="10" t="s">
        <v>445</v>
      </c>
      <c r="C205" s="28">
        <v>49000</v>
      </c>
      <c r="D205" s="29">
        <f t="shared" si="6"/>
        <v>9800</v>
      </c>
      <c r="E205" s="10" t="str">
        <f t="shared" si="7"/>
        <v>JOYSTICK ULTRASTRIKER 49000</v>
      </c>
    </row>
    <row r="206" spans="1:5" x14ac:dyDescent="0.2">
      <c r="A206" s="10" t="s">
        <v>453</v>
      </c>
      <c r="B206" s="10" t="s">
        <v>445</v>
      </c>
      <c r="C206" s="28">
        <v>33000</v>
      </c>
      <c r="D206" s="29">
        <f t="shared" si="6"/>
        <v>6600</v>
      </c>
      <c r="E206" s="10" t="str">
        <f t="shared" si="7"/>
        <v>NAVIGATOR MOUSE 33000</v>
      </c>
    </row>
    <row r="207" spans="1:5" x14ac:dyDescent="0.2">
      <c r="A207" s="10" t="s">
        <v>454</v>
      </c>
      <c r="B207" s="10" t="s">
        <v>445</v>
      </c>
      <c r="C207" s="28">
        <v>68000</v>
      </c>
      <c r="D207" s="29">
        <f t="shared" si="6"/>
        <v>13600</v>
      </c>
      <c r="E207" s="10" t="str">
        <f t="shared" si="7"/>
        <v>JOYSTICK EXCALIBUR 68000</v>
      </c>
    </row>
    <row r="208" spans="1:5" x14ac:dyDescent="0.2">
      <c r="A208" s="10" t="s">
        <v>455</v>
      </c>
      <c r="B208" s="10" t="s">
        <v>445</v>
      </c>
      <c r="C208" s="28">
        <v>33000</v>
      </c>
      <c r="D208" s="29">
        <f t="shared" si="6"/>
        <v>6600</v>
      </c>
      <c r="E208" s="10" t="str">
        <f t="shared" si="7"/>
        <v>GAMEPAD CONQUEROR 33000</v>
      </c>
    </row>
    <row r="209" spans="1:5" x14ac:dyDescent="0.2">
      <c r="A209" s="10" t="s">
        <v>456</v>
      </c>
      <c r="B209" s="10" t="s">
        <v>445</v>
      </c>
      <c r="C209" s="28">
        <v>147000</v>
      </c>
      <c r="D209" s="29">
        <f t="shared" si="6"/>
        <v>29400</v>
      </c>
      <c r="E209" s="10" t="str">
        <f t="shared" si="7"/>
        <v>COLOR HAND SCANNER 147000</v>
      </c>
    </row>
    <row r="210" spans="1:5" x14ac:dyDescent="0.2">
      <c r="A210" s="10" t="s">
        <v>457</v>
      </c>
      <c r="B210" s="10" t="s">
        <v>445</v>
      </c>
      <c r="C210" s="28">
        <v>151000</v>
      </c>
      <c r="D210" s="29">
        <f t="shared" si="6"/>
        <v>30200</v>
      </c>
      <c r="E210" s="10" t="str">
        <f t="shared" si="7"/>
        <v>SCANNER COLORADO 4800 SW + OCR  151000</v>
      </c>
    </row>
    <row r="211" spans="1:5" x14ac:dyDescent="0.2">
      <c r="A211" s="10" t="s">
        <v>458</v>
      </c>
      <c r="B211" s="10" t="s">
        <v>445</v>
      </c>
      <c r="C211" s="28">
        <v>197000</v>
      </c>
      <c r="D211" s="29">
        <f t="shared" si="6"/>
        <v>39400</v>
      </c>
      <c r="E211" s="10" t="str">
        <f t="shared" si="7"/>
        <v>SCANNER COLORADO D600 SW + OCR  197000</v>
      </c>
    </row>
    <row r="212" spans="1:5" x14ac:dyDescent="0.2">
      <c r="A212" s="10" t="s">
        <v>459</v>
      </c>
      <c r="B212" s="10" t="s">
        <v>445</v>
      </c>
      <c r="C212" s="28">
        <v>310000</v>
      </c>
      <c r="D212" s="29">
        <f t="shared" si="6"/>
        <v>62000</v>
      </c>
      <c r="E212" s="10" t="str">
        <f t="shared" si="7"/>
        <v>SCANNER  DIRECT 9600 SW + OCR 310000</v>
      </c>
    </row>
    <row r="213" spans="1:5" x14ac:dyDescent="0.2">
      <c r="A213" s="10" t="s">
        <v>460</v>
      </c>
      <c r="B213" s="10" t="s">
        <v>445</v>
      </c>
      <c r="C213" s="28">
        <v>271000</v>
      </c>
      <c r="D213" s="29">
        <f t="shared" si="6"/>
        <v>54200</v>
      </c>
      <c r="E213" s="10" t="str">
        <f t="shared" si="7"/>
        <v>SCANNER  JEWEL 4800 SCSI 271000</v>
      </c>
    </row>
    <row r="214" spans="1:5" x14ac:dyDescent="0.2">
      <c r="A214" s="10" t="s">
        <v>461</v>
      </c>
      <c r="B214" s="10" t="s">
        <v>445</v>
      </c>
      <c r="C214" s="28">
        <v>458000</v>
      </c>
      <c r="D214" s="29">
        <f t="shared" si="6"/>
        <v>91600</v>
      </c>
      <c r="E214" s="10" t="str">
        <f t="shared" si="7"/>
        <v>SCANNER PROFI  9600 SCSI 458000</v>
      </c>
    </row>
    <row r="215" spans="1:5" x14ac:dyDescent="0.2">
      <c r="A215" s="10" t="s">
        <v>462</v>
      </c>
      <c r="B215" s="10" t="s">
        <v>445</v>
      </c>
      <c r="C215" s="28">
        <v>412000</v>
      </c>
      <c r="D215" s="29">
        <f t="shared" si="6"/>
        <v>82400</v>
      </c>
      <c r="E215" s="10" t="str">
        <f t="shared" si="7"/>
        <v>SCANNER PHODOX U. S. 300 412000</v>
      </c>
    </row>
    <row r="216" spans="1:5" x14ac:dyDescent="0.2">
      <c r="A216" s="10" t="s">
        <v>463</v>
      </c>
      <c r="B216" s="10" t="s">
        <v>464</v>
      </c>
      <c r="C216" s="28">
        <v>807000</v>
      </c>
      <c r="D216" s="29">
        <f t="shared" si="6"/>
        <v>161400</v>
      </c>
      <c r="E216" s="10" t="str">
        <f t="shared" si="7"/>
        <v>FILMSCAN-200PC 807000</v>
      </c>
    </row>
    <row r="217" spans="1:5" x14ac:dyDescent="0.2">
      <c r="A217" s="10" t="s">
        <v>465</v>
      </c>
      <c r="C217" s="28">
        <v>4000</v>
      </c>
      <c r="D217" s="29">
        <f t="shared" si="6"/>
        <v>800</v>
      </c>
      <c r="E217" s="10" t="str">
        <f t="shared" si="7"/>
        <v>TAPPETINO PER MOUSE 4000</v>
      </c>
    </row>
    <row r="218" spans="1:5" x14ac:dyDescent="0.2">
      <c r="A218" s="10" t="s">
        <v>466</v>
      </c>
      <c r="C218" s="28">
        <v>81000</v>
      </c>
      <c r="D218" s="29">
        <f t="shared" si="6"/>
        <v>16200</v>
      </c>
      <c r="E218" s="10" t="str">
        <f t="shared" si="7"/>
        <v>ALIMENTATORE 200 W CE 81000</v>
      </c>
    </row>
    <row r="219" spans="1:5" x14ac:dyDescent="0.2">
      <c r="A219" s="10" t="s">
        <v>467</v>
      </c>
      <c r="C219" s="28">
        <v>125000</v>
      </c>
      <c r="D219" s="29">
        <f t="shared" si="6"/>
        <v>25000</v>
      </c>
      <c r="E219" s="10" t="str">
        <f t="shared" si="7"/>
        <v>ALIMENTATORE 250 W CE ATX 125000</v>
      </c>
    </row>
    <row r="220" spans="1:5" x14ac:dyDescent="0.2">
      <c r="A220" s="10" t="s">
        <v>468</v>
      </c>
      <c r="C220" s="28">
        <v>98000</v>
      </c>
      <c r="D220" s="29">
        <f t="shared" si="6"/>
        <v>19600</v>
      </c>
      <c r="E220" s="10" t="str">
        <f t="shared" si="7"/>
        <v>ALIMENTATORE 230 W CE ATX 98000</v>
      </c>
    </row>
    <row r="221" spans="1:5" x14ac:dyDescent="0.2">
      <c r="A221" s="10" t="s">
        <v>469</v>
      </c>
      <c r="C221" s="28">
        <v>140000</v>
      </c>
      <c r="D221" s="29">
        <f t="shared" si="6"/>
        <v>28000</v>
      </c>
      <c r="E221" s="10" t="str">
        <f t="shared" si="7"/>
        <v>ALIMENTATORE 300 W CE ATX 140000</v>
      </c>
    </row>
    <row r="222" spans="1:5" x14ac:dyDescent="0.2">
      <c r="A222" s="10" t="s">
        <v>470</v>
      </c>
      <c r="B222" s="10" t="s">
        <v>471</v>
      </c>
      <c r="C222" s="28">
        <v>5000</v>
      </c>
      <c r="D222" s="29">
        <f t="shared" si="6"/>
        <v>1000</v>
      </c>
      <c r="E222" s="10" t="str">
        <f t="shared" si="7"/>
        <v>CAVO PARALLELO STAMP. MT 1,8 5000</v>
      </c>
    </row>
    <row r="223" spans="1:5" x14ac:dyDescent="0.2">
      <c r="A223" s="10" t="s">
        <v>470</v>
      </c>
      <c r="B223" s="10" t="s">
        <v>472</v>
      </c>
      <c r="C223" s="28">
        <v>6000</v>
      </c>
      <c r="D223" s="29">
        <f t="shared" si="6"/>
        <v>1200</v>
      </c>
      <c r="E223" s="10" t="str">
        <f t="shared" si="7"/>
        <v>CAVO PARALLELO STAMP. MT 1,8 6000</v>
      </c>
    </row>
    <row r="224" spans="1:5" x14ac:dyDescent="0.2">
      <c r="A224" s="10" t="s">
        <v>473</v>
      </c>
      <c r="C224" s="28">
        <v>9000</v>
      </c>
      <c r="D224" s="29">
        <f t="shared" si="6"/>
        <v>1800</v>
      </c>
      <c r="E224" s="10" t="str">
        <f t="shared" si="7"/>
        <v>CAVO PARALLELO STAMP. MT 3 9000</v>
      </c>
    </row>
    <row r="225" spans="1:5" x14ac:dyDescent="0.2">
      <c r="A225" s="10" t="s">
        <v>474</v>
      </c>
      <c r="B225" s="10" t="s">
        <v>475</v>
      </c>
      <c r="C225" s="28">
        <v>8000</v>
      </c>
      <c r="D225" s="29">
        <f t="shared" si="6"/>
        <v>1600</v>
      </c>
      <c r="E225" s="10" t="str">
        <f t="shared" si="7"/>
        <v>CONNETTORE MOUSE PS/2 8000</v>
      </c>
    </row>
    <row r="226" spans="1:5" x14ac:dyDescent="0.2">
      <c r="A226" s="10" t="s">
        <v>476</v>
      </c>
      <c r="C226" s="28">
        <v>11000</v>
      </c>
      <c r="D226" s="29">
        <f t="shared" si="6"/>
        <v>2200</v>
      </c>
      <c r="E226" s="10" t="str">
        <f t="shared" si="7"/>
        <v>CONNETTORE TASTIERA PS/2 11000</v>
      </c>
    </row>
    <row r="227" spans="1:5" x14ac:dyDescent="0.2">
      <c r="A227" s="10" t="s">
        <v>477</v>
      </c>
      <c r="B227" s="10" t="s">
        <v>478</v>
      </c>
      <c r="C227" s="28">
        <v>21000</v>
      </c>
      <c r="D227" s="29">
        <f t="shared" si="6"/>
        <v>4200</v>
      </c>
      <c r="E227" s="10" t="str">
        <f t="shared" si="7"/>
        <v>CONNETTORE USB/MIR 21000</v>
      </c>
    </row>
    <row r="228" spans="1:5" x14ac:dyDescent="0.2">
      <c r="A228" s="10" t="s">
        <v>479</v>
      </c>
      <c r="B228" s="10" t="s">
        <v>445</v>
      </c>
      <c r="C228" s="28">
        <v>14000</v>
      </c>
      <c r="D228" s="29">
        <f t="shared" si="6"/>
        <v>2800</v>
      </c>
      <c r="E228" s="10" t="str">
        <f t="shared" si="7"/>
        <v>DATA-SWITCH 2/1 MANUALE 14000</v>
      </c>
    </row>
    <row r="229" spans="1:5" x14ac:dyDescent="0.2">
      <c r="A229" s="10" t="s">
        <v>480</v>
      </c>
      <c r="B229" s="10" t="s">
        <v>445</v>
      </c>
      <c r="C229" s="28">
        <v>23000</v>
      </c>
      <c r="D229" s="29">
        <f t="shared" si="6"/>
        <v>4600</v>
      </c>
      <c r="E229" s="10" t="str">
        <f t="shared" si="7"/>
        <v>DATA-SWITCH 2/2 MANUALE 23000</v>
      </c>
    </row>
    <row r="230" spans="1:5" x14ac:dyDescent="0.2">
      <c r="A230" s="10" t="s">
        <v>481</v>
      </c>
      <c r="B230" s="10" t="s">
        <v>445</v>
      </c>
      <c r="C230" s="28">
        <v>51000</v>
      </c>
      <c r="D230" s="29">
        <f t="shared" si="6"/>
        <v>10200</v>
      </c>
      <c r="E230" s="10" t="str">
        <f t="shared" si="7"/>
        <v>DATA-SWITCH 2/1 BIDIREZ. 51000</v>
      </c>
    </row>
    <row r="231" spans="1:5" x14ac:dyDescent="0.2">
      <c r="A231" s="10" t="s">
        <v>482</v>
      </c>
      <c r="C231" s="32"/>
      <c r="D231" s="29">
        <f t="shared" si="6"/>
        <v>0</v>
      </c>
      <c r="E231" s="10" t="str">
        <f t="shared" si="7"/>
        <v xml:space="preserve">SOFTWARE </v>
      </c>
    </row>
    <row r="232" spans="1:5" x14ac:dyDescent="0.2">
      <c r="A232" s="10" t="s">
        <v>483</v>
      </c>
      <c r="B232" s="10" t="s">
        <v>484</v>
      </c>
      <c r="C232" s="28">
        <v>198000</v>
      </c>
      <c r="D232" s="29">
        <f t="shared" si="6"/>
        <v>39600</v>
      </c>
      <c r="E232" s="10" t="str">
        <f t="shared" si="7"/>
        <v>COMBO DOS6.22+WIN3.11+DSK.MAN. 198000</v>
      </c>
    </row>
    <row r="233" spans="1:5" x14ac:dyDescent="0.2">
      <c r="A233" s="10" t="s">
        <v>485</v>
      </c>
      <c r="B233" s="10" t="s">
        <v>484</v>
      </c>
      <c r="C233" s="28">
        <v>167000</v>
      </c>
      <c r="D233" s="29">
        <f t="shared" si="6"/>
        <v>33400</v>
      </c>
      <c r="E233" s="10" t="str">
        <f t="shared" si="7"/>
        <v>WINDOWS 95, MANUALI + CD 167000</v>
      </c>
    </row>
    <row r="234" spans="1:5" x14ac:dyDescent="0.2">
      <c r="A234" s="10" t="s">
        <v>486</v>
      </c>
      <c r="B234" s="10" t="s">
        <v>487</v>
      </c>
      <c r="C234" s="28">
        <v>95000</v>
      </c>
      <c r="D234" s="29">
        <f t="shared" si="6"/>
        <v>19000</v>
      </c>
      <c r="E234" s="10" t="str">
        <f t="shared" si="7"/>
        <v>LICENZA STUDENTE SISTEMI  95000</v>
      </c>
    </row>
    <row r="235" spans="1:5" x14ac:dyDescent="0.2">
      <c r="A235" s="10" t="s">
        <v>488</v>
      </c>
      <c r="B235" s="10" t="s">
        <v>487</v>
      </c>
      <c r="C235" s="28">
        <v>141000</v>
      </c>
      <c r="D235" s="29">
        <f t="shared" si="6"/>
        <v>28200</v>
      </c>
      <c r="E235" s="10" t="str">
        <f t="shared" si="7"/>
        <v>LICENZA STUDENTE APPLICAZIONI 141000</v>
      </c>
    </row>
    <row r="236" spans="1:5" x14ac:dyDescent="0.2">
      <c r="A236" s="10" t="s">
        <v>489</v>
      </c>
      <c r="B236" s="10" t="s">
        <v>484</v>
      </c>
      <c r="C236" s="28">
        <v>351000</v>
      </c>
      <c r="D236" s="29">
        <f t="shared" si="6"/>
        <v>70200</v>
      </c>
      <c r="E236" s="10" t="str">
        <f t="shared" si="7"/>
        <v>WIN NT WORKSTATION 4.0 351000</v>
      </c>
    </row>
    <row r="237" spans="1:5" x14ac:dyDescent="0.2">
      <c r="A237" s="10" t="s">
        <v>490</v>
      </c>
      <c r="B237" s="10" t="s">
        <v>491</v>
      </c>
      <c r="C237" s="28">
        <v>414000</v>
      </c>
      <c r="D237" s="29">
        <f t="shared" si="6"/>
        <v>82800</v>
      </c>
      <c r="E237" s="10" t="str">
        <f t="shared" si="7"/>
        <v>OFFICE SMALL BUSINESS 414000</v>
      </c>
    </row>
    <row r="238" spans="1:5" x14ac:dyDescent="0.2">
      <c r="A238" s="10" t="s">
        <v>492</v>
      </c>
      <c r="B238" s="10" t="s">
        <v>484</v>
      </c>
      <c r="C238" s="28">
        <v>61000</v>
      </c>
      <c r="D238" s="29">
        <f t="shared" si="6"/>
        <v>12200</v>
      </c>
      <c r="E238" s="10" t="str">
        <f t="shared" si="7"/>
        <v>WORKS 4.5 ITA, MANUALI + CD 61000</v>
      </c>
    </row>
    <row r="239" spans="1:5" x14ac:dyDescent="0.2">
      <c r="A239" s="10" t="s">
        <v>493</v>
      </c>
      <c r="B239" s="10" t="s">
        <v>484</v>
      </c>
      <c r="C239" s="28">
        <v>893000</v>
      </c>
      <c r="D239" s="29">
        <f t="shared" si="6"/>
        <v>178600</v>
      </c>
      <c r="E239" s="10" t="str">
        <f t="shared" si="7"/>
        <v>FIVE PACK WIN 95 893000</v>
      </c>
    </row>
    <row r="240" spans="1:5" x14ac:dyDescent="0.2">
      <c r="A240" s="10" t="s">
        <v>494</v>
      </c>
      <c r="B240" s="10" t="s">
        <v>484</v>
      </c>
      <c r="C240" s="28">
        <v>985000</v>
      </c>
      <c r="D240" s="29">
        <f t="shared" si="6"/>
        <v>197000</v>
      </c>
      <c r="E240" s="10" t="str">
        <f t="shared" si="7"/>
        <v>FIVE PACK COMBO WIN3.11-DOS 985000</v>
      </c>
    </row>
    <row r="241" spans="1:5" x14ac:dyDescent="0.2">
      <c r="A241" s="10" t="s">
        <v>495</v>
      </c>
      <c r="B241" s="10" t="s">
        <v>484</v>
      </c>
      <c r="C241" s="28">
        <v>296000</v>
      </c>
      <c r="D241" s="29">
        <f t="shared" si="6"/>
        <v>59200</v>
      </c>
      <c r="E241" s="10" t="str">
        <f t="shared" si="7"/>
        <v>FIVE PACK WORKS 4.5 296000</v>
      </c>
    </row>
    <row r="242" spans="1:5" x14ac:dyDescent="0.2">
      <c r="A242" s="10" t="s">
        <v>496</v>
      </c>
      <c r="B242" s="10" t="s">
        <v>484</v>
      </c>
      <c r="C242" s="28">
        <v>685000</v>
      </c>
      <c r="D242" s="29">
        <f t="shared" si="6"/>
        <v>137000</v>
      </c>
      <c r="E242" s="10" t="str">
        <f t="shared" si="7"/>
        <v>3-PACK  HOME ESSENTIALS 98 685000</v>
      </c>
    </row>
    <row r="243" spans="1:5" x14ac:dyDescent="0.2">
      <c r="A243" s="10" t="s">
        <v>497</v>
      </c>
      <c r="B243" s="10" t="s">
        <v>484</v>
      </c>
      <c r="C243" s="28">
        <v>1138000</v>
      </c>
      <c r="D243" s="29">
        <f t="shared" si="6"/>
        <v>227600</v>
      </c>
      <c r="E243" s="10" t="str">
        <f t="shared" si="7"/>
        <v>3-PACK WIN NT WORKSTATION 4.0 1138000</v>
      </c>
    </row>
    <row r="244" spans="1:5" x14ac:dyDescent="0.2">
      <c r="A244" s="10" t="s">
        <v>498</v>
      </c>
      <c r="B244" s="10" t="s">
        <v>484</v>
      </c>
      <c r="C244" s="28">
        <v>1334000</v>
      </c>
      <c r="D244" s="29">
        <f t="shared" si="6"/>
        <v>266800</v>
      </c>
      <c r="E244" s="10" t="str">
        <f t="shared" si="7"/>
        <v>3-PACK OFFICE SMALL BUSINESS 1334000</v>
      </c>
    </row>
    <row r="245" spans="1:5" x14ac:dyDescent="0.2">
      <c r="A245" s="10" t="s">
        <v>499</v>
      </c>
      <c r="B245" s="10" t="s">
        <v>279</v>
      </c>
      <c r="C245" s="28">
        <v>30000</v>
      </c>
      <c r="D245" s="29">
        <f t="shared" si="6"/>
        <v>6000</v>
      </c>
      <c r="E245" s="10" t="str">
        <f t="shared" si="7"/>
        <v>CD VIDEOGUIDA  WIN'95 30000</v>
      </c>
    </row>
    <row r="246" spans="1:5" x14ac:dyDescent="0.2">
      <c r="A246" s="10" t="s">
        <v>500</v>
      </c>
      <c r="B246" s="10" t="s">
        <v>279</v>
      </c>
      <c r="C246" s="28">
        <v>30000</v>
      </c>
      <c r="D246" s="29">
        <f t="shared" si="6"/>
        <v>6000</v>
      </c>
      <c r="E246" s="10" t="str">
        <f t="shared" si="7"/>
        <v>CD VIDEGUIDA INTERNET 30000</v>
      </c>
    </row>
    <row r="247" spans="1:5" x14ac:dyDescent="0.2">
      <c r="A247" s="10" t="s">
        <v>501</v>
      </c>
      <c r="B247" s="10" t="s">
        <v>502</v>
      </c>
      <c r="C247" s="28">
        <v>406000</v>
      </c>
      <c r="D247" s="29">
        <f t="shared" si="6"/>
        <v>81200</v>
      </c>
      <c r="E247" s="10" t="str">
        <f t="shared" si="7"/>
        <v>WINDOWS 95  406000</v>
      </c>
    </row>
    <row r="248" spans="1:5" x14ac:dyDescent="0.2">
      <c r="A248" s="10" t="s">
        <v>503</v>
      </c>
      <c r="B248" s="10" t="s">
        <v>502</v>
      </c>
      <c r="C248" s="28">
        <v>197000</v>
      </c>
      <c r="D248" s="29">
        <f t="shared" si="6"/>
        <v>39400</v>
      </c>
      <c r="E248" s="10" t="str">
        <f t="shared" si="7"/>
        <v>WINDOWS 95 Lic. Agg. 197000</v>
      </c>
    </row>
    <row r="249" spans="1:5" x14ac:dyDescent="0.2">
      <c r="A249" s="10" t="s">
        <v>504</v>
      </c>
      <c r="B249" s="10" t="s">
        <v>502</v>
      </c>
      <c r="C249" s="28">
        <v>645000</v>
      </c>
      <c r="D249" s="29">
        <f t="shared" si="6"/>
        <v>129000</v>
      </c>
      <c r="E249" s="10" t="str">
        <f t="shared" si="7"/>
        <v>EXCEL 7.0 645000</v>
      </c>
    </row>
    <row r="250" spans="1:5" x14ac:dyDescent="0.2">
      <c r="A250" s="10" t="s">
        <v>505</v>
      </c>
      <c r="B250" s="10" t="s">
        <v>502</v>
      </c>
      <c r="C250" s="28">
        <v>645000</v>
      </c>
      <c r="D250" s="29">
        <f t="shared" si="6"/>
        <v>129000</v>
      </c>
      <c r="E250" s="10" t="str">
        <f t="shared" si="7"/>
        <v>EXCEL 97 645000</v>
      </c>
    </row>
    <row r="251" spans="1:5" x14ac:dyDescent="0.2">
      <c r="A251" s="10" t="s">
        <v>506</v>
      </c>
      <c r="B251" s="10" t="s">
        <v>502</v>
      </c>
      <c r="C251" s="28">
        <v>259000</v>
      </c>
      <c r="D251" s="29">
        <f t="shared" si="6"/>
        <v>51800</v>
      </c>
      <c r="E251" s="10" t="str">
        <f t="shared" si="7"/>
        <v>EXCEL 97 Agg. 259000</v>
      </c>
    </row>
    <row r="252" spans="1:5" x14ac:dyDescent="0.2">
      <c r="A252" s="10" t="s">
        <v>507</v>
      </c>
      <c r="B252" s="10" t="s">
        <v>502</v>
      </c>
      <c r="C252" s="28">
        <v>646000</v>
      </c>
      <c r="D252" s="29">
        <f t="shared" si="6"/>
        <v>129200</v>
      </c>
      <c r="E252" s="10" t="str">
        <f t="shared" si="7"/>
        <v>WORD 97 646000</v>
      </c>
    </row>
    <row r="253" spans="1:5" x14ac:dyDescent="0.2">
      <c r="A253" s="10" t="s">
        <v>508</v>
      </c>
      <c r="B253" s="10" t="s">
        <v>502</v>
      </c>
      <c r="C253" s="28">
        <v>259000</v>
      </c>
      <c r="D253" s="29">
        <f t="shared" si="6"/>
        <v>51800</v>
      </c>
      <c r="E253" s="10" t="str">
        <f t="shared" si="7"/>
        <v>WORD 97 Agg. 259000</v>
      </c>
    </row>
    <row r="254" spans="1:5" x14ac:dyDescent="0.2">
      <c r="A254" s="10" t="s">
        <v>509</v>
      </c>
      <c r="B254" s="10" t="s">
        <v>502</v>
      </c>
      <c r="C254" s="28">
        <v>645000</v>
      </c>
      <c r="D254" s="29">
        <f t="shared" si="6"/>
        <v>129000</v>
      </c>
      <c r="E254" s="10" t="str">
        <f t="shared" si="7"/>
        <v>ACCESS 97 645000</v>
      </c>
    </row>
    <row r="255" spans="1:5" x14ac:dyDescent="0.2">
      <c r="A255" s="10" t="s">
        <v>510</v>
      </c>
      <c r="B255" s="10" t="s">
        <v>502</v>
      </c>
      <c r="C255" s="28">
        <v>879000</v>
      </c>
      <c r="D255" s="29">
        <f t="shared" si="6"/>
        <v>175800</v>
      </c>
      <c r="E255" s="10" t="str">
        <f t="shared" si="7"/>
        <v>OFFICE 97 SMALL BUSINESS 879000</v>
      </c>
    </row>
    <row r="256" spans="1:5" x14ac:dyDescent="0.2">
      <c r="A256" s="10" t="s">
        <v>511</v>
      </c>
      <c r="B256" s="10" t="s">
        <v>502</v>
      </c>
      <c r="C256" s="28">
        <v>259000</v>
      </c>
      <c r="D256" s="29">
        <f t="shared" si="6"/>
        <v>51800</v>
      </c>
      <c r="E256" s="10" t="str">
        <f t="shared" si="7"/>
        <v>HOME ESSENTIALS 98 259000</v>
      </c>
    </row>
    <row r="257" spans="1:5" x14ac:dyDescent="0.2">
      <c r="A257" s="10" t="s">
        <v>512</v>
      </c>
      <c r="B257" s="10" t="s">
        <v>502</v>
      </c>
      <c r="C257" s="28">
        <v>274000</v>
      </c>
      <c r="D257" s="29">
        <f t="shared" si="6"/>
        <v>54800</v>
      </c>
      <c r="E257" s="10" t="str">
        <f t="shared" si="7"/>
        <v>FRONTPAGE 98 274000</v>
      </c>
    </row>
    <row r="258" spans="1:5" x14ac:dyDescent="0.2">
      <c r="A258" s="10" t="s">
        <v>513</v>
      </c>
      <c r="B258" s="10" t="s">
        <v>502</v>
      </c>
      <c r="C258" s="28">
        <v>975000</v>
      </c>
      <c r="D258" s="29">
        <f t="shared" si="6"/>
        <v>195000</v>
      </c>
      <c r="E258" s="10" t="str">
        <f t="shared" si="7"/>
        <v>OFFICE '97 975000</v>
      </c>
    </row>
    <row r="259" spans="1:5" x14ac:dyDescent="0.2">
      <c r="A259" s="10" t="s">
        <v>514</v>
      </c>
      <c r="B259" s="10" t="s">
        <v>502</v>
      </c>
      <c r="C259" s="28">
        <v>480000</v>
      </c>
      <c r="D259" s="29">
        <f t="shared" si="6"/>
        <v>96000</v>
      </c>
      <c r="E259" s="10" t="str">
        <f t="shared" si="7"/>
        <v>OFFICE '97 Agg. 480000</v>
      </c>
    </row>
    <row r="260" spans="1:5" x14ac:dyDescent="0.2">
      <c r="A260" s="10" t="s">
        <v>515</v>
      </c>
      <c r="B260" s="10" t="s">
        <v>502</v>
      </c>
      <c r="C260" s="28">
        <v>1187000</v>
      </c>
      <c r="D260" s="29">
        <f t="shared" si="6"/>
        <v>237400</v>
      </c>
      <c r="E260" s="10" t="str">
        <f t="shared" si="7"/>
        <v>OFFICE '97 Professional 1187000</v>
      </c>
    </row>
    <row r="261" spans="1:5" x14ac:dyDescent="0.2">
      <c r="A261" s="10" t="s">
        <v>516</v>
      </c>
      <c r="B261" s="10" t="s">
        <v>502</v>
      </c>
      <c r="C261" s="28">
        <v>832000</v>
      </c>
      <c r="D261" s="29">
        <f t="shared" si="6"/>
        <v>166400</v>
      </c>
      <c r="E261" s="10" t="str">
        <f t="shared" si="7"/>
        <v>OFFICE '97 Professional Agg. 832000</v>
      </c>
    </row>
    <row r="262" spans="1:5" x14ac:dyDescent="0.2">
      <c r="A262" s="10" t="s">
        <v>517</v>
      </c>
      <c r="B262" s="10" t="s">
        <v>502</v>
      </c>
      <c r="C262" s="28">
        <v>227000</v>
      </c>
      <c r="D262" s="29">
        <f t="shared" ref="D262:D325" si="8">$C262*20%</f>
        <v>45400</v>
      </c>
      <c r="E262" s="10" t="str">
        <f t="shared" ref="E262:E325" si="9">_xlfn.CONCAT(A262," ",C262)</f>
        <v>VISUAL BASIC 4.0 STD 227000</v>
      </c>
    </row>
    <row r="263" spans="1:5" x14ac:dyDescent="0.2">
      <c r="A263" s="10" t="s">
        <v>518</v>
      </c>
      <c r="B263" s="10" t="s">
        <v>502</v>
      </c>
      <c r="C263" s="28">
        <v>98000</v>
      </c>
      <c r="D263" s="29">
        <f t="shared" si="8"/>
        <v>19600</v>
      </c>
      <c r="E263" s="10" t="str">
        <f t="shared" si="9"/>
        <v>VISUAL BASIC 4.0 Agg. 98000</v>
      </c>
    </row>
    <row r="264" spans="1:5" x14ac:dyDescent="0.2">
      <c r="A264" s="10" t="s">
        <v>519</v>
      </c>
      <c r="B264" s="10" t="s">
        <v>502</v>
      </c>
      <c r="C264" s="28">
        <v>1190000</v>
      </c>
      <c r="D264" s="29">
        <f t="shared" si="8"/>
        <v>238000</v>
      </c>
      <c r="E264" s="10" t="str">
        <f t="shared" si="9"/>
        <v>VISUAL BASIC 4.0 PROFESSIONAL 1190000</v>
      </c>
    </row>
    <row r="265" spans="1:5" x14ac:dyDescent="0.2">
      <c r="A265" s="10" t="s">
        <v>520</v>
      </c>
      <c r="B265" s="10" t="s">
        <v>502</v>
      </c>
      <c r="C265" s="28">
        <v>300000</v>
      </c>
      <c r="D265" s="29">
        <f t="shared" si="8"/>
        <v>60000</v>
      </c>
      <c r="E265" s="10" t="str">
        <f t="shared" si="9"/>
        <v>VISUAL BASIC 4.0 PROF. Agg. 300000</v>
      </c>
    </row>
    <row r="266" spans="1:5" x14ac:dyDescent="0.2">
      <c r="A266" s="10" t="s">
        <v>521</v>
      </c>
      <c r="B266" s="10" t="s">
        <v>502</v>
      </c>
      <c r="C266" s="28">
        <v>2407000</v>
      </c>
      <c r="D266" s="29">
        <f t="shared" si="8"/>
        <v>481400</v>
      </c>
      <c r="E266" s="10" t="str">
        <f t="shared" si="9"/>
        <v>VISUAL BASIC 4.0 ENTERPRICE 2407000</v>
      </c>
    </row>
    <row r="267" spans="1:5" x14ac:dyDescent="0.2">
      <c r="A267" s="10" t="s">
        <v>522</v>
      </c>
      <c r="B267" s="10" t="s">
        <v>502</v>
      </c>
      <c r="C267" s="28">
        <v>1021000</v>
      </c>
      <c r="D267" s="29">
        <f t="shared" si="8"/>
        <v>204200</v>
      </c>
      <c r="E267" s="10" t="str">
        <f t="shared" si="9"/>
        <v>VISUAL BASIC 4.0 ENTERPRICE Agg. 1021000</v>
      </c>
    </row>
    <row r="268" spans="1:5" x14ac:dyDescent="0.2">
      <c r="A268" s="10" t="s">
        <v>523</v>
      </c>
      <c r="B268" s="10" t="s">
        <v>502</v>
      </c>
      <c r="C268" s="28">
        <v>646000</v>
      </c>
      <c r="D268" s="29">
        <f t="shared" si="8"/>
        <v>129200</v>
      </c>
      <c r="E268" s="10" t="str">
        <f t="shared" si="9"/>
        <v>POWERPOINT 97 646000</v>
      </c>
    </row>
    <row r="269" spans="1:5" x14ac:dyDescent="0.2">
      <c r="A269" s="10" t="s">
        <v>524</v>
      </c>
      <c r="B269" s="10" t="s">
        <v>502</v>
      </c>
      <c r="C269" s="28">
        <v>259000</v>
      </c>
      <c r="D269" s="29">
        <f t="shared" si="8"/>
        <v>51800</v>
      </c>
      <c r="E269" s="10" t="str">
        <f t="shared" si="9"/>
        <v>POWERPOINT 97 Agg. 259000</v>
      </c>
    </row>
    <row r="270" spans="1:5" x14ac:dyDescent="0.2">
      <c r="A270" s="10" t="s">
        <v>525</v>
      </c>
      <c r="B270" s="10" t="s">
        <v>502</v>
      </c>
      <c r="C270" s="28">
        <v>193000</v>
      </c>
      <c r="D270" s="29">
        <f t="shared" si="8"/>
        <v>38600</v>
      </c>
      <c r="E270" s="10" t="str">
        <f t="shared" si="9"/>
        <v>PUBLISHER 3.0 193000</v>
      </c>
    </row>
    <row r="271" spans="1:5" x14ac:dyDescent="0.2">
      <c r="A271" s="10" t="s">
        <v>526</v>
      </c>
      <c r="B271" s="10" t="s">
        <v>502</v>
      </c>
      <c r="C271" s="28">
        <v>96000</v>
      </c>
      <c r="D271" s="29">
        <f t="shared" si="8"/>
        <v>19200</v>
      </c>
      <c r="E271" s="10" t="str">
        <f t="shared" si="9"/>
        <v>PUBLISHER 3.0 Agg. 96000</v>
      </c>
    </row>
    <row r="272" spans="1:5" x14ac:dyDescent="0.2">
      <c r="A272" s="10" t="s">
        <v>527</v>
      </c>
      <c r="B272" s="10" t="s">
        <v>502</v>
      </c>
      <c r="C272" s="28">
        <v>594000</v>
      </c>
      <c r="D272" s="29">
        <f t="shared" si="8"/>
        <v>118800</v>
      </c>
      <c r="E272" s="10" t="str">
        <f t="shared" si="9"/>
        <v>WINDOWS NT 4.0 WORKSTATION 594000</v>
      </c>
    </row>
    <row r="273" spans="1:5" x14ac:dyDescent="0.2">
      <c r="A273" s="10" t="s">
        <v>528</v>
      </c>
      <c r="B273" s="10" t="s">
        <v>502</v>
      </c>
      <c r="C273" s="28">
        <v>282000</v>
      </c>
      <c r="D273" s="29">
        <f t="shared" si="8"/>
        <v>56400</v>
      </c>
      <c r="E273" s="10" t="str">
        <f t="shared" si="9"/>
        <v>WINDOWS NT 4.0 Agg. WORKSTATION 282000</v>
      </c>
    </row>
    <row r="274" spans="1:5" x14ac:dyDescent="0.2">
      <c r="A274" s="10" t="s">
        <v>529</v>
      </c>
      <c r="B274" s="10" t="s">
        <v>502</v>
      </c>
      <c r="C274" s="28">
        <v>1814000</v>
      </c>
      <c r="D274" s="29">
        <f t="shared" si="8"/>
        <v>362800</v>
      </c>
      <c r="E274" s="10" t="str">
        <f t="shared" si="9"/>
        <v>WINDOWS NT 4.0 SERVER 5 client 1814000</v>
      </c>
    </row>
    <row r="275" spans="1:5" x14ac:dyDescent="0.2">
      <c r="A275" s="10" t="s">
        <v>530</v>
      </c>
      <c r="B275" s="10" t="s">
        <v>502</v>
      </c>
      <c r="C275" s="28">
        <v>193000</v>
      </c>
      <c r="D275" s="29">
        <f t="shared" si="8"/>
        <v>38600</v>
      </c>
      <c r="E275" s="10" t="str">
        <f t="shared" si="9"/>
        <v>WINDOWS 3.1 193000</v>
      </c>
    </row>
    <row r="276" spans="1:5" x14ac:dyDescent="0.2">
      <c r="A276" s="10" t="s">
        <v>531</v>
      </c>
      <c r="B276" s="10" t="s">
        <v>502</v>
      </c>
      <c r="C276" s="28">
        <v>654000</v>
      </c>
      <c r="D276" s="29">
        <f t="shared" si="8"/>
        <v>130800</v>
      </c>
      <c r="E276" s="10" t="str">
        <f t="shared" si="9"/>
        <v>POWERPOINT 4.0 654000</v>
      </c>
    </row>
    <row r="277" spans="1:5" x14ac:dyDescent="0.2">
      <c r="A277" s="10" t="s">
        <v>532</v>
      </c>
      <c r="B277" s="10" t="s">
        <v>502</v>
      </c>
      <c r="C277" s="28">
        <v>729000</v>
      </c>
      <c r="D277" s="29">
        <f t="shared" si="8"/>
        <v>145800</v>
      </c>
      <c r="E277" s="10" t="str">
        <f t="shared" si="9"/>
        <v>EXCEL 5.0 729000</v>
      </c>
    </row>
    <row r="278" spans="1:5" x14ac:dyDescent="0.2">
      <c r="A278" s="10" t="s">
        <v>533</v>
      </c>
      <c r="B278" s="10" t="s">
        <v>502</v>
      </c>
      <c r="C278" s="28">
        <v>632000</v>
      </c>
      <c r="D278" s="29">
        <f t="shared" si="8"/>
        <v>126400</v>
      </c>
      <c r="E278" s="10" t="str">
        <f t="shared" si="9"/>
        <v>ACCESS 2.0 632000</v>
      </c>
    </row>
    <row r="279" spans="1:5" x14ac:dyDescent="0.2">
      <c r="A279" s="10" t="s">
        <v>534</v>
      </c>
      <c r="B279" s="10" t="s">
        <v>502</v>
      </c>
      <c r="C279" s="28">
        <v>240000</v>
      </c>
      <c r="D279" s="29">
        <f t="shared" si="8"/>
        <v>48000</v>
      </c>
      <c r="E279" s="10" t="str">
        <f t="shared" si="9"/>
        <v>ACCESS 2.0 Competitivo 240000</v>
      </c>
    </row>
    <row r="280" spans="1:5" x14ac:dyDescent="0.2">
      <c r="A280" s="10" t="s">
        <v>535</v>
      </c>
      <c r="B280" s="10" t="s">
        <v>536</v>
      </c>
      <c r="C280" s="28">
        <v>955000</v>
      </c>
      <c r="D280" s="29">
        <f t="shared" si="8"/>
        <v>191000</v>
      </c>
      <c r="E280" s="10" t="str">
        <f t="shared" si="9"/>
        <v>OFFICE 4.2 955000</v>
      </c>
    </row>
    <row r="281" spans="1:5" x14ac:dyDescent="0.2">
      <c r="A281" s="10" t="s">
        <v>537</v>
      </c>
      <c r="B281" s="10" t="s">
        <v>536</v>
      </c>
      <c r="C281" s="28">
        <v>1126000</v>
      </c>
      <c r="D281" s="29">
        <f t="shared" si="8"/>
        <v>225200</v>
      </c>
      <c r="E281" s="10" t="str">
        <f t="shared" si="9"/>
        <v>OFFICE 4.3 PROFESSIONAL 1126000</v>
      </c>
    </row>
    <row r="282" spans="1:5" x14ac:dyDescent="0.2">
      <c r="A282" s="10" t="s">
        <v>538</v>
      </c>
      <c r="C282" s="32"/>
      <c r="D282" s="29">
        <f t="shared" si="8"/>
        <v>0</v>
      </c>
      <c r="E282" s="10" t="str">
        <f t="shared" si="9"/>
        <v xml:space="preserve">STAMPANTI </v>
      </c>
    </row>
    <row r="283" spans="1:5" x14ac:dyDescent="0.2">
      <c r="A283" s="10" t="s">
        <v>539</v>
      </c>
      <c r="B283" s="10" t="s">
        <v>540</v>
      </c>
      <c r="C283" s="28">
        <v>297000</v>
      </c>
      <c r="D283" s="29">
        <f t="shared" si="8"/>
        <v>59400</v>
      </c>
      <c r="E283" s="10" t="str">
        <f t="shared" si="9"/>
        <v>STAMP.EPSON LX300 297000</v>
      </c>
    </row>
    <row r="284" spans="1:5" x14ac:dyDescent="0.2">
      <c r="A284" s="10" t="s">
        <v>541</v>
      </c>
      <c r="B284" s="10" t="s">
        <v>542</v>
      </c>
      <c r="C284" s="28">
        <v>646000</v>
      </c>
      <c r="D284" s="29">
        <f t="shared" si="8"/>
        <v>129200</v>
      </c>
      <c r="E284" s="10" t="str">
        <f t="shared" si="9"/>
        <v>STAMP.EPSON LX1050+ 646000</v>
      </c>
    </row>
    <row r="285" spans="1:5" x14ac:dyDescent="0.2">
      <c r="A285" s="10" t="s">
        <v>543</v>
      </c>
      <c r="B285" s="10" t="s">
        <v>544</v>
      </c>
      <c r="C285" s="28">
        <v>714000</v>
      </c>
      <c r="D285" s="29">
        <f t="shared" si="8"/>
        <v>142800</v>
      </c>
      <c r="E285" s="10" t="str">
        <f t="shared" si="9"/>
        <v>STAMP.EPSON FX870 714000</v>
      </c>
    </row>
    <row r="286" spans="1:5" x14ac:dyDescent="0.2">
      <c r="A286" s="10" t="s">
        <v>545</v>
      </c>
      <c r="B286" s="10" t="s">
        <v>546</v>
      </c>
      <c r="C286" s="28">
        <v>807000</v>
      </c>
      <c r="D286" s="29">
        <f t="shared" si="8"/>
        <v>161400</v>
      </c>
      <c r="E286" s="10" t="str">
        <f t="shared" si="9"/>
        <v>STAMP.EPSON FX1170 807000</v>
      </c>
    </row>
    <row r="287" spans="1:5" x14ac:dyDescent="0.2">
      <c r="A287" s="10" t="s">
        <v>547</v>
      </c>
      <c r="B287" s="10" t="s">
        <v>548</v>
      </c>
      <c r="C287" s="28">
        <v>591000</v>
      </c>
      <c r="D287" s="29">
        <f t="shared" si="8"/>
        <v>118200</v>
      </c>
      <c r="E287" s="10" t="str">
        <f t="shared" si="9"/>
        <v>STAMP.EPSON LQ570+ 591000</v>
      </c>
    </row>
    <row r="288" spans="1:5" x14ac:dyDescent="0.2">
      <c r="A288" s="10" t="s">
        <v>549</v>
      </c>
      <c r="B288" s="10" t="s">
        <v>550</v>
      </c>
      <c r="C288" s="28">
        <v>918000</v>
      </c>
      <c r="D288" s="29">
        <f t="shared" si="8"/>
        <v>183600</v>
      </c>
      <c r="E288" s="10" t="str">
        <f t="shared" si="9"/>
        <v>STAMP.EPSON LQ2070+ 918000</v>
      </c>
    </row>
    <row r="289" spans="1:5" x14ac:dyDescent="0.2">
      <c r="A289" s="10" t="s">
        <v>551</v>
      </c>
      <c r="B289" s="10" t="s">
        <v>552</v>
      </c>
      <c r="C289" s="28">
        <v>1265000</v>
      </c>
      <c r="D289" s="29">
        <f t="shared" si="8"/>
        <v>253000</v>
      </c>
      <c r="E289" s="10" t="str">
        <f t="shared" si="9"/>
        <v>STAMP.EPSON LQ 2170 1265000</v>
      </c>
    </row>
    <row r="290" spans="1:5" x14ac:dyDescent="0.2">
      <c r="A290" s="10" t="s">
        <v>553</v>
      </c>
      <c r="B290" s="10" t="s">
        <v>554</v>
      </c>
      <c r="C290" s="28">
        <v>256000</v>
      </c>
      <c r="D290" s="29">
        <f t="shared" si="8"/>
        <v>51200</v>
      </c>
      <c r="E290" s="10" t="str">
        <f t="shared" si="9"/>
        <v>STAMP.EPSON STYLUS 300COLOR 256000</v>
      </c>
    </row>
    <row r="291" spans="1:5" x14ac:dyDescent="0.2">
      <c r="A291" s="10" t="s">
        <v>555</v>
      </c>
      <c r="B291" s="10" t="s">
        <v>556</v>
      </c>
      <c r="C291" s="28">
        <v>371000</v>
      </c>
      <c r="D291" s="29">
        <f t="shared" si="8"/>
        <v>74200</v>
      </c>
      <c r="E291" s="10" t="str">
        <f t="shared" si="9"/>
        <v>STAMP.EPSON STYLUS 400COLOR 371000</v>
      </c>
    </row>
    <row r="292" spans="1:5" x14ac:dyDescent="0.2">
      <c r="A292" s="10" t="s">
        <v>557</v>
      </c>
      <c r="B292" s="10" t="s">
        <v>558</v>
      </c>
      <c r="C292" s="28">
        <v>457000</v>
      </c>
      <c r="D292" s="29">
        <f t="shared" si="8"/>
        <v>91400</v>
      </c>
      <c r="E292" s="10" t="str">
        <f t="shared" si="9"/>
        <v>STAMP.EPSON STYLUS 600COLOR 457000</v>
      </c>
    </row>
    <row r="293" spans="1:5" x14ac:dyDescent="0.2">
      <c r="A293" s="10" t="s">
        <v>559</v>
      </c>
      <c r="B293" s="10" t="s">
        <v>560</v>
      </c>
      <c r="C293" s="28">
        <v>642000</v>
      </c>
      <c r="D293" s="29">
        <f t="shared" si="8"/>
        <v>128400</v>
      </c>
      <c r="E293" s="10" t="str">
        <f t="shared" si="9"/>
        <v>STAMP.EPSON STYLUS 800COLOR 642000</v>
      </c>
    </row>
    <row r="294" spans="1:5" x14ac:dyDescent="0.2">
      <c r="A294" s="10" t="s">
        <v>561</v>
      </c>
      <c r="B294" s="10" t="s">
        <v>562</v>
      </c>
      <c r="C294" s="28">
        <v>1571000</v>
      </c>
      <c r="D294" s="29">
        <f t="shared" si="8"/>
        <v>314200</v>
      </c>
      <c r="E294" s="10" t="str">
        <f t="shared" si="9"/>
        <v>STAMP.EPSON STYLUS 1520COLOR 1571000</v>
      </c>
    </row>
    <row r="295" spans="1:5" x14ac:dyDescent="0.2">
      <c r="A295" s="10" t="s">
        <v>563</v>
      </c>
      <c r="B295" s="10" t="s">
        <v>564</v>
      </c>
      <c r="C295" s="28">
        <v>756000</v>
      </c>
      <c r="D295" s="29">
        <f t="shared" si="8"/>
        <v>151200</v>
      </c>
      <c r="E295" s="10" t="str">
        <f t="shared" si="9"/>
        <v>STAMP.EPSON STYLUS 1000 756000</v>
      </c>
    </row>
    <row r="296" spans="1:5" x14ac:dyDescent="0.2">
      <c r="A296" s="10" t="s">
        <v>565</v>
      </c>
      <c r="B296" s="10" t="s">
        <v>566</v>
      </c>
      <c r="C296" s="28">
        <v>1571000</v>
      </c>
      <c r="D296" s="29">
        <f t="shared" si="8"/>
        <v>314200</v>
      </c>
      <c r="E296" s="10" t="str">
        <f t="shared" si="9"/>
        <v>STAMP.EPSON STYLUS PRO XL+ 1571000</v>
      </c>
    </row>
    <row r="297" spans="1:5" x14ac:dyDescent="0.2">
      <c r="A297" s="10" t="s">
        <v>567</v>
      </c>
      <c r="B297" s="10" t="s">
        <v>568</v>
      </c>
      <c r="C297" s="28">
        <v>2716000</v>
      </c>
      <c r="D297" s="29">
        <f t="shared" si="8"/>
        <v>543200</v>
      </c>
      <c r="E297" s="10" t="str">
        <f t="shared" si="9"/>
        <v>STAMP.EPSON STYLUS  3000 2716000</v>
      </c>
    </row>
    <row r="298" spans="1:5" x14ac:dyDescent="0.2">
      <c r="A298" s="10" t="s">
        <v>569</v>
      </c>
      <c r="B298" s="10" t="s">
        <v>570</v>
      </c>
      <c r="C298" s="28">
        <v>640000</v>
      </c>
      <c r="D298" s="29">
        <f t="shared" si="8"/>
        <v>128000</v>
      </c>
      <c r="E298" s="10" t="str">
        <f t="shared" si="9"/>
        <v>STAMP.EPSON STYLUS PHOTO 640000</v>
      </c>
    </row>
    <row r="299" spans="1:5" x14ac:dyDescent="0.2">
      <c r="A299" s="10" t="s">
        <v>571</v>
      </c>
      <c r="B299" s="10" t="s">
        <v>572</v>
      </c>
      <c r="C299" s="28">
        <v>255000</v>
      </c>
      <c r="D299" s="29">
        <f t="shared" si="8"/>
        <v>51000</v>
      </c>
      <c r="E299" s="10" t="str">
        <f t="shared" si="9"/>
        <v>STAMP. CANON BJ-250 COLOR 255000</v>
      </c>
    </row>
    <row r="300" spans="1:5" x14ac:dyDescent="0.2">
      <c r="A300" s="10" t="s">
        <v>573</v>
      </c>
      <c r="B300" s="10" t="s">
        <v>574</v>
      </c>
      <c r="C300" s="28">
        <v>413000</v>
      </c>
      <c r="D300" s="29">
        <f t="shared" si="8"/>
        <v>82600</v>
      </c>
      <c r="E300" s="10" t="str">
        <f t="shared" si="9"/>
        <v>STAMP. CANON BJC-80 COLOR 413000</v>
      </c>
    </row>
    <row r="301" spans="1:5" x14ac:dyDescent="0.2">
      <c r="A301" s="10" t="s">
        <v>575</v>
      </c>
      <c r="B301" s="10" t="s">
        <v>576</v>
      </c>
      <c r="C301" s="28">
        <v>361000</v>
      </c>
      <c r="D301" s="29">
        <f t="shared" si="8"/>
        <v>72200</v>
      </c>
      <c r="E301" s="10" t="str">
        <f t="shared" si="9"/>
        <v>STAMP. CANON BJC-4300 COLOR 361000</v>
      </c>
    </row>
    <row r="302" spans="1:5" x14ac:dyDescent="0.2">
      <c r="A302" s="10" t="s">
        <v>577</v>
      </c>
      <c r="B302" s="10" t="s">
        <v>578</v>
      </c>
      <c r="C302" s="28">
        <v>544000</v>
      </c>
      <c r="D302" s="29">
        <f t="shared" si="8"/>
        <v>108800</v>
      </c>
      <c r="E302" s="10" t="str">
        <f t="shared" si="9"/>
        <v>STAMP. CANON BJC-4550 COLOR 544000</v>
      </c>
    </row>
    <row r="303" spans="1:5" x14ac:dyDescent="0.2">
      <c r="A303" s="10" t="s">
        <v>579</v>
      </c>
      <c r="B303" s="10" t="s">
        <v>580</v>
      </c>
      <c r="C303" s="28">
        <v>678000</v>
      </c>
      <c r="D303" s="29">
        <f t="shared" si="8"/>
        <v>135600</v>
      </c>
      <c r="E303" s="10" t="str">
        <f t="shared" si="9"/>
        <v>STAMP. CANON BJC-4650 COLOR 678000</v>
      </c>
    </row>
    <row r="304" spans="1:5" x14ac:dyDescent="0.2">
      <c r="A304" s="10" t="s">
        <v>581</v>
      </c>
      <c r="B304" s="10" t="s">
        <v>582</v>
      </c>
      <c r="C304" s="28">
        <v>1054000</v>
      </c>
      <c r="D304" s="29">
        <f t="shared" si="8"/>
        <v>210800</v>
      </c>
      <c r="E304" s="10" t="str">
        <f t="shared" si="9"/>
        <v>STAMP. CANON BJC-5500 COLOR 1054000</v>
      </c>
    </row>
    <row r="305" spans="1:5" x14ac:dyDescent="0.2">
      <c r="A305" s="10" t="s">
        <v>583</v>
      </c>
      <c r="B305" s="10" t="s">
        <v>584</v>
      </c>
      <c r="C305" s="28">
        <v>482000</v>
      </c>
      <c r="D305" s="29">
        <f t="shared" si="8"/>
        <v>96400</v>
      </c>
      <c r="E305" s="10" t="str">
        <f t="shared" si="9"/>
        <v>STAMP. CANON BJC-620 COLOR 482000</v>
      </c>
    </row>
    <row r="306" spans="1:5" x14ac:dyDescent="0.2">
      <c r="A306" s="10" t="s">
        <v>585</v>
      </c>
      <c r="B306" s="10" t="s">
        <v>586</v>
      </c>
      <c r="C306" s="28">
        <v>722000</v>
      </c>
      <c r="D306" s="29">
        <f t="shared" si="8"/>
        <v>144400</v>
      </c>
      <c r="E306" s="10" t="str">
        <f t="shared" si="9"/>
        <v>STAMP. CANON BJC-7000 COLOR 722000</v>
      </c>
    </row>
    <row r="307" spans="1:5" x14ac:dyDescent="0.2">
      <c r="A307" s="10" t="s">
        <v>587</v>
      </c>
      <c r="B307" s="10" t="s">
        <v>588</v>
      </c>
      <c r="C307" s="28">
        <v>269000</v>
      </c>
      <c r="D307" s="29">
        <f t="shared" si="8"/>
        <v>53800</v>
      </c>
      <c r="E307" s="10" t="str">
        <f t="shared" si="9"/>
        <v>STAMP. HP 400L 269000</v>
      </c>
    </row>
    <row r="308" spans="1:5" x14ac:dyDescent="0.2">
      <c r="A308" s="10" t="s">
        <v>589</v>
      </c>
      <c r="B308" s="10" t="s">
        <v>588</v>
      </c>
      <c r="C308" s="28">
        <v>371000</v>
      </c>
      <c r="D308" s="29">
        <f t="shared" si="8"/>
        <v>74200</v>
      </c>
      <c r="E308" s="10" t="str">
        <f t="shared" si="9"/>
        <v>STAMP. HP 670 371000</v>
      </c>
    </row>
    <row r="309" spans="1:5" x14ac:dyDescent="0.2">
      <c r="A309" s="10" t="s">
        <v>590</v>
      </c>
      <c r="B309" s="10" t="s">
        <v>591</v>
      </c>
      <c r="C309" s="28">
        <v>462000</v>
      </c>
      <c r="D309" s="29">
        <f t="shared" si="8"/>
        <v>92400</v>
      </c>
      <c r="E309" s="10" t="str">
        <f t="shared" si="9"/>
        <v>STAMP. HP 690+ 462000</v>
      </c>
    </row>
    <row r="310" spans="1:5" x14ac:dyDescent="0.2">
      <c r="A310" s="10" t="s">
        <v>592</v>
      </c>
      <c r="B310" s="10" t="s">
        <v>593</v>
      </c>
      <c r="C310" s="28">
        <v>541000</v>
      </c>
      <c r="D310" s="29">
        <f t="shared" si="8"/>
        <v>108200</v>
      </c>
      <c r="E310" s="10" t="str">
        <f t="shared" si="9"/>
        <v>STAMP. HP 720C 541000</v>
      </c>
    </row>
    <row r="311" spans="1:5" x14ac:dyDescent="0.2">
      <c r="A311" s="10" t="s">
        <v>594</v>
      </c>
      <c r="B311" s="10" t="s">
        <v>595</v>
      </c>
      <c r="C311" s="28">
        <v>648000</v>
      </c>
      <c r="D311" s="29">
        <f t="shared" si="8"/>
        <v>129600</v>
      </c>
      <c r="E311" s="10" t="str">
        <f t="shared" si="9"/>
        <v>STAMP. HP 870 CXI 648000</v>
      </c>
    </row>
    <row r="312" spans="1:5" x14ac:dyDescent="0.2">
      <c r="A312" s="10" t="s">
        <v>596</v>
      </c>
      <c r="B312" s="10" t="s">
        <v>597</v>
      </c>
      <c r="C312" s="28">
        <v>644000</v>
      </c>
      <c r="D312" s="29">
        <f t="shared" si="8"/>
        <v>128800</v>
      </c>
      <c r="E312" s="10" t="str">
        <f t="shared" si="9"/>
        <v>STAMP. HP 890C 644000</v>
      </c>
    </row>
    <row r="313" spans="1:5" x14ac:dyDescent="0.2">
      <c r="A313" s="10" t="s">
        <v>598</v>
      </c>
      <c r="B313" s="10" t="s">
        <v>599</v>
      </c>
      <c r="C313" s="28">
        <v>902000</v>
      </c>
      <c r="D313" s="29">
        <f t="shared" si="8"/>
        <v>180400</v>
      </c>
      <c r="E313" s="10" t="str">
        <f t="shared" si="9"/>
        <v>STAMP. HP 1100C 902000</v>
      </c>
    </row>
    <row r="314" spans="1:5" x14ac:dyDescent="0.2">
      <c r="A314" s="10" t="s">
        <v>600</v>
      </c>
      <c r="B314" s="10" t="s">
        <v>601</v>
      </c>
      <c r="C314" s="28">
        <v>722000</v>
      </c>
      <c r="D314" s="29">
        <f t="shared" si="8"/>
        <v>144400</v>
      </c>
      <c r="E314" s="10" t="str">
        <f t="shared" si="9"/>
        <v>STAMP. HP 6L 722000</v>
      </c>
    </row>
    <row r="315" spans="1:5" x14ac:dyDescent="0.2">
      <c r="A315" s="10" t="s">
        <v>602</v>
      </c>
      <c r="B315" s="10" t="s">
        <v>601</v>
      </c>
      <c r="C315" s="28">
        <v>1457000</v>
      </c>
      <c r="D315" s="29">
        <f t="shared" si="8"/>
        <v>291400</v>
      </c>
      <c r="E315" s="10" t="str">
        <f t="shared" si="9"/>
        <v>STAMP. HP 6P 1457000</v>
      </c>
    </row>
    <row r="316" spans="1:5" x14ac:dyDescent="0.2">
      <c r="A316" s="10" t="s">
        <v>603</v>
      </c>
      <c r="B316" s="10" t="s">
        <v>604</v>
      </c>
      <c r="C316" s="28">
        <v>1786000</v>
      </c>
      <c r="D316" s="29">
        <f t="shared" si="8"/>
        <v>357200</v>
      </c>
      <c r="E316" s="10" t="str">
        <f t="shared" si="9"/>
        <v>STAMP. HP 6MP 1786000</v>
      </c>
    </row>
    <row r="317" spans="1:5" x14ac:dyDescent="0.2">
      <c r="A317" s="10" t="s">
        <v>605</v>
      </c>
      <c r="C317" s="32"/>
      <c r="D317" s="29">
        <f t="shared" si="8"/>
        <v>0</v>
      </c>
      <c r="E317" s="10" t="str">
        <f t="shared" si="9"/>
        <v xml:space="preserve">CABINATI  </v>
      </c>
    </row>
    <row r="318" spans="1:5" x14ac:dyDescent="0.2">
      <c r="A318" s="10" t="s">
        <v>606</v>
      </c>
      <c r="B318" s="10" t="s">
        <v>607</v>
      </c>
      <c r="C318" s="28">
        <v>85000</v>
      </c>
      <c r="D318" s="29">
        <f t="shared" si="8"/>
        <v>17000</v>
      </c>
      <c r="E318" s="10" t="str">
        <f t="shared" si="9"/>
        <v>CASE DESKTOP   CE CK 131-6 85000</v>
      </c>
    </row>
    <row r="319" spans="1:5" x14ac:dyDescent="0.2">
      <c r="A319" s="10" t="s">
        <v>608</v>
      </c>
      <c r="B319" s="10" t="s">
        <v>607</v>
      </c>
      <c r="C319" s="28">
        <v>84000</v>
      </c>
      <c r="D319" s="29">
        <f t="shared" si="8"/>
        <v>16800</v>
      </c>
      <c r="E319" s="10" t="str">
        <f t="shared" si="9"/>
        <v>CASE MINITOWER CE CK 136-1 84000</v>
      </c>
    </row>
    <row r="320" spans="1:5" x14ac:dyDescent="0.2">
      <c r="A320" s="10" t="s">
        <v>609</v>
      </c>
      <c r="B320" s="10" t="s">
        <v>610</v>
      </c>
      <c r="C320" s="28">
        <v>115000</v>
      </c>
      <c r="D320" s="29">
        <f t="shared" si="8"/>
        <v>23000</v>
      </c>
      <c r="E320" s="10" t="str">
        <f t="shared" si="9"/>
        <v>CASE MIDITOWER CE CK 135-1 115000</v>
      </c>
    </row>
    <row r="321" spans="1:5" x14ac:dyDescent="0.2">
      <c r="A321" s="10" t="s">
        <v>611</v>
      </c>
      <c r="B321" s="10" t="s">
        <v>610</v>
      </c>
      <c r="C321" s="28">
        <v>152000</v>
      </c>
      <c r="D321" s="29">
        <f t="shared" si="8"/>
        <v>30400</v>
      </c>
      <c r="E321" s="10" t="str">
        <f t="shared" si="9"/>
        <v>CASE BIG TOWER CE   CK139-1 152000</v>
      </c>
    </row>
    <row r="322" spans="1:5" x14ac:dyDescent="0.2">
      <c r="A322" s="10" t="s">
        <v>612</v>
      </c>
      <c r="B322" s="10" t="s">
        <v>607</v>
      </c>
      <c r="C322" s="28">
        <v>82000</v>
      </c>
      <c r="D322" s="29">
        <f t="shared" si="8"/>
        <v>16400</v>
      </c>
      <c r="E322" s="10" t="str">
        <f t="shared" si="9"/>
        <v>CASE DESKTOP CE CK 131-8 82000</v>
      </c>
    </row>
    <row r="323" spans="1:5" x14ac:dyDescent="0.2">
      <c r="A323" s="10" t="s">
        <v>613</v>
      </c>
      <c r="B323" s="10" t="s">
        <v>607</v>
      </c>
      <c r="C323" s="28">
        <v>84000</v>
      </c>
      <c r="D323" s="29">
        <f t="shared" si="8"/>
        <v>16800</v>
      </c>
      <c r="E323" s="10" t="str">
        <f t="shared" si="9"/>
        <v>CASE SUB-MIDITOWER CE  CK 132-3 84000</v>
      </c>
    </row>
    <row r="324" spans="1:5" x14ac:dyDescent="0.2">
      <c r="A324" s="10" t="s">
        <v>614</v>
      </c>
      <c r="B324" s="10" t="s">
        <v>615</v>
      </c>
      <c r="C324" s="28">
        <v>115000</v>
      </c>
      <c r="D324" s="29">
        <f t="shared" si="8"/>
        <v>23000</v>
      </c>
      <c r="E324" s="10" t="str">
        <f t="shared" si="9"/>
        <v>CASE  MIDITOWER CE  CK 135-2 115000</v>
      </c>
    </row>
    <row r="325" spans="1:5" x14ac:dyDescent="0.2">
      <c r="A325" s="10" t="s">
        <v>616</v>
      </c>
      <c r="B325" s="10" t="s">
        <v>615</v>
      </c>
      <c r="C325" s="28">
        <v>153000</v>
      </c>
      <c r="D325" s="29">
        <f t="shared" si="8"/>
        <v>30600</v>
      </c>
      <c r="E325" s="10" t="str">
        <f t="shared" si="9"/>
        <v>CASE TOWER CE CK 139-2 153000</v>
      </c>
    </row>
    <row r="326" spans="1:5" x14ac:dyDescent="0.2">
      <c r="A326" s="10" t="s">
        <v>617</v>
      </c>
      <c r="B326" s="10" t="s">
        <v>615</v>
      </c>
      <c r="C326" s="28">
        <v>80000</v>
      </c>
      <c r="D326" s="29">
        <f t="shared" ref="D326:D340" si="10">$C326*20%</f>
        <v>16000</v>
      </c>
      <c r="E326" s="10" t="str">
        <f t="shared" ref="E326:E340" si="11">_xlfn.CONCAT(A326," ",C326)</f>
        <v>CASE MIDITOWER BC VIP 432 80000</v>
      </c>
    </row>
    <row r="327" spans="1:5" x14ac:dyDescent="0.2">
      <c r="A327" s="10" t="s">
        <v>618</v>
      </c>
      <c r="B327" s="10" t="s">
        <v>615</v>
      </c>
      <c r="C327" s="28">
        <v>102000</v>
      </c>
      <c r="D327" s="29">
        <f t="shared" si="10"/>
        <v>20400</v>
      </c>
      <c r="E327" s="10" t="str">
        <f t="shared" si="11"/>
        <v>CASE TOWER BC VIP 730 102000</v>
      </c>
    </row>
    <row r="328" spans="1:5" x14ac:dyDescent="0.2">
      <c r="A328" s="10" t="s">
        <v>619</v>
      </c>
      <c r="C328" s="32"/>
      <c r="D328" s="29">
        <f t="shared" si="10"/>
        <v>0</v>
      </c>
      <c r="E328" s="10" t="str">
        <f t="shared" si="11"/>
        <v xml:space="preserve">GRUPPI DI CONTINUITA' </v>
      </c>
    </row>
    <row r="329" spans="1:5" x14ac:dyDescent="0.2">
      <c r="A329" s="10" t="s">
        <v>620</v>
      </c>
      <c r="B329" s="10" t="s">
        <v>621</v>
      </c>
      <c r="C329" s="28">
        <v>198000</v>
      </c>
      <c r="D329" s="29">
        <f t="shared" si="10"/>
        <v>39600</v>
      </c>
      <c r="E329" s="10" t="str">
        <f t="shared" si="11"/>
        <v>GR.CONT.REVOLUTION E300  198000</v>
      </c>
    </row>
    <row r="330" spans="1:5" x14ac:dyDescent="0.2">
      <c r="A330" s="10" t="s">
        <v>622</v>
      </c>
      <c r="B330" s="10" t="s">
        <v>621</v>
      </c>
      <c r="C330" s="28">
        <v>233000</v>
      </c>
      <c r="D330" s="29">
        <f t="shared" si="10"/>
        <v>46600</v>
      </c>
      <c r="E330" s="10" t="str">
        <f t="shared" si="11"/>
        <v>GR.CONT.REVOLUTION F450 233000</v>
      </c>
    </row>
    <row r="331" spans="1:5" x14ac:dyDescent="0.2">
      <c r="A331" s="10" t="s">
        <v>623</v>
      </c>
      <c r="B331" s="10" t="s">
        <v>621</v>
      </c>
      <c r="C331" s="28">
        <v>279000</v>
      </c>
      <c r="D331" s="29">
        <f t="shared" si="10"/>
        <v>55800</v>
      </c>
      <c r="E331" s="10" t="str">
        <f t="shared" si="11"/>
        <v>GR.CONT.REVOLUTION L600 279000</v>
      </c>
    </row>
    <row r="332" spans="1:5" x14ac:dyDescent="0.2">
      <c r="A332" s="10" t="s">
        <v>624</v>
      </c>
      <c r="B332" s="10" t="s">
        <v>625</v>
      </c>
      <c r="C332" s="28">
        <v>298000</v>
      </c>
      <c r="D332" s="29">
        <f t="shared" si="10"/>
        <v>59600</v>
      </c>
      <c r="E332" s="10" t="str">
        <f t="shared" si="11"/>
        <v>GR.CONT.POWER PRO 600 298000</v>
      </c>
    </row>
    <row r="333" spans="1:5" x14ac:dyDescent="0.2">
      <c r="A333" s="10" t="s">
        <v>626</v>
      </c>
      <c r="B333" s="10" t="s">
        <v>625</v>
      </c>
      <c r="C333" s="28">
        <v>478000</v>
      </c>
      <c r="D333" s="29">
        <f t="shared" si="10"/>
        <v>95600</v>
      </c>
      <c r="E333" s="10" t="str">
        <f t="shared" si="11"/>
        <v>GR.CONT.POWER PRO 750 478000</v>
      </c>
    </row>
    <row r="334" spans="1:5" x14ac:dyDescent="0.2">
      <c r="A334" s="10" t="s">
        <v>627</v>
      </c>
      <c r="B334" s="10" t="s">
        <v>625</v>
      </c>
      <c r="C334" s="28">
        <v>626000</v>
      </c>
      <c r="D334" s="29">
        <f t="shared" si="10"/>
        <v>125200</v>
      </c>
      <c r="E334" s="10" t="str">
        <f t="shared" si="11"/>
        <v>GR.CONT.POWER PRO 900 626000</v>
      </c>
    </row>
    <row r="335" spans="1:5" x14ac:dyDescent="0.2">
      <c r="A335" s="10" t="s">
        <v>628</v>
      </c>
      <c r="B335" s="10" t="s">
        <v>625</v>
      </c>
      <c r="C335" s="28">
        <v>757000</v>
      </c>
      <c r="D335" s="29">
        <f t="shared" si="10"/>
        <v>151400</v>
      </c>
      <c r="E335" s="10" t="str">
        <f t="shared" si="11"/>
        <v>GR.CONT.POWER PRO 1000 757000</v>
      </c>
    </row>
    <row r="336" spans="1:5" x14ac:dyDescent="0.2">
      <c r="A336" s="10" t="s">
        <v>629</v>
      </c>
      <c r="B336" s="10" t="s">
        <v>625</v>
      </c>
      <c r="C336" s="28">
        <v>1128000</v>
      </c>
      <c r="D336" s="29">
        <f t="shared" si="10"/>
        <v>225600</v>
      </c>
      <c r="E336" s="10" t="str">
        <f t="shared" si="11"/>
        <v>GR.CONT.POWER PRO 1600 1128000</v>
      </c>
    </row>
    <row r="337" spans="1:5" x14ac:dyDescent="0.2">
      <c r="A337" s="10" t="s">
        <v>630</v>
      </c>
      <c r="B337" s="10" t="s">
        <v>625</v>
      </c>
      <c r="C337" s="28">
        <v>1527000</v>
      </c>
      <c r="D337" s="29">
        <f t="shared" si="10"/>
        <v>305400</v>
      </c>
      <c r="E337" s="10" t="str">
        <f t="shared" si="11"/>
        <v>GR.CONT.POWER PRO 2400 1527000</v>
      </c>
    </row>
    <row r="338" spans="1:5" x14ac:dyDescent="0.2">
      <c r="A338" s="10" t="s">
        <v>631</v>
      </c>
      <c r="B338" s="10" t="s">
        <v>632</v>
      </c>
      <c r="C338" s="28">
        <v>4134000</v>
      </c>
      <c r="D338" s="29">
        <f t="shared" si="10"/>
        <v>826800</v>
      </c>
      <c r="E338" s="10" t="str">
        <f t="shared" si="11"/>
        <v>GR.CONT.POWERSAVE 4000 4134000</v>
      </c>
    </row>
    <row r="339" spans="1:5" x14ac:dyDescent="0.2">
      <c r="A339" s="10" t="s">
        <v>633</v>
      </c>
      <c r="B339" s="10" t="s">
        <v>632</v>
      </c>
      <c r="C339" s="28">
        <v>6850000</v>
      </c>
      <c r="D339" s="29">
        <f t="shared" si="10"/>
        <v>1370000</v>
      </c>
      <c r="E339" s="10" t="str">
        <f t="shared" si="11"/>
        <v>GR.CONT.POWERSAVE 7500 6850000</v>
      </c>
    </row>
    <row r="340" spans="1:5" x14ac:dyDescent="0.2">
      <c r="A340" s="10" t="s">
        <v>634</v>
      </c>
      <c r="B340" s="10" t="s">
        <v>632</v>
      </c>
      <c r="C340" s="28">
        <v>11712000</v>
      </c>
      <c r="D340" s="29">
        <f t="shared" si="10"/>
        <v>2342400</v>
      </c>
      <c r="E340" s="10" t="str">
        <f t="shared" si="11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I9"/>
  <sheetViews>
    <sheetView zoomScale="120" zoomScaleNormal="120" workbookViewId="0">
      <selection activeCell="I2" sqref="I2"/>
    </sheetView>
  </sheetViews>
  <sheetFormatPr defaultRowHeight="12.75" x14ac:dyDescent="0.2"/>
  <cols>
    <col min="1" max="1" width="11.28515625" customWidth="1"/>
    <col min="2" max="3" width="11.28515625" hidden="1" customWidth="1"/>
    <col min="4" max="4" width="30.42578125" customWidth="1"/>
    <col min="5" max="5" width="5.5703125" customWidth="1"/>
    <col min="6" max="6" width="12.7109375" customWidth="1"/>
    <col min="7" max="7" width="30.140625" bestFit="1" customWidth="1"/>
    <col min="8" max="8" width="4.7109375" customWidth="1"/>
    <col min="9" max="9" width="44.28515625" bestFit="1" customWidth="1"/>
  </cols>
  <sheetData>
    <row r="1" spans="1:9" ht="13.5" thickBot="1" x14ac:dyDescent="0.25">
      <c r="A1" s="59" t="s">
        <v>635</v>
      </c>
      <c r="B1" s="59"/>
      <c r="C1" s="59"/>
      <c r="D1" s="62" t="s">
        <v>644</v>
      </c>
      <c r="F1" s="37" t="s">
        <v>653</v>
      </c>
      <c r="G1" s="38" t="s">
        <v>645</v>
      </c>
      <c r="I1" s="39" t="s">
        <v>652</v>
      </c>
    </row>
    <row r="2" spans="1:9" ht="13.5" thickBot="1" x14ac:dyDescent="0.25">
      <c r="A2" s="60" t="s">
        <v>636</v>
      </c>
      <c r="B2" s="60" t="str">
        <f>MID(A2,1,1)</f>
        <v>a</v>
      </c>
      <c r="C2" s="60" t="str">
        <f>MID(A2,2,2)</f>
        <v>23</v>
      </c>
      <c r="D2" s="63" t="str">
        <f t="shared" ref="D2:D9" si="0">MID(A2,2,3)</f>
        <v>23</v>
      </c>
      <c r="F2" s="33">
        <v>33086</v>
      </c>
      <c r="G2" s="65">
        <f>DAY(F2)</f>
        <v>1</v>
      </c>
      <c r="I2" s="40" t="str">
        <f t="shared" ref="I2:I9" si="1">CONCATENATE(B2,"-",C2)</f>
        <v>a-23</v>
      </c>
    </row>
    <row r="3" spans="1:9" ht="13.5" thickBot="1" x14ac:dyDescent="0.25">
      <c r="A3" s="60" t="s">
        <v>637</v>
      </c>
      <c r="B3" s="60" t="str">
        <f t="shared" ref="B3:B9" si="2">MID(A3,1,1)</f>
        <v>b</v>
      </c>
      <c r="C3" s="60" t="str">
        <f t="shared" ref="C3:C9" si="3">MID(A3,2,2)</f>
        <v>31</v>
      </c>
      <c r="D3" s="63" t="str">
        <f t="shared" si="0"/>
        <v>31</v>
      </c>
      <c r="F3" s="33">
        <v>33087</v>
      </c>
      <c r="G3" s="63">
        <f t="shared" ref="G3:G9" si="4">DAY(F3)</f>
        <v>2</v>
      </c>
      <c r="I3" s="40" t="str">
        <f t="shared" si="1"/>
        <v>b-31</v>
      </c>
    </row>
    <row r="4" spans="1:9" ht="13.5" thickBot="1" x14ac:dyDescent="0.25">
      <c r="A4" s="60" t="s">
        <v>638</v>
      </c>
      <c r="B4" s="60" t="str">
        <f t="shared" si="2"/>
        <v>c</v>
      </c>
      <c r="C4" s="60" t="str">
        <f t="shared" si="3"/>
        <v>45</v>
      </c>
      <c r="D4" s="63" t="str">
        <f t="shared" si="0"/>
        <v>45</v>
      </c>
      <c r="F4" s="33">
        <v>33088</v>
      </c>
      <c r="G4" s="63">
        <f t="shared" si="4"/>
        <v>3</v>
      </c>
      <c r="I4" s="40" t="str">
        <f t="shared" si="1"/>
        <v>c-45</v>
      </c>
    </row>
    <row r="5" spans="1:9" ht="13.5" thickBot="1" x14ac:dyDescent="0.25">
      <c r="A5" s="60" t="s">
        <v>639</v>
      </c>
      <c r="B5" s="60" t="str">
        <f t="shared" si="2"/>
        <v>u</v>
      </c>
      <c r="C5" s="60" t="str">
        <f t="shared" si="3"/>
        <v>87</v>
      </c>
      <c r="D5" s="63" t="str">
        <f t="shared" si="0"/>
        <v>87</v>
      </c>
      <c r="F5" s="33">
        <v>44278</v>
      </c>
      <c r="G5" s="63">
        <f t="shared" si="4"/>
        <v>23</v>
      </c>
      <c r="I5" s="40" t="str">
        <f t="shared" si="1"/>
        <v>u-87</v>
      </c>
    </row>
    <row r="6" spans="1:9" ht="13.5" thickBot="1" x14ac:dyDescent="0.25">
      <c r="A6" s="60" t="s">
        <v>640</v>
      </c>
      <c r="B6" s="60" t="str">
        <f t="shared" si="2"/>
        <v>a</v>
      </c>
      <c r="C6" s="60" t="str">
        <f t="shared" si="3"/>
        <v>09</v>
      </c>
      <c r="D6" s="63" t="str">
        <f t="shared" si="0"/>
        <v>09</v>
      </c>
      <c r="F6" s="33">
        <v>33090</v>
      </c>
      <c r="G6" s="63">
        <f t="shared" si="4"/>
        <v>5</v>
      </c>
      <c r="I6" s="40" t="str">
        <f t="shared" si="1"/>
        <v>a-09</v>
      </c>
    </row>
    <row r="7" spans="1:9" ht="13.5" thickBot="1" x14ac:dyDescent="0.25">
      <c r="A7" s="60" t="s">
        <v>641</v>
      </c>
      <c r="B7" s="60" t="str">
        <f t="shared" si="2"/>
        <v>l</v>
      </c>
      <c r="C7" s="60" t="str">
        <f t="shared" si="3"/>
        <v>98</v>
      </c>
      <c r="D7" s="63" t="str">
        <f t="shared" si="0"/>
        <v>98</v>
      </c>
      <c r="F7" s="33">
        <v>33091</v>
      </c>
      <c r="G7" s="63">
        <f t="shared" si="4"/>
        <v>6</v>
      </c>
      <c r="I7" s="40" t="str">
        <f t="shared" si="1"/>
        <v>l-98</v>
      </c>
    </row>
    <row r="8" spans="1:9" ht="13.5" thickBot="1" x14ac:dyDescent="0.25">
      <c r="A8" s="60" t="s">
        <v>642</v>
      </c>
      <c r="B8" s="60" t="str">
        <f t="shared" si="2"/>
        <v>v</v>
      </c>
      <c r="C8" s="60" t="str">
        <f t="shared" si="3"/>
        <v>34</v>
      </c>
      <c r="D8" s="63" t="str">
        <f t="shared" si="0"/>
        <v>34</v>
      </c>
      <c r="F8" s="33">
        <v>33092</v>
      </c>
      <c r="G8" s="63">
        <f t="shared" si="4"/>
        <v>7</v>
      </c>
      <c r="I8" s="40" t="str">
        <f t="shared" si="1"/>
        <v>v-34</v>
      </c>
    </row>
    <row r="9" spans="1:9" ht="13.5" thickBot="1" x14ac:dyDescent="0.25">
      <c r="A9" s="61" t="s">
        <v>643</v>
      </c>
      <c r="B9" s="60" t="str">
        <f t="shared" si="2"/>
        <v>q</v>
      </c>
      <c r="C9" s="60" t="str">
        <f t="shared" si="3"/>
        <v>11</v>
      </c>
      <c r="D9" s="64" t="str">
        <f t="shared" si="0"/>
        <v>11</v>
      </c>
      <c r="F9" s="34">
        <v>33093</v>
      </c>
      <c r="G9" s="64">
        <f t="shared" si="4"/>
        <v>8</v>
      </c>
      <c r="I9" s="66" t="str">
        <f t="shared" si="1"/>
        <v>q-11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F11" sqref="F11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4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 t="shared" ref="D4:D10" si="0">VLOOKUP(C4,tabgiudizi,2,TRUE)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75" t="str">
        <f t="shared" si="0"/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75" t="str">
        <f t="shared" si="0"/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 t="shared" si="0"/>
        <v>Sufficiente</v>
      </c>
    </row>
    <row r="8" spans="1:8" x14ac:dyDescent="0.2">
      <c r="B8" s="10" t="s">
        <v>134</v>
      </c>
      <c r="C8" s="10">
        <v>70</v>
      </c>
      <c r="D8" s="76" t="str">
        <f t="shared" si="0"/>
        <v>Buono</v>
      </c>
    </row>
    <row r="9" spans="1:8" x14ac:dyDescent="0.2">
      <c r="B9" s="10" t="s">
        <v>133</v>
      </c>
      <c r="C9" s="10">
        <v>0</v>
      </c>
      <c r="D9" s="10" t="str">
        <f t="shared" si="0"/>
        <v>Respinto</v>
      </c>
    </row>
    <row r="10" spans="1:8" x14ac:dyDescent="0.2">
      <c r="B10" s="10" t="s">
        <v>132</v>
      </c>
      <c r="C10" s="10">
        <v>0</v>
      </c>
      <c r="D10" s="10" t="str">
        <f t="shared" si="0"/>
        <v>Respinto</v>
      </c>
    </row>
    <row r="14" spans="1:8" x14ac:dyDescent="0.2">
      <c r="A14" s="35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5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5"/>
      <c r="B16" s="24" t="s">
        <v>130</v>
      </c>
      <c r="C16" s="24"/>
      <c r="D16" s="24"/>
      <c r="E16" s="24"/>
      <c r="F16" s="24"/>
      <c r="G16" s="24"/>
    </row>
    <row r="17" spans="1:7" x14ac:dyDescent="0.2">
      <c r="A17" s="35"/>
      <c r="B17" s="24" t="s">
        <v>129</v>
      </c>
      <c r="C17" s="24"/>
      <c r="D17" s="24"/>
      <c r="E17" s="24"/>
      <c r="F17" s="24"/>
      <c r="G17" s="24"/>
    </row>
    <row r="18" spans="1:7" x14ac:dyDescent="0.2">
      <c r="A18" s="35"/>
      <c r="B18" s="24" t="s">
        <v>128</v>
      </c>
      <c r="C18" s="24"/>
      <c r="D18" s="24"/>
      <c r="E18" s="24"/>
      <c r="F18" s="24"/>
      <c r="G18" s="24"/>
    </row>
    <row r="19" spans="1:7" x14ac:dyDescent="0.2">
      <c r="A19" s="35"/>
      <c r="B19" s="24" t="s">
        <v>127</v>
      </c>
      <c r="C19" s="24"/>
      <c r="D19" s="24"/>
      <c r="E19" s="24"/>
      <c r="F19" s="24"/>
      <c r="G19" s="24"/>
    </row>
    <row r="20" spans="1:7" x14ac:dyDescent="0.2">
      <c r="A20" s="35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4" priority="2" operator="equal">
      <formula>"Buono"</formula>
    </cfRule>
    <cfRule type="cellIs" dxfId="7" priority="3" operator="equal">
      <formula>"Discreto"</formula>
    </cfRule>
    <cfRule type="cellIs" dxfId="6" priority="4" operator="equal">
      <formula>"Sufficiente"</formula>
    </cfRule>
    <cfRule type="cellIs" dxfId="5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4" sqref="H4"/>
    </sheetView>
  </sheetViews>
  <sheetFormatPr defaultColWidth="9.28515625" defaultRowHeight="12.75" x14ac:dyDescent="0.2"/>
  <cols>
    <col min="1" max="3" width="9.28515625" style="10"/>
    <col min="4" max="4" width="13" style="10" customWidth="1"/>
    <col min="5" max="6" width="9.28515625" style="10"/>
    <col min="7" max="7" width="10.28515625" style="10" bestFit="1" customWidth="1"/>
    <col min="8" max="8" width="12.855468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71" t="s">
        <v>126</v>
      </c>
      <c r="H1" s="71"/>
      <c r="I1" s="71"/>
      <c r="J1" s="71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115</v>
      </c>
      <c r="H4" s="13">
        <f>VLOOKUP(G4,C4:D15,2,FALSE)</f>
        <v>329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55" t="s">
        <v>107</v>
      </c>
      <c r="D16" s="56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M22" sqref="M22"/>
    </sheetView>
  </sheetViews>
  <sheetFormatPr defaultRowHeight="12.75" x14ac:dyDescent="0.2"/>
  <cols>
    <col min="1" max="1" width="13.5703125" bestFit="1" customWidth="1"/>
    <col min="2" max="2" width="17.5703125" style="36" customWidth="1"/>
    <col min="3" max="3" width="17.7109375" style="36" customWidth="1"/>
  </cols>
  <sheetData>
    <row r="1" spans="1:3" x14ac:dyDescent="0.2">
      <c r="A1" t="s">
        <v>114</v>
      </c>
      <c r="B1" s="36" t="s">
        <v>648</v>
      </c>
      <c r="C1" s="36" t="s">
        <v>112</v>
      </c>
    </row>
    <row r="2" spans="1:3" x14ac:dyDescent="0.2">
      <c r="A2" t="s">
        <v>110</v>
      </c>
      <c r="B2" s="36">
        <v>1000</v>
      </c>
      <c r="C2" s="36">
        <v>200</v>
      </c>
    </row>
    <row r="3" spans="1:3" x14ac:dyDescent="0.2">
      <c r="A3" t="s">
        <v>109</v>
      </c>
      <c r="B3" s="36">
        <v>2000</v>
      </c>
      <c r="C3" s="36">
        <v>500</v>
      </c>
    </row>
    <row r="4" spans="1:3" x14ac:dyDescent="0.2">
      <c r="A4" t="s">
        <v>108</v>
      </c>
      <c r="B4" s="36">
        <v>580</v>
      </c>
      <c r="C4" s="36">
        <v>200</v>
      </c>
    </row>
    <row r="5" spans="1:3" x14ac:dyDescent="0.2">
      <c r="A5" t="s">
        <v>113</v>
      </c>
      <c r="B5" s="36">
        <v>1168</v>
      </c>
      <c r="C5" s="36">
        <v>300</v>
      </c>
    </row>
    <row r="6" spans="1:3" x14ac:dyDescent="0.2">
      <c r="A6" t="s">
        <v>111</v>
      </c>
      <c r="B6" s="36">
        <v>2647</v>
      </c>
      <c r="C6" s="36">
        <v>500</v>
      </c>
    </row>
    <row r="9" spans="1:3" x14ac:dyDescent="0.2">
      <c r="A9" s="72" t="s">
        <v>649</v>
      </c>
      <c r="B9" s="73"/>
      <c r="C9" s="73"/>
    </row>
    <row r="10" spans="1:3" x14ac:dyDescent="0.2">
      <c r="A10" s="73"/>
      <c r="B10" s="73"/>
      <c r="C10" s="73"/>
    </row>
    <row r="11" spans="1:3" x14ac:dyDescent="0.2">
      <c r="A11" s="73"/>
      <c r="B11" s="73"/>
      <c r="C11" s="73"/>
    </row>
    <row r="12" spans="1:3" x14ac:dyDescent="0.2">
      <c r="A12" s="73"/>
      <c r="B12" s="73"/>
      <c r="C12" s="73"/>
    </row>
    <row r="13" spans="1:3" x14ac:dyDescent="0.2">
      <c r="A13" s="73"/>
      <c r="B13" s="73"/>
      <c r="C13" s="73"/>
    </row>
    <row r="14" spans="1:3" x14ac:dyDescent="0.2">
      <c r="A14" s="73"/>
      <c r="B14" s="73"/>
      <c r="C14" s="73"/>
    </row>
    <row r="15" spans="1:3" x14ac:dyDescent="0.2">
      <c r="A15" s="73"/>
      <c r="B15" s="73"/>
      <c r="C15" s="73"/>
    </row>
    <row r="16" spans="1:3" x14ac:dyDescent="0.2">
      <c r="A16" s="73"/>
      <c r="B16" s="73"/>
      <c r="C16" s="73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="120" zoomScaleNormal="120" workbookViewId="0">
      <selection activeCell="I6" sqref="I6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1.7109375" style="3" bestFit="1" customWidth="1"/>
    <col min="6" max="6" width="8.42578125" customWidth="1"/>
    <col min="7" max="7" width="9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4" t="s">
        <v>36</v>
      </c>
      <c r="I3" s="68">
        <f>SUMIF(C2:C76,"Abbigliamento",D2:D76)</f>
        <v>611780</v>
      </c>
    </row>
    <row r="4" spans="1:9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5" t="s">
        <v>94</v>
      </c>
      <c r="I4" s="68">
        <f>SUMIF(C2:C80,"Alimentari",D2:D80)</f>
        <v>30860</v>
      </c>
    </row>
    <row r="5" spans="1:9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5" t="s">
        <v>56</v>
      </c>
      <c r="I5" s="68">
        <f>SUMIF(C4:C78,"Personale",D4:D78)</f>
        <v>54000</v>
      </c>
    </row>
    <row r="6" spans="1:9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6" t="s">
        <v>88</v>
      </c>
      <c r="I6" s="68">
        <f>SUMIF(C2:C80,"Hardware",D2:D80)</f>
        <v>6765600</v>
      </c>
    </row>
    <row r="7" spans="1:9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.75" thickBot="1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47" t="s">
        <v>105</v>
      </c>
      <c r="I8" s="48">
        <f>SUMIF(C2:C80,"H&amp;B",D2:D80)</f>
        <v>0</v>
      </c>
    </row>
    <row r="9" spans="1:9" ht="15.75" thickBot="1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49" t="s">
        <v>43</v>
      </c>
      <c r="I9" s="48">
        <f>SUMIF(C2:C80,"Allstate",D2:D80)</f>
        <v>0</v>
      </c>
    </row>
    <row r="10" spans="1:9" ht="15.75" thickBot="1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49" t="s">
        <v>64</v>
      </c>
      <c r="I10" s="48">
        <f>SUMIF(C2:C80,"Canon USA",D2:D80)</f>
        <v>0</v>
      </c>
    </row>
    <row r="11" spans="1:9" ht="15.75" thickBot="1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49" t="s">
        <v>45</v>
      </c>
      <c r="I11" s="48">
        <f>SUMIF(C2:C80,"America Online",D2:D80)</f>
        <v>0</v>
      </c>
    </row>
    <row r="12" spans="1:9" ht="15.75" thickBot="1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49" t="s">
        <v>61</v>
      </c>
      <c r="I12" s="48">
        <f>SUMIF(C2:C80,"Biobottoms",D2:D80)</f>
        <v>0</v>
      </c>
    </row>
    <row r="13" spans="1:9" ht="15.75" thickBot="1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49" t="s">
        <v>89</v>
      </c>
      <c r="I13" s="48">
        <f>SUMIF(C2:C80,"Epcot Center",D2:D80)</f>
        <v>0</v>
      </c>
    </row>
    <row r="14" spans="1:9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0" t="s">
        <v>59</v>
      </c>
      <c r="I14" s="48">
        <f>SUMIF(C2:C80,"Biergarten",D2:D80)</f>
        <v>0</v>
      </c>
    </row>
    <row r="15" spans="1:9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autoFilter ref="C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ignoredErrors>
    <ignoredError sqref="I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5" sqref="H5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3.42578125" customWidth="1"/>
    <col min="4" max="4" width="13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74" t="s">
        <v>106</v>
      </c>
      <c r="C1" s="74"/>
      <c r="D1" s="74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2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2" t="s">
        <v>14</v>
      </c>
      <c r="H5" s="51">
        <f>SUMIF(C4:C26,"Elettronica",E4:E26)</f>
        <v>893.5</v>
      </c>
    </row>
    <row r="6" spans="1:11" ht="13.5" thickBot="1" x14ac:dyDescent="0.2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3" t="s">
        <v>6</v>
      </c>
      <c r="H6" s="51">
        <f>SUMIF(C5:C26,"alimentari",E5:E26)</f>
        <v>98</v>
      </c>
    </row>
    <row r="7" spans="1:11" ht="13.5" thickBot="1" x14ac:dyDescent="0.2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3" t="s">
        <v>22</v>
      </c>
      <c r="H7" s="51">
        <f>SUMIF(C6:C26,"abbigliamento",E6:E26)</f>
        <v>832</v>
      </c>
    </row>
    <row r="8" spans="1:11" ht="13.5" thickBot="1" x14ac:dyDescent="0.2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3" t="s">
        <v>8</v>
      </c>
      <c r="H8" s="51">
        <f>SUMIF(C7:C26,"svago",E7:E26)</f>
        <v>19</v>
      </c>
    </row>
    <row r="9" spans="1:11" ht="13.5" thickBot="1" x14ac:dyDescent="0.2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3" t="s">
        <v>12</v>
      </c>
      <c r="H9" s="51">
        <f>SUMIF(C8:C26,"automobile",E8:E26)</f>
        <v>212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4" t="s">
        <v>17</v>
      </c>
      <c r="H10" s="51">
        <f>SUMIF(C9:C26,"casa",E9:E26)</f>
        <v>885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topLeftCell="A4" workbookViewId="0">
      <selection activeCell="I7" sqref="I7"/>
    </sheetView>
  </sheetViews>
  <sheetFormatPr defaultRowHeight="12.75" x14ac:dyDescent="0.2"/>
  <cols>
    <col min="1" max="1" width="11.42578125" style="2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7" customWidth="1"/>
    <col min="7" max="7" width="11.28515625" customWidth="1"/>
    <col min="8" max="8" width="22.140625" customWidth="1"/>
    <col min="9" max="9" width="32.140625" customWidth="1"/>
  </cols>
  <sheetData>
    <row r="1" spans="1:9" ht="15.75" x14ac:dyDescent="0.25">
      <c r="A1" s="58" t="s">
        <v>665</v>
      </c>
    </row>
    <row r="2" spans="1:9" ht="15.75" x14ac:dyDescent="0.25">
      <c r="A2" s="58"/>
    </row>
    <row r="3" spans="1:9" ht="13.5" thickBot="1" x14ac:dyDescent="0.25"/>
    <row r="4" spans="1:9" ht="13.5" thickBot="1" x14ac:dyDescent="0.25">
      <c r="E4" s="26" t="s">
        <v>662</v>
      </c>
      <c r="F4" s="67">
        <f ca="1">NOW()</f>
        <v>45108.635675925929</v>
      </c>
      <c r="G4" s="57"/>
    </row>
    <row r="5" spans="1:9" x14ac:dyDescent="0.2">
      <c r="E5" s="57"/>
      <c r="F5" s="57"/>
      <c r="G5" s="57"/>
    </row>
    <row r="6" spans="1:9" x14ac:dyDescent="0.2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DATEDIF(A7,$F$4,"d")</f>
        <v>7486</v>
      </c>
      <c r="I7">
        <f ca="1">NETWORKDAYS(A7,$F$4)</f>
        <v>5348</v>
      </c>
    </row>
    <row r="8" spans="1:9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DATEDIF(A8,$F$4,"d")</f>
        <v>7847</v>
      </c>
      <c r="I8">
        <f t="shared" ref="I8:I29" ca="1" si="4">NETWORKDAYS(A8,$F$4)</f>
        <v>5605</v>
      </c>
    </row>
    <row r="9" spans="1:9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6390</v>
      </c>
      <c r="I9">
        <f t="shared" ca="1" si="4"/>
        <v>4565</v>
      </c>
    </row>
    <row r="10" spans="1:9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7474</v>
      </c>
      <c r="I10">
        <f t="shared" ca="1" si="4"/>
        <v>5340</v>
      </c>
    </row>
    <row r="11" spans="1:9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7473</v>
      </c>
      <c r="I11">
        <f t="shared" ca="1" si="4"/>
        <v>5339</v>
      </c>
    </row>
    <row r="12" spans="1:9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7466</v>
      </c>
      <c r="I12">
        <f t="shared" ca="1" si="4"/>
        <v>5334</v>
      </c>
    </row>
    <row r="13" spans="1:9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7458</v>
      </c>
      <c r="I13">
        <f t="shared" ca="1" si="4"/>
        <v>5328</v>
      </c>
    </row>
    <row r="14" spans="1:9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7455</v>
      </c>
      <c r="I14">
        <f t="shared" ca="1" si="4"/>
        <v>5325</v>
      </c>
    </row>
    <row r="15" spans="1:9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7451</v>
      </c>
      <c r="I15">
        <f t="shared" ca="1" si="4"/>
        <v>5323</v>
      </c>
    </row>
    <row r="16" spans="1:9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7450</v>
      </c>
      <c r="I16">
        <f t="shared" ca="1" si="4"/>
        <v>5322</v>
      </c>
    </row>
    <row r="17" spans="1:9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7445</v>
      </c>
      <c r="I17">
        <f t="shared" ca="1" si="4"/>
        <v>5319</v>
      </c>
    </row>
    <row r="18" spans="1:9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7442</v>
      </c>
      <c r="I18">
        <f t="shared" ca="1" si="4"/>
        <v>5316</v>
      </c>
    </row>
    <row r="19" spans="1:9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6706</v>
      </c>
      <c r="I19">
        <f t="shared" ca="1" si="4"/>
        <v>4790</v>
      </c>
    </row>
    <row r="20" spans="1:9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7435</v>
      </c>
      <c r="I20">
        <f t="shared" ca="1" si="4"/>
        <v>5311</v>
      </c>
    </row>
    <row r="21" spans="1:9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7433</v>
      </c>
      <c r="I21">
        <f t="shared" ca="1" si="4"/>
        <v>5310</v>
      </c>
    </row>
    <row r="22" spans="1:9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7430</v>
      </c>
      <c r="I22">
        <f t="shared" ca="1" si="4"/>
        <v>5308</v>
      </c>
    </row>
    <row r="23" spans="1:9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7060</v>
      </c>
      <c r="I23">
        <f t="shared" ca="1" si="4"/>
        <v>5044</v>
      </c>
    </row>
    <row r="24" spans="1:9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7423</v>
      </c>
      <c r="I24">
        <f t="shared" ca="1" si="4"/>
        <v>5303</v>
      </c>
    </row>
    <row r="25" spans="1:9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7418</v>
      </c>
      <c r="I25">
        <f t="shared" ca="1" si="4"/>
        <v>5300</v>
      </c>
    </row>
    <row r="26" spans="1:9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7413</v>
      </c>
      <c r="I26">
        <f t="shared" ca="1" si="4"/>
        <v>5295</v>
      </c>
    </row>
    <row r="27" spans="1:9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7043</v>
      </c>
      <c r="I27">
        <f t="shared" ca="1" si="4"/>
        <v>5031</v>
      </c>
    </row>
    <row r="28" spans="1:9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5580</v>
      </c>
      <c r="I28">
        <f t="shared" ca="1" si="4"/>
        <v>3986</v>
      </c>
    </row>
    <row r="29" spans="1:9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7403</v>
      </c>
      <c r="I29">
        <f t="shared" ca="1" si="4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23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tabgiudizi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vitamariaandriani@gmail.com</cp:lastModifiedBy>
  <cp:revision>1</cp:revision>
  <cp:lastPrinted>2021-07-07T07:22:11Z</cp:lastPrinted>
  <dcterms:created xsi:type="dcterms:W3CDTF">2005-04-12T12:35:30Z</dcterms:created>
  <dcterms:modified xsi:type="dcterms:W3CDTF">2023-07-01T13:18:34Z</dcterms:modified>
  <cp:category>Excel;Corsi Excel</cp:category>
</cp:coreProperties>
</file>