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MP Materials\"/>
    </mc:Choice>
  </mc:AlternateContent>
  <xr:revisionPtr revIDLastSave="0" documentId="13_ncr:1_{3148C861-06A5-476F-91F1-0D31E3782597}" xr6:coauthVersionLast="47" xr6:coauthVersionMax="47" xr10:uidLastSave="{00000000-0000-0000-0000-000000000000}"/>
  <bookViews>
    <workbookView xWindow="27135" yWindow="315" windowWidth="22800" windowHeight="14760" tabRatio="698" activeTab="2" xr2:uid="{00000000-000D-0000-FFFF-FFFF00000000}"/>
  </bookViews>
  <sheets>
    <sheet name="Cash Flow Statement" sheetId="4" r:id="rId1"/>
    <sheet name="Balance Sheet" sheetId="3" r:id="rId2"/>
    <sheet name="Income Statement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8" i="1" s="1"/>
  <c r="P9" i="1"/>
  <c r="B9" i="1"/>
  <c r="E9" i="1"/>
  <c r="D9" i="1"/>
  <c r="D28" i="1"/>
  <c r="C23" i="1"/>
  <c r="C22" i="1"/>
  <c r="C25" i="1" s="1"/>
  <c r="C16" i="1"/>
  <c r="J17" i="1"/>
  <c r="I17" i="1"/>
  <c r="H17" i="1"/>
  <c r="G17" i="1"/>
  <c r="F17" i="1"/>
  <c r="E17" i="1"/>
  <c r="D17" i="1"/>
  <c r="K17" i="1"/>
  <c r="C14" i="1"/>
  <c r="C6" i="1"/>
  <c r="D11" i="1"/>
  <c r="D7" i="1"/>
  <c r="B12" i="1"/>
  <c r="J12" i="1"/>
  <c r="I12" i="1"/>
  <c r="H12" i="1"/>
  <c r="G12" i="1"/>
  <c r="F12" i="1"/>
  <c r="E12" i="1"/>
  <c r="D12" i="1"/>
  <c r="K12" i="1"/>
  <c r="C35" i="3"/>
  <c r="C8" i="3"/>
  <c r="C10" i="3"/>
  <c r="C31" i="3"/>
  <c r="C11" i="3"/>
  <c r="K12" i="3"/>
  <c r="J12" i="3"/>
  <c r="I12" i="3"/>
  <c r="H12" i="3"/>
  <c r="G12" i="3"/>
  <c r="F12" i="3"/>
  <c r="E12" i="3"/>
  <c r="D12" i="3"/>
  <c r="B13" i="3" s="1"/>
  <c r="B12" i="3"/>
  <c r="J32" i="3"/>
  <c r="I32" i="3"/>
  <c r="H32" i="3"/>
  <c r="G32" i="3"/>
  <c r="F32" i="3"/>
  <c r="E32" i="3"/>
  <c r="D32" i="3"/>
  <c r="B33" i="3" s="1"/>
  <c r="B32" i="3"/>
  <c r="K32" i="3"/>
  <c r="B18" i="1" l="1"/>
  <c r="C5" i="1"/>
  <c r="C20" i="1" s="1"/>
  <c r="B13" i="1"/>
  <c r="C15" i="3"/>
  <c r="C21" i="1" l="1"/>
  <c r="C26" i="1" s="1"/>
  <c r="C27" i="1" l="1"/>
  <c r="C29" i="1" s="1"/>
  <c r="C30" i="1" s="1"/>
</calcChain>
</file>

<file path=xl/sharedStrings.xml><?xml version="1.0" encoding="utf-8"?>
<sst xmlns="http://schemas.openxmlformats.org/spreadsheetml/2006/main" count="117" uniqueCount="103">
  <si>
    <t>In USD millions except per share amounts</t>
  </si>
  <si>
    <t>Period Ended</t>
  </si>
  <si>
    <t>Operating Revenue</t>
  </si>
  <si>
    <t>Gross Profit</t>
  </si>
  <si>
    <t>Selling, General and Administrative</t>
  </si>
  <si>
    <t>Depreciation, Depletion and Amortization</t>
  </si>
  <si>
    <t>Restructuring and Impairment Charges</t>
  </si>
  <si>
    <t>Other Operating Expenses</t>
  </si>
  <si>
    <t>Total Operating Expenses</t>
  </si>
  <si>
    <t>Operating Income</t>
  </si>
  <si>
    <t>Interest Expense</t>
  </si>
  <si>
    <t>Interest and Investment Income</t>
  </si>
  <si>
    <t>Other Income (Expense)</t>
  </si>
  <si>
    <t>Total Other Income (Expense)</t>
  </si>
  <si>
    <t>Income Before Income Taxes</t>
  </si>
  <si>
    <t>Income Taxes</t>
  </si>
  <si>
    <t>Consolidated Net Income (Loss)</t>
  </si>
  <si>
    <t>Net Income (Loss) Attributable to Common Shareholders, Basic</t>
  </si>
  <si>
    <t>Cash and Equivalents</t>
  </si>
  <si>
    <t>Short-Term Investments</t>
  </si>
  <si>
    <t>Trade Receivables</t>
  </si>
  <si>
    <t>Inventories</t>
  </si>
  <si>
    <t>Deferred Tax Assets, Current</t>
  </si>
  <si>
    <t>Prepaid Expenses and Other Current Assets</t>
  </si>
  <si>
    <t>Total Current Assets</t>
  </si>
  <si>
    <t>Property, Plant and Equipment</t>
  </si>
  <si>
    <t>Accumulated Depreciation</t>
  </si>
  <si>
    <t>Property, Plant and Equipment, Net</t>
  </si>
  <si>
    <t>Right-Of-Use Assets</t>
  </si>
  <si>
    <t>Goodwill</t>
  </si>
  <si>
    <t>Other Assets</t>
  </si>
  <si>
    <t>Total Assets</t>
  </si>
  <si>
    <t>Accounts Payable</t>
  </si>
  <si>
    <t>Deferred Revenue, Current</t>
  </si>
  <si>
    <t>Debt, Current</t>
  </si>
  <si>
    <t>Operating Lease Liabilities, Current</t>
  </si>
  <si>
    <t>Accrued and Other Current Liabilities</t>
  </si>
  <si>
    <t>Total Current Liabilities</t>
  </si>
  <si>
    <t>Long-Term Debt and Capital Lease Obligations</t>
  </si>
  <si>
    <t>Operating Lease Liabilities, Noncurrent</t>
  </si>
  <si>
    <t>Deferred Revenue, Noncurrent</t>
  </si>
  <si>
    <t>Deferred Taxes, Noncurrent</t>
  </si>
  <si>
    <t>Other Noncurrent Liabilities</t>
  </si>
  <si>
    <t>Total Liabilities</t>
  </si>
  <si>
    <t>Common Stock</t>
  </si>
  <si>
    <t>Additional Paid In Capital</t>
  </si>
  <si>
    <t>Treasury Stock</t>
  </si>
  <si>
    <t>Accumulated Other Comprehensive Income</t>
  </si>
  <si>
    <t>Retained Earnings (Deficit)</t>
  </si>
  <si>
    <t>Total Equity Attributable to Parent</t>
  </si>
  <si>
    <t>Total Equity</t>
  </si>
  <si>
    <t>Total Liabilities and Equity</t>
  </si>
  <si>
    <t>Net Income</t>
  </si>
  <si>
    <t>Deferred Income Taxes and Tax Credits</t>
  </si>
  <si>
    <t>Gain (Loss) On Sale</t>
  </si>
  <si>
    <t>Unrealized Gain (Loss)</t>
  </si>
  <si>
    <t>Other Operating Activities</t>
  </si>
  <si>
    <t>Change In Trade Receivables</t>
  </si>
  <si>
    <t>Change In Accounts Payable</t>
  </si>
  <si>
    <t>Change In Deferred Revenue</t>
  </si>
  <si>
    <t>Change In Other Operating Assets and Liabilities, Net</t>
  </si>
  <si>
    <t>Cash From Operating Activities - Continuing Operations</t>
  </si>
  <si>
    <t>Net Cash From Operating Activities</t>
  </si>
  <si>
    <t>Purchase of Property, Plant and Equipment</t>
  </si>
  <si>
    <t>Sale of Property, Plant and Equipment</t>
  </si>
  <si>
    <t>Acquisitions</t>
  </si>
  <si>
    <t>Purchase of Investments</t>
  </si>
  <si>
    <t>Sale and Maturity of Investments</t>
  </si>
  <si>
    <t>Hedging Activities, Net</t>
  </si>
  <si>
    <t>Other Investing Activities</t>
  </si>
  <si>
    <t>Net Cash From Investing Activities - Continuing Operations</t>
  </si>
  <si>
    <t>Net Cash From Investing Activities</t>
  </si>
  <si>
    <t>Short-Term Debt Issuances (Repayments)</t>
  </si>
  <si>
    <t>Long-Term Debt Issuances</t>
  </si>
  <si>
    <t>Long-Term Debt Repayments</t>
  </si>
  <si>
    <t>Equity Issuances</t>
  </si>
  <si>
    <t>Equity Repurchases</t>
  </si>
  <si>
    <t>Proceeds From Incentive Plans</t>
  </si>
  <si>
    <t>Dividends</t>
  </si>
  <si>
    <t>Other Financing Activities</t>
  </si>
  <si>
    <t>Net Cash From Financing Activities - Continuing Operations</t>
  </si>
  <si>
    <t>Net Cash From Financing Activities</t>
  </si>
  <si>
    <t>Change In Cash and Equivalents</t>
  </si>
  <si>
    <t>Cash Paid for Income Taxes</t>
  </si>
  <si>
    <t>Cash Paid for Interest</t>
  </si>
  <si>
    <t>Assets</t>
  </si>
  <si>
    <t>Liabilities</t>
  </si>
  <si>
    <t>Growth</t>
  </si>
  <si>
    <t>Average</t>
  </si>
  <si>
    <t>E2020</t>
  </si>
  <si>
    <t>Cash + Short Term Inv + Trade Rec</t>
  </si>
  <si>
    <t>Deficit</t>
  </si>
  <si>
    <t>Model</t>
  </si>
  <si>
    <t>Salaries, wages, and benefits</t>
  </si>
  <si>
    <t>Fuel and oil</t>
  </si>
  <si>
    <t>Tax Rate</t>
  </si>
  <si>
    <t xml:space="preserve">Modeling: </t>
  </si>
  <si>
    <t>True value</t>
  </si>
  <si>
    <t>Forecasted</t>
  </si>
  <si>
    <t>absolute error</t>
  </si>
  <si>
    <t>relative error in %</t>
  </si>
  <si>
    <t>95% P.I. Range</t>
  </si>
  <si>
    <t>Annual Forecasted Revenue: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</si>
</sst>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33" borderId="0" xfId="0" applyFill="1"/>
    <xf numFmtId="4" fontId="0" fillId="33" borderId="0" xfId="0" applyNumberFormat="1" applyFill="1"/>
    <xf numFmtId="10" fontId="0" fillId="0" borderId="0" xfId="42" applyNumberFormat="1" applyFont="1"/>
    <xf numFmtId="0" fontId="14" fillId="0" borderId="0" xfId="0" applyFont="1"/>
    <xf numFmtId="4" fontId="14" fillId="33" borderId="0" xfId="0" applyNumberFormat="1" applyFont="1" applyFill="1"/>
    <xf numFmtId="14" fontId="14" fillId="0" borderId="0" xfId="0" applyNumberFormat="1" applyFont="1"/>
    <xf numFmtId="4" fontId="14" fillId="0" borderId="0" xfId="0" applyNumberFormat="1" applyFont="1"/>
    <xf numFmtId="10" fontId="14" fillId="0" borderId="0" xfId="42" applyNumberFormat="1" applyFont="1"/>
    <xf numFmtId="9" fontId="14" fillId="0" borderId="0" xfId="42" applyFont="1"/>
    <xf numFmtId="0" fontId="18" fillId="0" borderId="0" xfId="0" applyFont="1"/>
    <xf numFmtId="4" fontId="14" fillId="34" borderId="0" xfId="0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workbookViewId="0">
      <selection activeCell="C3" sqref="C3"/>
    </sheetView>
  </sheetViews>
  <sheetFormatPr defaultRowHeight="15" x14ac:dyDescent="0.25"/>
  <cols>
    <col min="1" max="1" width="54.5703125" bestFit="1" customWidth="1"/>
    <col min="2" max="11" width="10.7109375" bestFit="1" customWidth="1"/>
  </cols>
  <sheetData>
    <row r="1" spans="1:11" x14ac:dyDescent="0.25">
      <c r="A1" t="s">
        <v>0</v>
      </c>
      <c r="B1">
        <v>2020</v>
      </c>
      <c r="C1">
        <v>2019</v>
      </c>
      <c r="D1">
        <v>2018</v>
      </c>
      <c r="E1">
        <v>2017</v>
      </c>
      <c r="F1">
        <v>2016</v>
      </c>
      <c r="G1">
        <v>2015</v>
      </c>
      <c r="H1">
        <v>2014</v>
      </c>
      <c r="I1">
        <v>2013</v>
      </c>
      <c r="J1">
        <v>2012</v>
      </c>
      <c r="K1">
        <v>2011</v>
      </c>
    </row>
    <row r="2" spans="1:11" x14ac:dyDescent="0.25">
      <c r="A2" t="s">
        <v>1</v>
      </c>
      <c r="B2" s="1">
        <v>44196</v>
      </c>
      <c r="C2" s="1">
        <v>43830</v>
      </c>
      <c r="D2" s="1">
        <v>43465</v>
      </c>
      <c r="E2" s="1">
        <v>43100</v>
      </c>
      <c r="F2" s="1">
        <v>42735</v>
      </c>
      <c r="G2" s="1">
        <v>42369</v>
      </c>
      <c r="H2" s="1">
        <v>42004</v>
      </c>
      <c r="I2" s="1">
        <v>41639</v>
      </c>
      <c r="J2" s="1">
        <v>41274</v>
      </c>
      <c r="K2" s="1">
        <v>40908</v>
      </c>
    </row>
    <row r="3" spans="1:11" x14ac:dyDescent="0.25">
      <c r="A3" t="s">
        <v>52</v>
      </c>
      <c r="B3" s="2">
        <v>-3074</v>
      </c>
      <c r="C3" s="2">
        <v>2300</v>
      </c>
      <c r="D3" s="2">
        <v>2465</v>
      </c>
      <c r="E3" s="2">
        <v>3357</v>
      </c>
      <c r="F3" s="2">
        <v>2183</v>
      </c>
      <c r="G3" s="2">
        <v>2181</v>
      </c>
      <c r="H3" s="2">
        <v>1136</v>
      </c>
      <c r="I3">
        <v>754</v>
      </c>
      <c r="J3">
        <v>421</v>
      </c>
      <c r="K3">
        <v>178</v>
      </c>
    </row>
    <row r="4" spans="1:11" x14ac:dyDescent="0.25">
      <c r="A4" t="s">
        <v>5</v>
      </c>
      <c r="B4" s="2">
        <v>1255</v>
      </c>
      <c r="C4" s="2">
        <v>1219</v>
      </c>
      <c r="D4" s="2">
        <v>1201</v>
      </c>
      <c r="E4" s="2">
        <v>1218</v>
      </c>
      <c r="F4" s="2">
        <v>1221</v>
      </c>
      <c r="G4" s="2">
        <v>1015</v>
      </c>
      <c r="H4">
        <v>938</v>
      </c>
      <c r="I4">
        <v>867</v>
      </c>
      <c r="J4">
        <v>844</v>
      </c>
      <c r="K4">
        <v>715</v>
      </c>
    </row>
    <row r="5" spans="1:11" x14ac:dyDescent="0.25">
      <c r="A5" t="s">
        <v>53</v>
      </c>
      <c r="B5">
        <v>-716</v>
      </c>
      <c r="C5">
        <v>-55</v>
      </c>
      <c r="D5">
        <v>301</v>
      </c>
      <c r="E5" s="2">
        <v>-1066</v>
      </c>
      <c r="F5">
        <v>419</v>
      </c>
      <c r="G5">
        <v>-109</v>
      </c>
      <c r="H5">
        <v>501</v>
      </c>
      <c r="I5">
        <v>50</v>
      </c>
      <c r="J5">
        <v>251</v>
      </c>
      <c r="K5">
        <v>123</v>
      </c>
    </row>
    <row r="6" spans="1:11" x14ac:dyDescent="0.25">
      <c r="A6" t="s">
        <v>54</v>
      </c>
      <c r="B6">
        <v>-190</v>
      </c>
    </row>
    <row r="7" spans="1:11" x14ac:dyDescent="0.25">
      <c r="A7" t="s">
        <v>55</v>
      </c>
      <c r="B7">
        <v>15</v>
      </c>
      <c r="D7">
        <v>-14</v>
      </c>
      <c r="E7">
        <v>-50</v>
      </c>
      <c r="F7">
        <v>-200</v>
      </c>
      <c r="G7">
        <v>113</v>
      </c>
      <c r="H7">
        <v>279</v>
      </c>
      <c r="I7">
        <v>-5</v>
      </c>
      <c r="J7">
        <v>-189</v>
      </c>
      <c r="K7">
        <v>90</v>
      </c>
    </row>
    <row r="8" spans="1:11" x14ac:dyDescent="0.25">
      <c r="A8" t="s">
        <v>6</v>
      </c>
      <c r="F8">
        <v>21</v>
      </c>
    </row>
    <row r="9" spans="1:11" x14ac:dyDescent="0.25">
      <c r="A9" t="s">
        <v>56</v>
      </c>
      <c r="B9">
        <v>-95</v>
      </c>
      <c r="C9">
        <v>-108</v>
      </c>
      <c r="D9">
        <v>14</v>
      </c>
      <c r="E9">
        <v>-58</v>
      </c>
      <c r="F9">
        <v>-165</v>
      </c>
      <c r="G9">
        <v>-462</v>
      </c>
      <c r="H9">
        <v>-277</v>
      </c>
      <c r="I9">
        <v>74</v>
      </c>
      <c r="J9">
        <v>121</v>
      </c>
      <c r="K9">
        <v>152</v>
      </c>
    </row>
    <row r="10" spans="1:11" x14ac:dyDescent="0.25">
      <c r="A10" t="s">
        <v>57</v>
      </c>
      <c r="B10">
        <v>-294</v>
      </c>
      <c r="C10">
        <v>-94</v>
      </c>
      <c r="D10">
        <v>117</v>
      </c>
      <c r="E10">
        <v>-102</v>
      </c>
      <c r="F10">
        <v>-50</v>
      </c>
      <c r="G10">
        <v>-88</v>
      </c>
      <c r="H10">
        <v>54</v>
      </c>
      <c r="I10">
        <v>-17</v>
      </c>
      <c r="J10">
        <v>-33</v>
      </c>
      <c r="K10">
        <v>-26</v>
      </c>
    </row>
    <row r="11" spans="1:11" x14ac:dyDescent="0.25">
      <c r="A11" t="s">
        <v>58</v>
      </c>
      <c r="B11">
        <v>231</v>
      </c>
      <c r="C11">
        <v>298</v>
      </c>
      <c r="D11">
        <v>545</v>
      </c>
      <c r="E11">
        <v>233</v>
      </c>
      <c r="F11">
        <v>221</v>
      </c>
      <c r="G11">
        <v>961</v>
      </c>
      <c r="H11">
        <v>36</v>
      </c>
      <c r="I11">
        <v>343</v>
      </c>
      <c r="J11">
        <v>186</v>
      </c>
      <c r="K11">
        <v>253</v>
      </c>
    </row>
    <row r="12" spans="1:11" x14ac:dyDescent="0.25">
      <c r="A12" t="s">
        <v>59</v>
      </c>
      <c r="B12" s="2">
        <v>1623</v>
      </c>
      <c r="C12">
        <v>440</v>
      </c>
      <c r="D12">
        <v>506</v>
      </c>
    </row>
    <row r="13" spans="1:11" x14ac:dyDescent="0.25">
      <c r="A13" t="s">
        <v>60</v>
      </c>
      <c r="B13">
        <v>118</v>
      </c>
      <c r="C13">
        <v>-13</v>
      </c>
      <c r="D13">
        <v>-242</v>
      </c>
      <c r="E13">
        <v>397</v>
      </c>
      <c r="F13">
        <v>643</v>
      </c>
      <c r="G13">
        <v>-373</v>
      </c>
      <c r="H13">
        <v>235</v>
      </c>
      <c r="I13">
        <v>411</v>
      </c>
      <c r="J13">
        <v>463</v>
      </c>
      <c r="K13">
        <v>-129</v>
      </c>
    </row>
    <row r="14" spans="1:11" x14ac:dyDescent="0.25">
      <c r="A14" t="s">
        <v>61</v>
      </c>
      <c r="B14" s="2">
        <v>-1127</v>
      </c>
      <c r="C14" s="2">
        <v>3987</v>
      </c>
      <c r="D14" s="2">
        <v>4893</v>
      </c>
      <c r="E14" s="2">
        <v>3929</v>
      </c>
      <c r="F14" s="2">
        <v>4293</v>
      </c>
      <c r="G14" s="2">
        <v>3238</v>
      </c>
      <c r="H14" s="2">
        <v>2902</v>
      </c>
      <c r="I14" s="2">
        <v>2477</v>
      </c>
      <c r="J14" s="2">
        <v>2064</v>
      </c>
      <c r="K14" s="2">
        <v>1356</v>
      </c>
    </row>
    <row r="15" spans="1:11" x14ac:dyDescent="0.25">
      <c r="A15" t="s">
        <v>62</v>
      </c>
      <c r="B15" s="2">
        <v>-1127</v>
      </c>
      <c r="C15" s="2">
        <v>3987</v>
      </c>
      <c r="D15" s="2">
        <v>4893</v>
      </c>
      <c r="E15" s="2">
        <v>3929</v>
      </c>
      <c r="F15" s="2">
        <v>4293</v>
      </c>
      <c r="G15" s="2">
        <v>3238</v>
      </c>
      <c r="H15" s="2">
        <v>2902</v>
      </c>
      <c r="I15" s="2">
        <v>2477</v>
      </c>
      <c r="J15" s="2">
        <v>2064</v>
      </c>
      <c r="K15" s="2">
        <v>1356</v>
      </c>
    </row>
    <row r="16" spans="1:11" x14ac:dyDescent="0.25">
      <c r="A16" t="s">
        <v>63</v>
      </c>
      <c r="B16">
        <v>-515</v>
      </c>
      <c r="C16" s="2">
        <v>-1027</v>
      </c>
      <c r="D16" s="2">
        <v>-1976</v>
      </c>
      <c r="E16" s="2">
        <v>-2249</v>
      </c>
      <c r="F16" s="2">
        <v>-2147</v>
      </c>
      <c r="G16" s="2">
        <v>-2143</v>
      </c>
      <c r="H16" s="2">
        <v>-1828</v>
      </c>
      <c r="I16" s="2">
        <v>-1447</v>
      </c>
      <c r="J16" s="2">
        <v>-1348</v>
      </c>
      <c r="K16">
        <v>-968</v>
      </c>
    </row>
    <row r="17" spans="1:11" x14ac:dyDescent="0.25">
      <c r="A17" t="s">
        <v>64</v>
      </c>
      <c r="B17">
        <v>815</v>
      </c>
    </row>
    <row r="18" spans="1:11" x14ac:dyDescent="0.25">
      <c r="A18" t="s">
        <v>65</v>
      </c>
      <c r="K18">
        <v>-35</v>
      </c>
    </row>
    <row r="19" spans="1:11" x14ac:dyDescent="0.25">
      <c r="A19" t="s">
        <v>66</v>
      </c>
      <c r="B19" s="2">
        <v>-5080</v>
      </c>
      <c r="C19" s="2">
        <v>-2122</v>
      </c>
      <c r="D19" s="2">
        <v>-2409</v>
      </c>
      <c r="E19" s="2">
        <v>-2380</v>
      </c>
      <c r="F19" s="2">
        <v>-2388</v>
      </c>
      <c r="G19" s="2">
        <v>-1986</v>
      </c>
      <c r="H19" s="2">
        <v>-3080</v>
      </c>
      <c r="I19" s="2">
        <v>-3135</v>
      </c>
      <c r="J19" s="2">
        <v>-2481</v>
      </c>
      <c r="K19" s="2">
        <v>-5362</v>
      </c>
    </row>
    <row r="20" spans="1:11" x14ac:dyDescent="0.25">
      <c r="A20" t="s">
        <v>67</v>
      </c>
      <c r="B20" s="2">
        <v>4336</v>
      </c>
      <c r="C20" s="2">
        <v>2446</v>
      </c>
      <c r="D20" s="2">
        <v>2342</v>
      </c>
      <c r="E20" s="2">
        <v>2221</v>
      </c>
      <c r="F20" s="2">
        <v>2263</v>
      </c>
      <c r="G20" s="2">
        <v>2223</v>
      </c>
      <c r="H20" s="2">
        <v>3185</v>
      </c>
      <c r="I20" s="2">
        <v>3198</v>
      </c>
      <c r="J20" s="2">
        <v>2996</v>
      </c>
      <c r="K20" s="2">
        <v>5343</v>
      </c>
    </row>
    <row r="21" spans="1:11" x14ac:dyDescent="0.25">
      <c r="A21" t="s">
        <v>68</v>
      </c>
      <c r="G21">
        <v>12</v>
      </c>
      <c r="J21">
        <v>38</v>
      </c>
    </row>
    <row r="22" spans="1:11" x14ac:dyDescent="0.25">
      <c r="A22" t="s">
        <v>69</v>
      </c>
      <c r="B22">
        <v>428</v>
      </c>
      <c r="C22">
        <v>400</v>
      </c>
      <c r="D22">
        <v>5</v>
      </c>
      <c r="G22">
        <v>-7</v>
      </c>
      <c r="H22">
        <v>-4</v>
      </c>
    </row>
    <row r="23" spans="1:11" x14ac:dyDescent="0.25">
      <c r="A23" t="s">
        <v>70</v>
      </c>
      <c r="B23">
        <v>-16</v>
      </c>
      <c r="C23">
        <v>-303</v>
      </c>
      <c r="D23" s="2">
        <v>-2038</v>
      </c>
      <c r="E23" s="2">
        <v>-2408</v>
      </c>
      <c r="F23" s="2">
        <v>-2272</v>
      </c>
      <c r="G23" s="2">
        <v>-1901</v>
      </c>
      <c r="H23" s="2">
        <v>-1727</v>
      </c>
      <c r="I23" s="2">
        <v>-1384</v>
      </c>
      <c r="J23">
        <v>-795</v>
      </c>
      <c r="K23" s="2">
        <v>-1022</v>
      </c>
    </row>
    <row r="24" spans="1:11" x14ac:dyDescent="0.25">
      <c r="A24" t="s">
        <v>71</v>
      </c>
      <c r="B24">
        <v>-16</v>
      </c>
      <c r="C24">
        <v>-303</v>
      </c>
      <c r="D24" s="2">
        <v>-2038</v>
      </c>
      <c r="E24" s="2">
        <v>-2408</v>
      </c>
      <c r="F24" s="2">
        <v>-2272</v>
      </c>
      <c r="G24" s="2">
        <v>-1901</v>
      </c>
      <c r="H24" s="2">
        <v>-1727</v>
      </c>
      <c r="I24" s="2">
        <v>-1384</v>
      </c>
      <c r="J24">
        <v>-795</v>
      </c>
      <c r="K24" s="2">
        <v>-1022</v>
      </c>
    </row>
    <row r="25" spans="1:11" x14ac:dyDescent="0.25">
      <c r="A25" t="s">
        <v>72</v>
      </c>
      <c r="B25" s="2">
        <v>-3683</v>
      </c>
    </row>
    <row r="26" spans="1:11" x14ac:dyDescent="0.25">
      <c r="A26" t="s">
        <v>73</v>
      </c>
      <c r="B26" s="2">
        <v>12471</v>
      </c>
      <c r="E26">
        <v>600</v>
      </c>
      <c r="F26">
        <v>515</v>
      </c>
      <c r="G26">
        <v>500</v>
      </c>
      <c r="H26">
        <v>300</v>
      </c>
    </row>
    <row r="27" spans="1:11" x14ac:dyDescent="0.25">
      <c r="A27" t="s">
        <v>74</v>
      </c>
      <c r="B27" s="2">
        <v>-1839</v>
      </c>
      <c r="C27">
        <v>-615</v>
      </c>
      <c r="D27">
        <v>-372</v>
      </c>
      <c r="E27">
        <v>-602</v>
      </c>
      <c r="F27">
        <v>-600</v>
      </c>
      <c r="G27">
        <v>-223</v>
      </c>
      <c r="H27">
        <v>-572</v>
      </c>
      <c r="I27">
        <v>-318</v>
      </c>
      <c r="J27">
        <v>-578</v>
      </c>
      <c r="K27">
        <v>-621</v>
      </c>
    </row>
    <row r="28" spans="1:11" x14ac:dyDescent="0.25">
      <c r="A28" t="s">
        <v>75</v>
      </c>
      <c r="B28" s="2">
        <v>2294</v>
      </c>
    </row>
    <row r="29" spans="1:11" x14ac:dyDescent="0.25">
      <c r="A29" t="s">
        <v>76</v>
      </c>
      <c r="B29">
        <v>-451</v>
      </c>
      <c r="C29" s="2">
        <v>-2000</v>
      </c>
      <c r="D29" s="2">
        <v>-2000</v>
      </c>
      <c r="E29" s="2">
        <v>-1600</v>
      </c>
      <c r="F29" s="2">
        <v>-1750</v>
      </c>
      <c r="G29" s="2">
        <v>-1180</v>
      </c>
      <c r="H29">
        <v>-955</v>
      </c>
      <c r="I29">
        <v>-540</v>
      </c>
      <c r="J29">
        <v>-400</v>
      </c>
      <c r="K29">
        <v>-225</v>
      </c>
    </row>
    <row r="30" spans="1:11" x14ac:dyDescent="0.25">
      <c r="A30" t="s">
        <v>77</v>
      </c>
      <c r="B30">
        <v>48</v>
      </c>
      <c r="C30">
        <v>40</v>
      </c>
      <c r="D30">
        <v>35</v>
      </c>
      <c r="E30">
        <v>29</v>
      </c>
      <c r="F30">
        <v>29</v>
      </c>
      <c r="G30">
        <v>46</v>
      </c>
      <c r="H30">
        <v>110</v>
      </c>
      <c r="I30">
        <v>96</v>
      </c>
      <c r="J30">
        <v>27</v>
      </c>
      <c r="K30">
        <v>20</v>
      </c>
    </row>
    <row r="31" spans="1:11" x14ac:dyDescent="0.25">
      <c r="A31" t="s">
        <v>78</v>
      </c>
      <c r="B31">
        <v>-188</v>
      </c>
      <c r="C31">
        <v>-372</v>
      </c>
      <c r="D31">
        <v>-332</v>
      </c>
      <c r="E31">
        <v>-274</v>
      </c>
      <c r="F31">
        <v>-222</v>
      </c>
      <c r="G31">
        <v>-180</v>
      </c>
      <c r="H31">
        <v>-139</v>
      </c>
      <c r="I31">
        <v>-71</v>
      </c>
      <c r="J31">
        <v>-22</v>
      </c>
      <c r="K31">
        <v>-14</v>
      </c>
    </row>
    <row r="32" spans="1:11" x14ac:dyDescent="0.25">
      <c r="A32" t="s">
        <v>79</v>
      </c>
      <c r="B32" s="2">
        <v>1006</v>
      </c>
      <c r="C32">
        <v>-43</v>
      </c>
      <c r="D32">
        <v>173</v>
      </c>
      <c r="E32">
        <v>141</v>
      </c>
      <c r="F32">
        <v>104</v>
      </c>
      <c r="G32">
        <v>1</v>
      </c>
      <c r="H32">
        <v>8</v>
      </c>
      <c r="I32">
        <v>-18</v>
      </c>
      <c r="J32">
        <v>-12</v>
      </c>
      <c r="K32">
        <v>74</v>
      </c>
    </row>
    <row r="33" spans="1:11" x14ac:dyDescent="0.25">
      <c r="A33" t="s">
        <v>80</v>
      </c>
      <c r="B33" s="2">
        <v>9658</v>
      </c>
      <c r="C33" s="2">
        <v>-2990</v>
      </c>
      <c r="D33" s="2">
        <v>-2496</v>
      </c>
      <c r="E33" s="2">
        <v>-1706</v>
      </c>
      <c r="F33" s="2">
        <v>-1924</v>
      </c>
      <c r="G33" s="2">
        <v>-1036</v>
      </c>
      <c r="H33" s="2">
        <v>-1248</v>
      </c>
      <c r="I33">
        <v>-851</v>
      </c>
      <c r="J33">
        <v>-985</v>
      </c>
      <c r="K33">
        <v>-766</v>
      </c>
    </row>
    <row r="34" spans="1:11" x14ac:dyDescent="0.25">
      <c r="A34" t="s">
        <v>81</v>
      </c>
      <c r="B34" s="2">
        <v>9658</v>
      </c>
      <c r="C34" s="2">
        <v>-2990</v>
      </c>
      <c r="D34" s="2">
        <v>-2496</v>
      </c>
      <c r="E34" s="2">
        <v>-1706</v>
      </c>
      <c r="F34" s="2">
        <v>-1924</v>
      </c>
      <c r="G34" s="2">
        <v>-1036</v>
      </c>
      <c r="H34" s="2">
        <v>-1248</v>
      </c>
      <c r="I34">
        <v>-851</v>
      </c>
      <c r="J34">
        <v>-985</v>
      </c>
      <c r="K34">
        <v>-766</v>
      </c>
    </row>
    <row r="35" spans="1:11" x14ac:dyDescent="0.25">
      <c r="A35" t="s">
        <v>82</v>
      </c>
      <c r="B35" s="2">
        <v>8515</v>
      </c>
      <c r="C35">
        <v>694</v>
      </c>
      <c r="D35">
        <v>359</v>
      </c>
      <c r="E35">
        <v>-185</v>
      </c>
      <c r="F35">
        <v>97</v>
      </c>
      <c r="G35">
        <v>301</v>
      </c>
      <c r="H35">
        <v>-73</v>
      </c>
      <c r="I35">
        <v>242</v>
      </c>
      <c r="J35">
        <v>284</v>
      </c>
      <c r="K35">
        <v>-432</v>
      </c>
    </row>
    <row r="36" spans="1:11" x14ac:dyDescent="0.25">
      <c r="A36" t="s">
        <v>83</v>
      </c>
      <c r="B36">
        <v>19</v>
      </c>
      <c r="C36">
        <v>779</v>
      </c>
      <c r="D36">
        <v>327</v>
      </c>
      <c r="E36">
        <v>992</v>
      </c>
      <c r="F36">
        <v>902</v>
      </c>
      <c r="G36" s="2">
        <v>1440</v>
      </c>
      <c r="H36">
        <v>155</v>
      </c>
      <c r="I36">
        <v>346</v>
      </c>
      <c r="J36">
        <v>100</v>
      </c>
      <c r="K36">
        <v>13</v>
      </c>
    </row>
    <row r="37" spans="1:11" x14ac:dyDescent="0.25">
      <c r="A37" t="s">
        <v>84</v>
      </c>
      <c r="B37">
        <v>212</v>
      </c>
      <c r="C37">
        <v>88</v>
      </c>
      <c r="D37">
        <v>107</v>
      </c>
      <c r="E37">
        <v>81</v>
      </c>
      <c r="F37">
        <v>100</v>
      </c>
      <c r="G37">
        <v>105</v>
      </c>
      <c r="H37">
        <v>128</v>
      </c>
      <c r="I37">
        <v>133</v>
      </c>
      <c r="J37">
        <v>153</v>
      </c>
      <c r="K37">
        <v>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2"/>
  <sheetViews>
    <sheetView zoomScale="85" zoomScaleNormal="85" workbookViewId="0">
      <selection activeCell="C12" sqref="C12"/>
    </sheetView>
  </sheetViews>
  <sheetFormatPr defaultRowHeight="15" x14ac:dyDescent="0.25"/>
  <cols>
    <col min="1" max="1" width="42.5703125" bestFit="1" customWidth="1"/>
    <col min="2" max="2" width="10.7109375" bestFit="1" customWidth="1"/>
    <col min="3" max="3" width="10.7109375" style="6" customWidth="1"/>
    <col min="4" max="12" width="10.7109375" bestFit="1" customWidth="1"/>
  </cols>
  <sheetData>
    <row r="1" spans="1:12" x14ac:dyDescent="0.25">
      <c r="A1" t="s">
        <v>0</v>
      </c>
      <c r="B1">
        <v>2020</v>
      </c>
      <c r="C1" s="6" t="s">
        <v>89</v>
      </c>
      <c r="D1">
        <v>2019</v>
      </c>
      <c r="E1">
        <v>2018</v>
      </c>
      <c r="F1">
        <v>2017</v>
      </c>
      <c r="G1">
        <v>2016</v>
      </c>
      <c r="H1">
        <v>2015</v>
      </c>
      <c r="I1">
        <v>2014</v>
      </c>
      <c r="J1">
        <v>2013</v>
      </c>
      <c r="K1">
        <v>2012</v>
      </c>
      <c r="L1">
        <v>2011</v>
      </c>
    </row>
    <row r="2" spans="1:12" x14ac:dyDescent="0.25">
      <c r="A2" t="s">
        <v>1</v>
      </c>
      <c r="B2" s="1">
        <v>44196</v>
      </c>
      <c r="C2" s="8"/>
      <c r="D2" s="1">
        <v>43830</v>
      </c>
      <c r="E2" s="1">
        <v>43465</v>
      </c>
      <c r="F2" s="1">
        <v>43100</v>
      </c>
      <c r="G2" s="1">
        <v>42735</v>
      </c>
      <c r="H2" s="1">
        <v>42369</v>
      </c>
      <c r="I2" s="1">
        <v>42004</v>
      </c>
      <c r="J2" s="1">
        <v>41639</v>
      </c>
      <c r="K2" s="1">
        <v>41274</v>
      </c>
      <c r="L2" s="1">
        <v>40908</v>
      </c>
    </row>
    <row r="3" spans="1:12" x14ac:dyDescent="0.25">
      <c r="A3" t="s">
        <v>85</v>
      </c>
      <c r="B3" s="1"/>
      <c r="C3" s="8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t="s">
        <v>18</v>
      </c>
      <c r="B4" s="2">
        <v>11063</v>
      </c>
      <c r="C4" s="9"/>
      <c r="D4" s="2">
        <v>2548</v>
      </c>
      <c r="E4" s="2">
        <v>1854</v>
      </c>
      <c r="F4" s="2">
        <v>1495</v>
      </c>
      <c r="G4" s="2">
        <v>1680</v>
      </c>
      <c r="H4" s="2">
        <v>1583</v>
      </c>
      <c r="I4" s="2">
        <v>1282</v>
      </c>
      <c r="J4" s="2">
        <v>1355</v>
      </c>
      <c r="K4" s="2">
        <v>1113</v>
      </c>
      <c r="L4">
        <v>829</v>
      </c>
    </row>
    <row r="5" spans="1:12" x14ac:dyDescent="0.25">
      <c r="A5" t="s">
        <v>19</v>
      </c>
      <c r="B5" s="2">
        <v>2271</v>
      </c>
      <c r="C5" s="9"/>
      <c r="D5" s="2">
        <v>1524</v>
      </c>
      <c r="E5" s="2">
        <v>1835</v>
      </c>
      <c r="F5" s="2">
        <v>1778</v>
      </c>
      <c r="G5" s="2">
        <v>1625</v>
      </c>
      <c r="H5" s="2">
        <v>1468</v>
      </c>
      <c r="I5" s="2">
        <v>1706</v>
      </c>
      <c r="J5" s="2">
        <v>1797</v>
      </c>
      <c r="K5" s="2">
        <v>1857</v>
      </c>
      <c r="L5" s="2">
        <v>2315</v>
      </c>
    </row>
    <row r="6" spans="1:12" x14ac:dyDescent="0.25">
      <c r="A6" t="s">
        <v>20</v>
      </c>
      <c r="B6" s="2">
        <v>1130</v>
      </c>
      <c r="C6" s="9"/>
      <c r="D6" s="2">
        <v>1086</v>
      </c>
      <c r="E6">
        <v>568</v>
      </c>
      <c r="F6">
        <v>662</v>
      </c>
      <c r="G6">
        <v>546</v>
      </c>
      <c r="H6">
        <v>474</v>
      </c>
      <c r="I6">
        <v>365</v>
      </c>
      <c r="J6">
        <v>419</v>
      </c>
      <c r="K6">
        <v>332</v>
      </c>
      <c r="L6">
        <v>299</v>
      </c>
    </row>
    <row r="7" spans="1:12" x14ac:dyDescent="0.25">
      <c r="A7" t="s">
        <v>21</v>
      </c>
      <c r="B7">
        <v>414</v>
      </c>
      <c r="C7" s="6">
        <v>415</v>
      </c>
      <c r="D7">
        <v>529</v>
      </c>
      <c r="E7">
        <v>461</v>
      </c>
      <c r="F7">
        <v>420</v>
      </c>
      <c r="G7">
        <v>337</v>
      </c>
      <c r="H7">
        <v>311</v>
      </c>
      <c r="I7">
        <v>342</v>
      </c>
      <c r="J7">
        <v>467</v>
      </c>
      <c r="K7">
        <v>469</v>
      </c>
      <c r="L7">
        <v>401</v>
      </c>
    </row>
    <row r="8" spans="1:12" x14ac:dyDescent="0.25">
      <c r="A8" t="s">
        <v>88</v>
      </c>
      <c r="C8" s="6">
        <f>AVERAGE(D7:L7)</f>
        <v>415.22222222222223</v>
      </c>
    </row>
    <row r="9" spans="1:12" x14ac:dyDescent="0.25">
      <c r="A9" t="s">
        <v>22</v>
      </c>
      <c r="J9">
        <v>168</v>
      </c>
      <c r="K9">
        <v>246</v>
      </c>
      <c r="L9">
        <v>263</v>
      </c>
    </row>
    <row r="10" spans="1:12" x14ac:dyDescent="0.25">
      <c r="A10" t="s">
        <v>23</v>
      </c>
      <c r="B10">
        <v>295</v>
      </c>
      <c r="C10" s="6">
        <f>D10</f>
        <v>287</v>
      </c>
      <c r="D10">
        <v>287</v>
      </c>
      <c r="E10">
        <v>310</v>
      </c>
      <c r="F10">
        <v>460</v>
      </c>
      <c r="G10">
        <v>310</v>
      </c>
      <c r="H10">
        <v>188</v>
      </c>
      <c r="I10">
        <v>232</v>
      </c>
      <c r="J10">
        <v>250</v>
      </c>
      <c r="K10">
        <v>210</v>
      </c>
      <c r="L10">
        <v>238</v>
      </c>
    </row>
    <row r="11" spans="1:12" x14ac:dyDescent="0.25">
      <c r="A11" s="3" t="s">
        <v>24</v>
      </c>
      <c r="B11" s="4">
        <v>15173</v>
      </c>
      <c r="C11" s="7">
        <f>D11*(1+C12)</f>
        <v>6332.4400000000005</v>
      </c>
      <c r="D11" s="4">
        <v>5974</v>
      </c>
      <c r="E11" s="4">
        <v>5028</v>
      </c>
      <c r="F11" s="4">
        <v>4815</v>
      </c>
      <c r="G11" s="4">
        <v>4498</v>
      </c>
      <c r="H11" s="4">
        <v>4024</v>
      </c>
      <c r="I11" s="4">
        <v>3927</v>
      </c>
      <c r="J11" s="4">
        <v>4456</v>
      </c>
      <c r="K11" s="4">
        <v>4227</v>
      </c>
      <c r="L11" s="4">
        <v>4345</v>
      </c>
    </row>
    <row r="12" spans="1:12" x14ac:dyDescent="0.25">
      <c r="A12" t="s">
        <v>87</v>
      </c>
      <c r="B12" s="5">
        <f>B11/D11-1</f>
        <v>1.5398393036491465</v>
      </c>
      <c r="C12" s="10">
        <v>0.06</v>
      </c>
      <c r="D12" s="5">
        <f t="shared" ref="D12" si="0">D11/E11-1</f>
        <v>0.18814638027048525</v>
      </c>
      <c r="E12" s="5">
        <f t="shared" ref="E12" si="1">E11/F11-1</f>
        <v>4.423676012461053E-2</v>
      </c>
      <c r="F12" s="5">
        <f t="shared" ref="F12" si="2">F11/G11-1</f>
        <v>7.0475767007558865E-2</v>
      </c>
      <c r="G12" s="5">
        <f t="shared" ref="G12" si="3">G11/H11-1</f>
        <v>0.11779324055665996</v>
      </c>
      <c r="H12" s="5">
        <f t="shared" ref="H12" si="4">H11/I11-1</f>
        <v>2.4700789406671753E-2</v>
      </c>
      <c r="I12" s="5">
        <f t="shared" ref="I12" si="5">I11/J11-1</f>
        <v>-0.11871633752244171</v>
      </c>
      <c r="J12" s="5">
        <f t="shared" ref="J12" si="6">J11/K11-1</f>
        <v>5.4175538206766127E-2</v>
      </c>
      <c r="K12" s="5">
        <f>K11/L11-1</f>
        <v>-2.7157652474108174E-2</v>
      </c>
      <c r="L12" s="2"/>
    </row>
    <row r="13" spans="1:12" x14ac:dyDescent="0.25">
      <c r="A13" t="s">
        <v>88</v>
      </c>
      <c r="B13" s="5">
        <f>AVERAGE(D12:K12)</f>
        <v>4.4206810697025326E-2</v>
      </c>
      <c r="D13" s="5"/>
      <c r="E13" s="5"/>
      <c r="F13" s="5"/>
      <c r="G13" s="5"/>
      <c r="H13" s="5"/>
      <c r="I13" s="5"/>
      <c r="J13" s="5"/>
      <c r="K13" s="5"/>
      <c r="L13" s="2"/>
    </row>
    <row r="14" spans="1:12" x14ac:dyDescent="0.25">
      <c r="B14" s="5"/>
      <c r="D14" s="5"/>
      <c r="E14" s="5"/>
      <c r="F14" s="5"/>
      <c r="G14" s="5"/>
      <c r="H14" s="5"/>
      <c r="I14" s="5"/>
      <c r="J14" s="5"/>
      <c r="K14" s="5"/>
      <c r="L14" s="2"/>
    </row>
    <row r="15" spans="1:12" x14ac:dyDescent="0.25">
      <c r="A15" t="s">
        <v>90</v>
      </c>
      <c r="B15" s="5"/>
      <c r="C15" s="9">
        <f>C11-C10-C7</f>
        <v>5630.4400000000005</v>
      </c>
      <c r="D15" s="5"/>
      <c r="E15" s="5"/>
      <c r="F15" s="5"/>
      <c r="G15" s="5"/>
      <c r="H15" s="5"/>
      <c r="I15" s="5"/>
      <c r="J15" s="5"/>
      <c r="K15" s="5"/>
      <c r="L15" s="2"/>
    </row>
    <row r="16" spans="1:12" x14ac:dyDescent="0.25">
      <c r="B16" s="5"/>
      <c r="D16" s="5"/>
      <c r="E16" s="5"/>
      <c r="F16" s="5"/>
      <c r="G16" s="5"/>
      <c r="H16" s="5"/>
      <c r="I16" s="5"/>
      <c r="J16" s="5"/>
      <c r="K16" s="5"/>
      <c r="L16" s="2"/>
    </row>
    <row r="17" spans="1:12" x14ac:dyDescent="0.25">
      <c r="A17" t="s">
        <v>25</v>
      </c>
      <c r="B17" s="2">
        <v>27574</v>
      </c>
      <c r="C17" s="9"/>
      <c r="D17" s="2">
        <v>27713</v>
      </c>
      <c r="E17" s="2">
        <v>29256</v>
      </c>
      <c r="F17" s="2">
        <v>28229</v>
      </c>
      <c r="G17" s="2">
        <v>26464</v>
      </c>
      <c r="H17" s="2">
        <v>24685</v>
      </c>
      <c r="I17" s="2">
        <v>22513</v>
      </c>
      <c r="J17" s="2">
        <v>20820</v>
      </c>
      <c r="K17" s="2">
        <v>19497</v>
      </c>
      <c r="L17" s="2">
        <v>18421</v>
      </c>
    </row>
    <row r="18" spans="1:12" x14ac:dyDescent="0.25">
      <c r="A18" t="s">
        <v>26</v>
      </c>
      <c r="B18" s="2">
        <v>-11743</v>
      </c>
      <c r="C18" s="9"/>
      <c r="D18" s="2">
        <v>-10688</v>
      </c>
      <c r="E18" s="2">
        <v>-9731</v>
      </c>
      <c r="F18" s="2">
        <v>-9690</v>
      </c>
      <c r="G18" s="2">
        <v>-9420</v>
      </c>
      <c r="H18" s="2">
        <v>-9084</v>
      </c>
      <c r="I18" s="2">
        <v>-8221</v>
      </c>
      <c r="J18" s="2">
        <v>-7431</v>
      </c>
      <c r="K18" s="2">
        <v>-6731</v>
      </c>
      <c r="L18" s="2">
        <v>-6294</v>
      </c>
    </row>
    <row r="19" spans="1:12" x14ac:dyDescent="0.25">
      <c r="A19" t="s">
        <v>27</v>
      </c>
      <c r="B19" s="2">
        <v>15831</v>
      </c>
      <c r="C19" s="9"/>
      <c r="D19" s="2">
        <v>17025</v>
      </c>
      <c r="E19" s="2">
        <v>19525</v>
      </c>
      <c r="F19" s="2">
        <v>18539</v>
      </c>
      <c r="G19" s="2">
        <v>17044</v>
      </c>
      <c r="H19" s="2">
        <v>15601</v>
      </c>
      <c r="I19" s="2">
        <v>14292</v>
      </c>
      <c r="J19" s="2">
        <v>13389</v>
      </c>
      <c r="K19" s="2">
        <v>12766</v>
      </c>
      <c r="L19" s="2">
        <v>12127</v>
      </c>
    </row>
    <row r="20" spans="1:12" x14ac:dyDescent="0.25">
      <c r="A20" t="s">
        <v>28</v>
      </c>
      <c r="B20" s="2">
        <v>1892</v>
      </c>
      <c r="C20" s="9"/>
      <c r="D20" s="2">
        <v>1349</v>
      </c>
    </row>
    <row r="21" spans="1:12" x14ac:dyDescent="0.25">
      <c r="A21" t="s">
        <v>29</v>
      </c>
      <c r="B21">
        <v>970</v>
      </c>
      <c r="D21">
        <v>970</v>
      </c>
      <c r="E21">
        <v>970</v>
      </c>
      <c r="F21">
        <v>970</v>
      </c>
      <c r="G21">
        <v>970</v>
      </c>
      <c r="H21">
        <v>970</v>
      </c>
      <c r="I21">
        <v>970</v>
      </c>
      <c r="J21">
        <v>970</v>
      </c>
      <c r="K21">
        <v>970</v>
      </c>
      <c r="L21">
        <v>970</v>
      </c>
    </row>
    <row r="22" spans="1:12" x14ac:dyDescent="0.25">
      <c r="A22" t="s">
        <v>30</v>
      </c>
      <c r="B22">
        <v>722</v>
      </c>
      <c r="D22">
        <v>577</v>
      </c>
      <c r="E22">
        <v>720</v>
      </c>
      <c r="F22">
        <v>786</v>
      </c>
      <c r="G22">
        <v>774</v>
      </c>
      <c r="H22">
        <v>717</v>
      </c>
      <c r="I22">
        <v>534</v>
      </c>
      <c r="J22">
        <v>530</v>
      </c>
      <c r="K22">
        <v>633</v>
      </c>
      <c r="L22">
        <v>626</v>
      </c>
    </row>
    <row r="23" spans="1:12" x14ac:dyDescent="0.25">
      <c r="A23" t="s">
        <v>31</v>
      </c>
      <c r="B23" s="2">
        <v>34588</v>
      </c>
      <c r="C23" s="9"/>
      <c r="D23" s="2">
        <v>25895</v>
      </c>
      <c r="E23" s="2">
        <v>26243</v>
      </c>
      <c r="F23" s="2">
        <v>25110</v>
      </c>
      <c r="G23" s="2">
        <v>23286</v>
      </c>
      <c r="H23" s="2">
        <v>21312</v>
      </c>
      <c r="I23" s="2">
        <v>19723</v>
      </c>
      <c r="J23" s="2">
        <v>19345</v>
      </c>
      <c r="K23" s="2">
        <v>18596</v>
      </c>
      <c r="L23" s="2">
        <v>18068</v>
      </c>
    </row>
    <row r="24" spans="1:12" x14ac:dyDescent="0.25">
      <c r="B24" s="2"/>
      <c r="C24" s="9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t="s">
        <v>86</v>
      </c>
      <c r="B25" s="2"/>
      <c r="C25" s="9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t="s">
        <v>32</v>
      </c>
      <c r="B26">
        <v>931</v>
      </c>
      <c r="D26" s="2">
        <v>1574</v>
      </c>
      <c r="E26" s="2">
        <v>1416</v>
      </c>
      <c r="F26" s="2">
        <v>1320</v>
      </c>
      <c r="G26" s="2">
        <v>1178</v>
      </c>
      <c r="H26" s="2">
        <v>1188</v>
      </c>
      <c r="I26" s="2">
        <v>1203</v>
      </c>
      <c r="J26" s="2">
        <v>1247</v>
      </c>
      <c r="K26" s="2">
        <v>1107</v>
      </c>
      <c r="L26" s="2">
        <v>1057</v>
      </c>
    </row>
    <row r="27" spans="1:12" x14ac:dyDescent="0.25">
      <c r="A27" t="s">
        <v>33</v>
      </c>
      <c r="B27" s="2">
        <v>3790</v>
      </c>
      <c r="C27" s="9"/>
      <c r="D27" s="2">
        <v>4457</v>
      </c>
      <c r="E27" s="2">
        <v>4134</v>
      </c>
      <c r="F27" s="2">
        <v>3495</v>
      </c>
      <c r="G27" s="2">
        <v>3115</v>
      </c>
      <c r="H27" s="2">
        <v>2990</v>
      </c>
      <c r="I27" s="2">
        <v>2897</v>
      </c>
      <c r="J27" s="2">
        <v>2571</v>
      </c>
      <c r="K27" s="2">
        <v>2170</v>
      </c>
      <c r="L27" s="2">
        <v>1836</v>
      </c>
    </row>
    <row r="28" spans="1:12" x14ac:dyDescent="0.25">
      <c r="A28" t="s">
        <v>34</v>
      </c>
      <c r="B28">
        <v>220</v>
      </c>
      <c r="D28">
        <v>819</v>
      </c>
      <c r="E28">
        <v>606</v>
      </c>
      <c r="F28">
        <v>348</v>
      </c>
      <c r="G28">
        <v>566</v>
      </c>
      <c r="H28">
        <v>637</v>
      </c>
      <c r="I28">
        <v>258</v>
      </c>
      <c r="J28">
        <v>629</v>
      </c>
      <c r="K28">
        <v>271</v>
      </c>
      <c r="L28">
        <v>644</v>
      </c>
    </row>
    <row r="29" spans="1:12" x14ac:dyDescent="0.25">
      <c r="A29" t="s">
        <v>35</v>
      </c>
      <c r="B29">
        <v>306</v>
      </c>
      <c r="D29">
        <v>353</v>
      </c>
    </row>
    <row r="30" spans="1:12" x14ac:dyDescent="0.25">
      <c r="A30" t="s">
        <v>36</v>
      </c>
      <c r="B30" s="2">
        <v>2259</v>
      </c>
      <c r="C30" s="9"/>
      <c r="D30" s="2">
        <v>1749</v>
      </c>
      <c r="E30" s="2">
        <v>1749</v>
      </c>
      <c r="F30" s="2">
        <v>1700</v>
      </c>
      <c r="G30" s="2">
        <v>1985</v>
      </c>
      <c r="H30" s="2">
        <v>2591</v>
      </c>
      <c r="I30" s="2">
        <v>1565</v>
      </c>
      <c r="J30" s="2">
        <v>1229</v>
      </c>
      <c r="K30" s="2">
        <v>1102</v>
      </c>
      <c r="L30">
        <v>996</v>
      </c>
    </row>
    <row r="31" spans="1:12" x14ac:dyDescent="0.25">
      <c r="A31" s="3" t="s">
        <v>37</v>
      </c>
      <c r="B31" s="4">
        <v>7506</v>
      </c>
      <c r="C31" s="7">
        <f>D31*(1+C32)</f>
        <v>9489.1200000000008</v>
      </c>
      <c r="D31" s="4">
        <v>8952</v>
      </c>
      <c r="E31" s="4">
        <v>7905</v>
      </c>
      <c r="F31" s="4">
        <v>6863</v>
      </c>
      <c r="G31" s="4">
        <v>6844</v>
      </c>
      <c r="H31" s="4">
        <v>7406</v>
      </c>
      <c r="I31" s="4">
        <v>5923</v>
      </c>
      <c r="J31" s="4">
        <v>5676</v>
      </c>
      <c r="K31" s="4">
        <v>4650</v>
      </c>
      <c r="L31" s="4">
        <v>4533</v>
      </c>
    </row>
    <row r="32" spans="1:12" x14ac:dyDescent="0.25">
      <c r="A32" t="s">
        <v>87</v>
      </c>
      <c r="B32" s="5">
        <f>B31/D31-1</f>
        <v>-0.16152815013404831</v>
      </c>
      <c r="C32" s="10">
        <v>0.06</v>
      </c>
      <c r="D32" s="5">
        <f t="shared" ref="D32:J32" si="7">D31/E31-1</f>
        <v>0.13244781783681225</v>
      </c>
      <c r="E32" s="5">
        <f t="shared" si="7"/>
        <v>0.1518286463645635</v>
      </c>
      <c r="F32" s="5">
        <f t="shared" si="7"/>
        <v>2.7761542957334129E-3</v>
      </c>
      <c r="G32" s="5">
        <f t="shared" si="7"/>
        <v>-7.588441803942747E-2</v>
      </c>
      <c r="H32" s="5">
        <f t="shared" si="7"/>
        <v>0.25037987506331261</v>
      </c>
      <c r="I32" s="5">
        <f t="shared" si="7"/>
        <v>4.351656095842138E-2</v>
      </c>
      <c r="J32" s="5">
        <f t="shared" si="7"/>
        <v>0.22064516129032263</v>
      </c>
      <c r="K32" s="5">
        <f>K31/L31-1</f>
        <v>2.5810721376571699E-2</v>
      </c>
      <c r="L32" s="2"/>
    </row>
    <row r="33" spans="1:12" x14ac:dyDescent="0.25">
      <c r="A33" t="s">
        <v>88</v>
      </c>
      <c r="B33" s="5">
        <f>AVERAGE(D32:K32)</f>
        <v>9.3940064893288752E-2</v>
      </c>
      <c r="D33" s="5"/>
      <c r="E33" s="5"/>
      <c r="F33" s="5"/>
      <c r="G33" s="5"/>
      <c r="H33" s="5"/>
      <c r="I33" s="5"/>
      <c r="J33" s="5"/>
      <c r="K33" s="5"/>
      <c r="L33" s="2"/>
    </row>
    <row r="34" spans="1:12" x14ac:dyDescent="0.25">
      <c r="B34" s="5"/>
      <c r="D34" s="5"/>
      <c r="E34" s="5"/>
      <c r="F34" s="5"/>
      <c r="G34" s="5"/>
      <c r="H34" s="5"/>
      <c r="I34" s="5"/>
      <c r="J34" s="5"/>
      <c r="K34" s="5"/>
      <c r="L34" s="2"/>
    </row>
    <row r="35" spans="1:12" x14ac:dyDescent="0.25">
      <c r="A35" t="s">
        <v>91</v>
      </c>
      <c r="B35" s="5"/>
      <c r="C35" s="9">
        <f>C15-C31</f>
        <v>-3858.6800000000003</v>
      </c>
      <c r="D35" s="5"/>
      <c r="E35" s="5"/>
      <c r="F35" s="5"/>
      <c r="G35" s="5"/>
      <c r="H35" s="5"/>
      <c r="I35" s="5"/>
      <c r="J35" s="5"/>
      <c r="K35" s="5"/>
      <c r="L35" s="2"/>
    </row>
    <row r="36" spans="1:12" x14ac:dyDescent="0.25">
      <c r="B36" s="5"/>
      <c r="D36" s="5"/>
      <c r="E36" s="5"/>
      <c r="F36" s="5"/>
      <c r="G36" s="5"/>
      <c r="H36" s="5"/>
      <c r="I36" s="5"/>
      <c r="J36" s="5"/>
      <c r="K36" s="5"/>
      <c r="L36" s="2"/>
    </row>
    <row r="37" spans="1:12" x14ac:dyDescent="0.25">
      <c r="A37" t="s">
        <v>38</v>
      </c>
      <c r="B37" s="2">
        <v>10420</v>
      </c>
      <c r="C37" s="9"/>
      <c r="D37" s="2">
        <v>2010</v>
      </c>
      <c r="E37" s="2">
        <v>4472</v>
      </c>
      <c r="F37" s="2">
        <v>4710</v>
      </c>
      <c r="G37" s="2">
        <v>3899</v>
      </c>
      <c r="H37" s="2">
        <v>3298</v>
      </c>
      <c r="I37" s="2">
        <v>2988</v>
      </c>
      <c r="J37" s="2">
        <v>2628</v>
      </c>
      <c r="K37" s="2">
        <v>3214</v>
      </c>
      <c r="L37" s="2">
        <v>3107</v>
      </c>
    </row>
    <row r="38" spans="1:12" x14ac:dyDescent="0.25">
      <c r="A38" t="s">
        <v>39</v>
      </c>
      <c r="B38" s="2">
        <v>1562</v>
      </c>
      <c r="C38" s="9"/>
      <c r="D38">
        <v>978</v>
      </c>
    </row>
    <row r="39" spans="1:12" x14ac:dyDescent="0.25">
      <c r="A39" t="s">
        <v>40</v>
      </c>
      <c r="B39" s="2">
        <v>3343</v>
      </c>
      <c r="C39" s="9"/>
      <c r="D39" s="2">
        <v>1053</v>
      </c>
    </row>
    <row r="40" spans="1:12" x14ac:dyDescent="0.25">
      <c r="A40" t="s">
        <v>41</v>
      </c>
      <c r="B40" s="2">
        <v>1634</v>
      </c>
      <c r="C40" s="9"/>
      <c r="D40" s="2">
        <v>2364</v>
      </c>
      <c r="E40" s="2">
        <v>2427</v>
      </c>
      <c r="F40" s="2">
        <v>2119</v>
      </c>
      <c r="G40" s="2">
        <v>3374</v>
      </c>
      <c r="H40" s="2">
        <v>2490</v>
      </c>
      <c r="I40" s="2">
        <v>2782</v>
      </c>
      <c r="J40" s="2">
        <v>2934</v>
      </c>
      <c r="K40" s="2">
        <v>2884</v>
      </c>
      <c r="L40" s="2">
        <v>2566</v>
      </c>
    </row>
    <row r="41" spans="1:12" x14ac:dyDescent="0.25">
      <c r="A41" t="s">
        <v>42</v>
      </c>
      <c r="B41" s="2">
        <v>1247</v>
      </c>
      <c r="C41" s="9"/>
      <c r="D41">
        <v>706</v>
      </c>
      <c r="E41" s="2">
        <v>1586</v>
      </c>
      <c r="F41" s="2">
        <v>1777</v>
      </c>
      <c r="G41">
        <v>728</v>
      </c>
      <c r="H41">
        <v>760</v>
      </c>
      <c r="I41" s="2">
        <v>1255</v>
      </c>
      <c r="J41">
        <v>771</v>
      </c>
      <c r="K41">
        <v>856</v>
      </c>
      <c r="L41">
        <v>985</v>
      </c>
    </row>
    <row r="42" spans="1:12" x14ac:dyDescent="0.25">
      <c r="A42" t="s">
        <v>43</v>
      </c>
      <c r="B42" s="2">
        <v>25712</v>
      </c>
      <c r="C42" s="9"/>
      <c r="D42" s="2">
        <v>16063</v>
      </c>
      <c r="E42" s="2">
        <v>16390</v>
      </c>
      <c r="F42" s="2">
        <v>15469</v>
      </c>
      <c r="G42" s="2">
        <v>14845</v>
      </c>
      <c r="H42" s="2">
        <v>13954</v>
      </c>
      <c r="I42" s="2">
        <v>12948</v>
      </c>
      <c r="J42" s="2">
        <v>12009</v>
      </c>
      <c r="K42" s="2">
        <v>11604</v>
      </c>
      <c r="L42" s="2">
        <v>11191</v>
      </c>
    </row>
    <row r="43" spans="1:12" x14ac:dyDescent="0.25">
      <c r="A43" t="s">
        <v>44</v>
      </c>
      <c r="B43">
        <v>888</v>
      </c>
      <c r="D43">
        <v>808</v>
      </c>
      <c r="E43">
        <v>808</v>
      </c>
      <c r="F43">
        <v>808</v>
      </c>
      <c r="G43">
        <v>808</v>
      </c>
      <c r="H43">
        <v>808</v>
      </c>
      <c r="I43">
        <v>808</v>
      </c>
      <c r="J43">
        <v>808</v>
      </c>
      <c r="K43">
        <v>808</v>
      </c>
      <c r="L43">
        <v>808</v>
      </c>
    </row>
    <row r="44" spans="1:12" x14ac:dyDescent="0.25">
      <c r="A44" t="s">
        <v>45</v>
      </c>
      <c r="B44" s="2">
        <v>4191</v>
      </c>
      <c r="C44" s="9"/>
      <c r="D44" s="2">
        <v>1581</v>
      </c>
      <c r="E44" s="2">
        <v>1510</v>
      </c>
      <c r="F44" s="2">
        <v>1451</v>
      </c>
      <c r="G44" s="2">
        <v>1410</v>
      </c>
      <c r="H44" s="2">
        <v>1374</v>
      </c>
      <c r="I44" s="2">
        <v>1315</v>
      </c>
      <c r="J44" s="2">
        <v>1231</v>
      </c>
      <c r="K44" s="2">
        <v>1210</v>
      </c>
      <c r="L44" s="2">
        <v>1222</v>
      </c>
    </row>
    <row r="45" spans="1:12" x14ac:dyDescent="0.25">
      <c r="A45" t="s">
        <v>46</v>
      </c>
      <c r="B45" s="2">
        <v>-10875</v>
      </c>
      <c r="C45" s="9"/>
      <c r="D45" s="2">
        <v>-10441</v>
      </c>
      <c r="E45" s="2">
        <v>-8452</v>
      </c>
      <c r="F45" s="2">
        <v>-6462</v>
      </c>
      <c r="G45" s="2">
        <v>-4872</v>
      </c>
      <c r="H45" s="2">
        <v>-3182</v>
      </c>
      <c r="I45" s="2">
        <v>-2026</v>
      </c>
      <c r="J45" s="2">
        <v>-1131</v>
      </c>
      <c r="K45">
        <v>-675</v>
      </c>
      <c r="L45">
        <v>-324</v>
      </c>
    </row>
    <row r="46" spans="1:12" x14ac:dyDescent="0.25">
      <c r="A46" t="s">
        <v>47</v>
      </c>
      <c r="B46">
        <v>-105</v>
      </c>
      <c r="D46">
        <v>-61</v>
      </c>
      <c r="E46">
        <v>20</v>
      </c>
      <c r="F46">
        <v>12</v>
      </c>
      <c r="G46">
        <v>-323</v>
      </c>
      <c r="H46" s="2">
        <v>-1051</v>
      </c>
      <c r="I46">
        <v>-738</v>
      </c>
      <c r="J46">
        <v>-3</v>
      </c>
      <c r="K46">
        <v>-119</v>
      </c>
      <c r="L46">
        <v>-224</v>
      </c>
    </row>
    <row r="47" spans="1:12" x14ac:dyDescent="0.25">
      <c r="A47" t="s">
        <v>48</v>
      </c>
      <c r="B47" s="2">
        <v>14777</v>
      </c>
      <c r="C47" s="9"/>
      <c r="D47" s="2">
        <v>17945</v>
      </c>
      <c r="E47" s="2">
        <v>15967</v>
      </c>
      <c r="F47" s="2">
        <v>13832</v>
      </c>
      <c r="G47" s="2">
        <v>11418</v>
      </c>
      <c r="H47" s="2">
        <v>9409</v>
      </c>
      <c r="I47" s="2">
        <v>7416</v>
      </c>
      <c r="J47" s="2">
        <v>6431</v>
      </c>
      <c r="K47" s="2">
        <v>5768</v>
      </c>
      <c r="L47" s="2">
        <v>5395</v>
      </c>
    </row>
    <row r="48" spans="1:12" x14ac:dyDescent="0.25">
      <c r="A48" t="s">
        <v>49</v>
      </c>
      <c r="B48" s="2">
        <v>8876</v>
      </c>
      <c r="C48" s="9"/>
      <c r="D48" s="2">
        <v>9832</v>
      </c>
      <c r="E48" s="2">
        <v>9853</v>
      </c>
      <c r="F48" s="2">
        <v>9641</v>
      </c>
      <c r="G48" s="2">
        <v>8441</v>
      </c>
      <c r="H48" s="2">
        <v>7358</v>
      </c>
      <c r="I48" s="2">
        <v>6775</v>
      </c>
      <c r="J48" s="2">
        <v>7336</v>
      </c>
      <c r="K48" s="2">
        <v>6992</v>
      </c>
      <c r="L48" s="2">
        <v>6877</v>
      </c>
    </row>
    <row r="49" spans="1:12" x14ac:dyDescent="0.25">
      <c r="A49" t="s">
        <v>50</v>
      </c>
      <c r="B49" s="2">
        <v>8876</v>
      </c>
      <c r="C49" s="9"/>
      <c r="D49" s="2">
        <v>9832</v>
      </c>
      <c r="E49" s="2">
        <v>9853</v>
      </c>
      <c r="F49" s="2">
        <v>9641</v>
      </c>
      <c r="G49" s="2">
        <v>8441</v>
      </c>
      <c r="H49" s="2">
        <v>7358</v>
      </c>
      <c r="I49" s="2">
        <v>6775</v>
      </c>
      <c r="J49" s="2">
        <v>7336</v>
      </c>
      <c r="K49" s="2">
        <v>6992</v>
      </c>
      <c r="L49" s="2">
        <v>6877</v>
      </c>
    </row>
    <row r="50" spans="1:12" x14ac:dyDescent="0.25">
      <c r="A50" t="s">
        <v>51</v>
      </c>
      <c r="B50" s="2">
        <v>34588</v>
      </c>
      <c r="C50" s="9"/>
      <c r="D50" s="2">
        <v>25895</v>
      </c>
      <c r="E50" s="2">
        <v>26243</v>
      </c>
      <c r="F50" s="2">
        <v>25110</v>
      </c>
      <c r="G50" s="2">
        <v>23286</v>
      </c>
      <c r="H50" s="2">
        <v>21312</v>
      </c>
      <c r="I50" s="2">
        <v>19723</v>
      </c>
      <c r="J50" s="2">
        <v>19345</v>
      </c>
      <c r="K50" s="2">
        <v>18596</v>
      </c>
      <c r="L50" s="2">
        <v>18068</v>
      </c>
    </row>
    <row r="52" spans="1:12" x14ac:dyDescent="0.25">
      <c r="D52" s="2"/>
      <c r="E52" s="2"/>
      <c r="F52" s="2"/>
      <c r="G52" s="2"/>
      <c r="H52" s="2"/>
      <c r="I52" s="2"/>
      <c r="J52" s="2"/>
      <c r="K52" s="2"/>
      <c r="L52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2"/>
  <sheetViews>
    <sheetView tabSelected="1" zoomScale="110" zoomScaleNormal="110" workbookViewId="0">
      <selection activeCell="H10" sqref="H10"/>
    </sheetView>
  </sheetViews>
  <sheetFormatPr defaultRowHeight="15" x14ac:dyDescent="0.25"/>
  <cols>
    <col min="1" max="1" width="60.28515625" bestFit="1" customWidth="1"/>
    <col min="2" max="2" width="10.7109375" bestFit="1" customWidth="1"/>
    <col min="3" max="3" width="10.7109375" style="6" customWidth="1"/>
    <col min="4" max="12" width="10.7109375" bestFit="1" customWidth="1"/>
    <col min="15" max="15" width="10.42578125" bestFit="1" customWidth="1"/>
    <col min="16" max="16" width="10.7109375" bestFit="1" customWidth="1"/>
    <col min="17" max="17" width="13.7109375" bestFit="1" customWidth="1"/>
    <col min="18" max="18" width="17" bestFit="1" customWidth="1"/>
    <col min="19" max="19" width="13.85546875" bestFit="1" customWidth="1"/>
  </cols>
  <sheetData>
    <row r="1" spans="1:19" x14ac:dyDescent="0.25">
      <c r="A1" t="s">
        <v>0</v>
      </c>
      <c r="B1">
        <v>2020</v>
      </c>
      <c r="C1" s="6" t="s">
        <v>89</v>
      </c>
      <c r="D1">
        <v>2019</v>
      </c>
      <c r="E1">
        <v>2018</v>
      </c>
      <c r="F1">
        <v>2017</v>
      </c>
      <c r="G1">
        <v>2016</v>
      </c>
      <c r="H1">
        <v>2015</v>
      </c>
      <c r="I1">
        <v>2014</v>
      </c>
      <c r="J1">
        <v>2013</v>
      </c>
      <c r="K1">
        <v>2012</v>
      </c>
      <c r="L1">
        <v>2011</v>
      </c>
      <c r="O1" t="s">
        <v>96</v>
      </c>
    </row>
    <row r="2" spans="1:19" x14ac:dyDescent="0.25">
      <c r="A2" t="s">
        <v>1</v>
      </c>
      <c r="B2" s="1">
        <v>44196</v>
      </c>
      <c r="C2" s="8" t="s">
        <v>92</v>
      </c>
      <c r="D2" s="1">
        <v>43830</v>
      </c>
      <c r="E2" s="1">
        <v>43465</v>
      </c>
      <c r="F2" s="1">
        <v>43100</v>
      </c>
      <c r="G2" s="1">
        <v>42735</v>
      </c>
      <c r="H2" s="1">
        <v>42369</v>
      </c>
      <c r="I2" s="1">
        <v>42004</v>
      </c>
      <c r="J2" s="1">
        <v>41639</v>
      </c>
      <c r="K2" s="1">
        <v>41274</v>
      </c>
      <c r="L2" s="1">
        <v>40908</v>
      </c>
      <c r="O2" t="s">
        <v>97</v>
      </c>
      <c r="P2" t="s">
        <v>98</v>
      </c>
      <c r="Q2" t="s">
        <v>99</v>
      </c>
      <c r="R2" t="s">
        <v>100</v>
      </c>
      <c r="S2" t="s">
        <v>101</v>
      </c>
    </row>
    <row r="3" spans="1:19" x14ac:dyDescent="0.25">
      <c r="A3" t="s">
        <v>2</v>
      </c>
      <c r="B3" s="2">
        <v>9048</v>
      </c>
      <c r="C3" s="7">
        <f>SUM(P3:P6)</f>
        <v>25056.67</v>
      </c>
      <c r="D3" s="2">
        <v>22428</v>
      </c>
      <c r="E3" s="2">
        <v>21965</v>
      </c>
      <c r="F3" s="2">
        <v>21146</v>
      </c>
      <c r="G3" s="2">
        <v>20289</v>
      </c>
      <c r="H3" s="2">
        <v>19820</v>
      </c>
      <c r="I3" s="2">
        <v>18605</v>
      </c>
      <c r="J3" s="2">
        <v>17699</v>
      </c>
      <c r="K3" s="2">
        <v>17088</v>
      </c>
      <c r="L3" s="2">
        <v>15658</v>
      </c>
      <c r="P3">
        <v>6316.63</v>
      </c>
    </row>
    <row r="4" spans="1:19" x14ac:dyDescent="0.25">
      <c r="A4" t="s">
        <v>3</v>
      </c>
      <c r="B4" s="2">
        <v>9048</v>
      </c>
      <c r="C4" s="9"/>
      <c r="D4" s="2">
        <v>22428</v>
      </c>
      <c r="E4" s="2">
        <v>21965</v>
      </c>
      <c r="F4" s="2">
        <v>21146</v>
      </c>
      <c r="G4" s="2">
        <v>20289</v>
      </c>
      <c r="H4" s="2">
        <v>19820</v>
      </c>
      <c r="I4" s="2">
        <v>18605</v>
      </c>
      <c r="J4" s="2">
        <v>17699</v>
      </c>
      <c r="K4" s="2">
        <v>17088</v>
      </c>
      <c r="L4" s="2">
        <v>15658</v>
      </c>
      <c r="P4">
        <v>6367.51</v>
      </c>
    </row>
    <row r="5" spans="1:19" x14ac:dyDescent="0.25">
      <c r="A5" t="s">
        <v>4</v>
      </c>
      <c r="B5" s="2">
        <v>7693</v>
      </c>
      <c r="C5" s="9">
        <f>C6+C8</f>
        <v>13718.984</v>
      </c>
      <c r="D5" s="2">
        <v>12640</v>
      </c>
      <c r="E5" s="2">
        <v>12265</v>
      </c>
      <c r="F5" s="2">
        <v>11381</v>
      </c>
      <c r="G5" s="2">
        <v>10587</v>
      </c>
      <c r="H5" s="2">
        <v>9999</v>
      </c>
      <c r="I5" s="2">
        <v>10727</v>
      </c>
      <c r="J5" s="2">
        <v>10798</v>
      </c>
      <c r="K5" s="2">
        <v>10869</v>
      </c>
      <c r="L5" s="2">
        <v>10970</v>
      </c>
      <c r="P5">
        <v>6562.03</v>
      </c>
    </row>
    <row r="6" spans="1:19" x14ac:dyDescent="0.25">
      <c r="A6" s="12" t="s">
        <v>93</v>
      </c>
      <c r="B6" s="2">
        <v>6811</v>
      </c>
      <c r="C6" s="9">
        <f>D6*(1+C7)</f>
        <v>8707.65</v>
      </c>
      <c r="D6" s="2">
        <v>8293</v>
      </c>
      <c r="E6" s="2">
        <v>7649</v>
      </c>
      <c r="F6" s="2"/>
      <c r="G6" s="2"/>
      <c r="H6" s="2"/>
      <c r="I6" s="2"/>
      <c r="J6" s="2"/>
      <c r="K6" s="2"/>
      <c r="L6" s="2"/>
      <c r="P6">
        <v>5810.5</v>
      </c>
    </row>
    <row r="7" spans="1:19" x14ac:dyDescent="0.25">
      <c r="A7" s="12"/>
      <c r="B7" s="2"/>
      <c r="C7" s="10">
        <v>0.05</v>
      </c>
      <c r="D7" s="5">
        <f>D6/E6-1</f>
        <v>8.4194012289188214E-2</v>
      </c>
      <c r="E7" s="2"/>
      <c r="F7" s="2"/>
      <c r="G7" s="2"/>
      <c r="H7" s="2"/>
      <c r="I7" s="2"/>
      <c r="J7" s="2"/>
      <c r="K7" s="2"/>
      <c r="L7" s="2"/>
    </row>
    <row r="8" spans="1:19" x14ac:dyDescent="0.25">
      <c r="A8" s="12" t="s">
        <v>94</v>
      </c>
      <c r="B8" s="2">
        <v>1849</v>
      </c>
      <c r="C8" s="7">
        <f>C3*C9</f>
        <v>5011.3339999999998</v>
      </c>
      <c r="D8" s="2">
        <v>4347</v>
      </c>
      <c r="E8" s="2">
        <v>4616</v>
      </c>
      <c r="F8" s="2"/>
      <c r="G8" s="2"/>
      <c r="H8" s="2"/>
      <c r="I8" s="2"/>
      <c r="J8" s="2"/>
      <c r="K8" s="2"/>
      <c r="L8" s="2"/>
      <c r="P8" t="s">
        <v>102</v>
      </c>
    </row>
    <row r="9" spans="1:19" x14ac:dyDescent="0.25">
      <c r="A9" s="12"/>
      <c r="B9" s="5">
        <f>B8/B3</f>
        <v>0.20435455349248452</v>
      </c>
      <c r="C9" s="10">
        <v>0.2</v>
      </c>
      <c r="D9" s="5">
        <f>D8/D3</f>
        <v>0.19382022471910113</v>
      </c>
      <c r="E9" s="5">
        <f>E8/E3</f>
        <v>0.21015251536535398</v>
      </c>
      <c r="F9" s="2"/>
      <c r="G9" s="2"/>
      <c r="H9" s="2"/>
      <c r="I9" s="2"/>
      <c r="J9" s="2"/>
      <c r="K9" s="2"/>
      <c r="L9" s="2"/>
      <c r="P9">
        <f>SUM(P3:P6)</f>
        <v>25056.67</v>
      </c>
    </row>
    <row r="10" spans="1:19" x14ac:dyDescent="0.25">
      <c r="A10" s="12"/>
      <c r="B10" s="2"/>
      <c r="C10" s="9"/>
      <c r="D10" s="2"/>
      <c r="E10" s="2"/>
      <c r="F10" s="2"/>
      <c r="G10" s="2"/>
      <c r="H10" s="2"/>
      <c r="I10" s="2"/>
      <c r="J10" s="2"/>
      <c r="K10" s="2"/>
      <c r="L10" s="2"/>
    </row>
    <row r="11" spans="1:19" x14ac:dyDescent="0.25">
      <c r="B11" s="2"/>
      <c r="C11" s="9"/>
      <c r="D11" s="5">
        <f>D8/E8-1</f>
        <v>-5.8275563258232244E-2</v>
      </c>
      <c r="E11" s="2"/>
      <c r="F11" s="2"/>
      <c r="G11" s="2"/>
      <c r="H11" s="2"/>
      <c r="I11" s="2"/>
      <c r="J11" s="2"/>
      <c r="K11" s="2"/>
      <c r="L11" s="2"/>
    </row>
    <row r="12" spans="1:19" x14ac:dyDescent="0.25">
      <c r="A12" t="s">
        <v>87</v>
      </c>
      <c r="B12" s="5">
        <f>B5/D5-1</f>
        <v>-0.39137658227848104</v>
      </c>
      <c r="C12" s="10">
        <v>0.02</v>
      </c>
      <c r="D12" s="5">
        <f t="shared" ref="D12:K12" si="0">D5/E5-1</f>
        <v>3.057480635955967E-2</v>
      </c>
      <c r="E12" s="5">
        <f t="shared" si="0"/>
        <v>7.767331517441356E-2</v>
      </c>
      <c r="F12" s="5">
        <f t="shared" si="0"/>
        <v>7.4997638613393702E-2</v>
      </c>
      <c r="G12" s="5">
        <f t="shared" si="0"/>
        <v>5.8805880588058912E-2</v>
      </c>
      <c r="H12" s="5">
        <f t="shared" si="0"/>
        <v>-6.786613218980142E-2</v>
      </c>
      <c r="I12" s="5">
        <f t="shared" si="0"/>
        <v>-6.5752917206890471E-3</v>
      </c>
      <c r="J12" s="5">
        <f t="shared" si="0"/>
        <v>-6.532339681663446E-3</v>
      </c>
      <c r="K12" s="5">
        <f t="shared" si="0"/>
        <v>-9.2069279854147812E-3</v>
      </c>
      <c r="L12" s="2"/>
    </row>
    <row r="13" spans="1:19" x14ac:dyDescent="0.25">
      <c r="A13" t="s">
        <v>88</v>
      </c>
      <c r="B13" s="5">
        <f>AVERAGE(D12:K12)</f>
        <v>1.8983868644732144E-2</v>
      </c>
      <c r="C13" s="10"/>
      <c r="D13" s="2"/>
      <c r="E13" s="2"/>
      <c r="F13" s="2"/>
      <c r="G13" s="2"/>
      <c r="H13" s="2"/>
      <c r="I13" s="2"/>
      <c r="J13" s="2"/>
      <c r="K13" s="2"/>
      <c r="L13" s="2"/>
    </row>
    <row r="14" spans="1:19" x14ac:dyDescent="0.25">
      <c r="A14" t="s">
        <v>5</v>
      </c>
      <c r="B14" s="2">
        <v>1255</v>
      </c>
      <c r="C14" s="9">
        <f>D14</f>
        <v>1219</v>
      </c>
      <c r="D14" s="2">
        <v>1219</v>
      </c>
      <c r="E14" s="2">
        <v>1201</v>
      </c>
      <c r="F14" s="2">
        <v>1218</v>
      </c>
      <c r="G14" s="2">
        <v>1221</v>
      </c>
      <c r="H14" s="2">
        <v>1015</v>
      </c>
      <c r="I14">
        <v>938</v>
      </c>
      <c r="J14">
        <v>867</v>
      </c>
      <c r="K14">
        <v>844</v>
      </c>
      <c r="L14">
        <v>715</v>
      </c>
    </row>
    <row r="15" spans="1:19" x14ac:dyDescent="0.25">
      <c r="A15" t="s">
        <v>6</v>
      </c>
      <c r="H15">
        <v>39</v>
      </c>
      <c r="I15">
        <v>126</v>
      </c>
      <c r="J15">
        <v>86</v>
      </c>
      <c r="K15">
        <v>183</v>
      </c>
      <c r="L15">
        <v>134</v>
      </c>
    </row>
    <row r="16" spans="1:19" x14ac:dyDescent="0.25">
      <c r="A16" t="s">
        <v>7</v>
      </c>
      <c r="B16" s="2">
        <v>3916</v>
      </c>
      <c r="C16" s="9">
        <f>D16*(1+C17)</f>
        <v>5780.3600000000006</v>
      </c>
      <c r="D16" s="2">
        <v>5612</v>
      </c>
      <c r="E16" s="2">
        <v>5293</v>
      </c>
      <c r="F16" s="2">
        <v>5140</v>
      </c>
      <c r="G16" s="2">
        <v>4959</v>
      </c>
      <c r="H16" s="2">
        <v>4651</v>
      </c>
      <c r="I16" s="2">
        <v>4589</v>
      </c>
      <c r="J16" s="2">
        <v>4670</v>
      </c>
      <c r="K16" s="2">
        <v>4569</v>
      </c>
      <c r="L16" s="2">
        <v>3146</v>
      </c>
    </row>
    <row r="17" spans="1:12" x14ac:dyDescent="0.25">
      <c r="A17" t="s">
        <v>87</v>
      </c>
      <c r="B17" s="2"/>
      <c r="C17" s="10">
        <v>0.03</v>
      </c>
      <c r="D17" s="5">
        <f t="shared" ref="D17:J17" si="1">D16/E16-1</f>
        <v>6.0268278858870206E-2</v>
      </c>
      <c r="E17" s="5">
        <f t="shared" si="1"/>
        <v>2.9766536964980439E-2</v>
      </c>
      <c r="F17" s="5">
        <f t="shared" si="1"/>
        <v>3.6499294212542832E-2</v>
      </c>
      <c r="G17" s="5">
        <f t="shared" si="1"/>
        <v>6.6222317781122308E-2</v>
      </c>
      <c r="H17" s="5">
        <f t="shared" si="1"/>
        <v>1.3510568751361918E-2</v>
      </c>
      <c r="I17" s="5">
        <f t="shared" si="1"/>
        <v>-1.734475374732336E-2</v>
      </c>
      <c r="J17" s="5">
        <f t="shared" si="1"/>
        <v>2.2105493543445043E-2</v>
      </c>
      <c r="K17" s="5">
        <f>K16/L16-1</f>
        <v>0.4523204068658615</v>
      </c>
      <c r="L17" s="2"/>
    </row>
    <row r="18" spans="1:12" x14ac:dyDescent="0.25">
      <c r="A18" t="s">
        <v>88</v>
      </c>
      <c r="B18" s="5">
        <f>AVERAGE(D17:J17)</f>
        <v>3.0146819480714199E-2</v>
      </c>
      <c r="C18" s="9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B19" s="2"/>
      <c r="C19" s="9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t="s">
        <v>8</v>
      </c>
      <c r="B20" s="2">
        <v>12864</v>
      </c>
      <c r="C20" s="9">
        <f>C16+C14+C5</f>
        <v>20718.344000000001</v>
      </c>
      <c r="D20" s="2">
        <v>19471</v>
      </c>
      <c r="E20" s="2">
        <v>18759</v>
      </c>
      <c r="F20" s="2">
        <v>17739</v>
      </c>
      <c r="G20" s="2">
        <v>16767</v>
      </c>
      <c r="H20" s="2">
        <v>15704</v>
      </c>
      <c r="I20" s="2">
        <v>16380</v>
      </c>
      <c r="J20" s="2">
        <v>16421</v>
      </c>
      <c r="K20" s="2">
        <v>16465</v>
      </c>
      <c r="L20" s="2">
        <v>14965</v>
      </c>
    </row>
    <row r="21" spans="1:12" x14ac:dyDescent="0.25">
      <c r="A21" t="s">
        <v>9</v>
      </c>
      <c r="B21" s="2">
        <v>-3816</v>
      </c>
      <c r="C21" s="13">
        <f>C3-C20</f>
        <v>4338.3259999999973</v>
      </c>
      <c r="D21" s="2">
        <v>2957</v>
      </c>
      <c r="E21" s="2">
        <v>3206</v>
      </c>
      <c r="F21" s="2">
        <v>3407</v>
      </c>
      <c r="G21" s="2">
        <v>3522</v>
      </c>
      <c r="H21" s="2">
        <v>4116</v>
      </c>
      <c r="I21" s="2">
        <v>2225</v>
      </c>
      <c r="J21" s="2">
        <v>1278</v>
      </c>
      <c r="K21">
        <v>623</v>
      </c>
      <c r="L21">
        <v>693</v>
      </c>
    </row>
    <row r="22" spans="1:12" x14ac:dyDescent="0.25">
      <c r="A22" t="s">
        <v>10</v>
      </c>
      <c r="B22">
        <v>-314</v>
      </c>
      <c r="C22" s="6">
        <f>-100</f>
        <v>-100</v>
      </c>
      <c r="D22">
        <v>-82</v>
      </c>
      <c r="E22">
        <v>-93</v>
      </c>
      <c r="F22">
        <v>-65</v>
      </c>
      <c r="G22">
        <v>-75</v>
      </c>
      <c r="H22">
        <v>-90</v>
      </c>
      <c r="I22">
        <v>-107</v>
      </c>
      <c r="J22">
        <v>-107</v>
      </c>
      <c r="K22">
        <v>-126</v>
      </c>
      <c r="L22">
        <v>-182</v>
      </c>
    </row>
    <row r="23" spans="1:12" x14ac:dyDescent="0.25">
      <c r="A23" t="s">
        <v>11</v>
      </c>
      <c r="B23">
        <v>32</v>
      </c>
      <c r="C23" s="6">
        <f>D23</f>
        <v>90</v>
      </c>
      <c r="D23">
        <v>90</v>
      </c>
      <c r="E23">
        <v>69</v>
      </c>
      <c r="F23">
        <v>35</v>
      </c>
      <c r="G23">
        <v>24</v>
      </c>
      <c r="H23">
        <v>9</v>
      </c>
      <c r="I23">
        <v>7</v>
      </c>
      <c r="J23">
        <v>6</v>
      </c>
      <c r="K23">
        <v>7</v>
      </c>
      <c r="L23">
        <v>10</v>
      </c>
    </row>
    <row r="24" spans="1:12" x14ac:dyDescent="0.25">
      <c r="A24" t="s">
        <v>12</v>
      </c>
      <c r="B24">
        <v>-158</v>
      </c>
      <c r="C24" s="6">
        <v>0</v>
      </c>
      <c r="D24">
        <v>-8</v>
      </c>
      <c r="E24">
        <v>-18</v>
      </c>
      <c r="F24">
        <v>-112</v>
      </c>
      <c r="G24">
        <v>-21</v>
      </c>
      <c r="H24">
        <v>-556</v>
      </c>
      <c r="I24">
        <v>-309</v>
      </c>
      <c r="J24">
        <v>32</v>
      </c>
      <c r="K24">
        <v>181</v>
      </c>
      <c r="L24">
        <v>-198</v>
      </c>
    </row>
    <row r="25" spans="1:12" x14ac:dyDescent="0.25">
      <c r="A25" t="s">
        <v>13</v>
      </c>
      <c r="B25">
        <v>-440</v>
      </c>
      <c r="C25" s="6">
        <f>C22+C23</f>
        <v>-10</v>
      </c>
      <c r="E25">
        <v>-42</v>
      </c>
      <c r="F25">
        <v>-142</v>
      </c>
      <c r="G25">
        <v>-72</v>
      </c>
      <c r="H25">
        <v>-637</v>
      </c>
      <c r="I25">
        <v>-409</v>
      </c>
      <c r="J25">
        <v>-69</v>
      </c>
      <c r="K25">
        <v>62</v>
      </c>
      <c r="L25">
        <v>-370</v>
      </c>
    </row>
    <row r="26" spans="1:12" x14ac:dyDescent="0.25">
      <c r="A26" t="s">
        <v>14</v>
      </c>
      <c r="B26" s="2">
        <v>-4256</v>
      </c>
      <c r="C26" s="9">
        <f>C21+C25</f>
        <v>4328.3259999999973</v>
      </c>
      <c r="D26" s="2">
        <v>2957</v>
      </c>
      <c r="E26" s="2">
        <v>3164</v>
      </c>
      <c r="F26" s="2">
        <v>3265</v>
      </c>
      <c r="G26" s="2">
        <v>3450</v>
      </c>
      <c r="H26" s="2">
        <v>3479</v>
      </c>
      <c r="I26" s="2">
        <v>1816</v>
      </c>
      <c r="J26" s="2">
        <v>1209</v>
      </c>
      <c r="K26">
        <v>685</v>
      </c>
      <c r="L26">
        <v>323</v>
      </c>
    </row>
    <row r="27" spans="1:12" x14ac:dyDescent="0.25">
      <c r="A27" t="s">
        <v>15</v>
      </c>
      <c r="B27" s="2">
        <v>-1182</v>
      </c>
      <c r="C27" s="9">
        <f>MAX(0,C26*C28)</f>
        <v>952.23171999999943</v>
      </c>
      <c r="D27">
        <v>657</v>
      </c>
      <c r="E27">
        <v>699</v>
      </c>
      <c r="F27">
        <v>-92</v>
      </c>
      <c r="G27" s="2">
        <v>1267</v>
      </c>
      <c r="H27" s="2">
        <v>1298</v>
      </c>
      <c r="I27">
        <v>680</v>
      </c>
      <c r="J27">
        <v>455</v>
      </c>
      <c r="K27">
        <v>264</v>
      </c>
      <c r="L27">
        <v>145</v>
      </c>
    </row>
    <row r="28" spans="1:12" x14ac:dyDescent="0.25">
      <c r="A28" t="s">
        <v>95</v>
      </c>
      <c r="B28" s="2"/>
      <c r="C28" s="11">
        <v>0.22</v>
      </c>
      <c r="D28">
        <f>D27/D26</f>
        <v>0.22218464660128509</v>
      </c>
      <c r="G28" s="2"/>
      <c r="H28" s="2"/>
    </row>
    <row r="29" spans="1:12" x14ac:dyDescent="0.25">
      <c r="A29" t="s">
        <v>16</v>
      </c>
      <c r="B29" s="2">
        <v>-3074</v>
      </c>
      <c r="C29" s="9">
        <f>C26-C27</f>
        <v>3376.094279999998</v>
      </c>
      <c r="D29" s="2">
        <v>2300</v>
      </c>
      <c r="E29" s="2">
        <v>2465</v>
      </c>
      <c r="F29" s="2">
        <v>3357</v>
      </c>
      <c r="G29" s="2">
        <v>2183</v>
      </c>
      <c r="H29" s="2">
        <v>2181</v>
      </c>
      <c r="I29" s="2">
        <v>1136</v>
      </c>
      <c r="J29">
        <v>754</v>
      </c>
      <c r="K29">
        <v>421</v>
      </c>
      <c r="L29">
        <v>178</v>
      </c>
    </row>
    <row r="30" spans="1:12" x14ac:dyDescent="0.25">
      <c r="A30" t="s">
        <v>17</v>
      </c>
      <c r="B30" s="2">
        <v>-3074</v>
      </c>
      <c r="C30" s="9">
        <f>C29</f>
        <v>3376.094279999998</v>
      </c>
      <c r="D30" s="2">
        <v>2300</v>
      </c>
      <c r="E30" s="2">
        <v>2465</v>
      </c>
      <c r="F30" s="2">
        <v>3357</v>
      </c>
      <c r="G30" s="2">
        <v>2183</v>
      </c>
      <c r="H30" s="2">
        <v>2181</v>
      </c>
      <c r="I30" s="2">
        <v>1136</v>
      </c>
      <c r="J30">
        <v>754</v>
      </c>
      <c r="K30">
        <v>421</v>
      </c>
      <c r="L30">
        <v>178</v>
      </c>
    </row>
    <row r="32" spans="1:12" x14ac:dyDescent="0.25">
      <c r="B32" s="2"/>
      <c r="C32" s="9"/>
      <c r="D32" s="2"/>
      <c r="E32" s="2"/>
      <c r="F32" s="2"/>
      <c r="G32" s="2"/>
      <c r="H32" s="2"/>
      <c r="I32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Cash Flow Statement</vt:lpstr>
      <vt:lpstr>Balance Sheet</vt:lpstr>
      <vt:lpstr>Income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optimus_prime</dc:creator>
  <cp:lastModifiedBy>optimus_prime</cp:lastModifiedBy>
  <dcterms:created xsi:type="dcterms:W3CDTF">2021-07-20T06:38:27Z</dcterms:created>
  <dcterms:modified xsi:type="dcterms:W3CDTF">2022-02-11T04:02:57Z</dcterms:modified>
</cp:coreProperties>
</file>