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E\Semestre 7\Instrumentação\Projeto LAB\Projeto6\Projeto6\Projeto\"/>
    </mc:Choice>
  </mc:AlternateContent>
  <xr:revisionPtr revIDLastSave="0" documentId="13_ncr:1_{47FF194C-F464-42A8-A69F-F4397D13D721}" xr6:coauthVersionLast="47" xr6:coauthVersionMax="47" xr10:uidLastSave="{00000000-0000-0000-0000-000000000000}"/>
  <bookViews>
    <workbookView xWindow="2265" yWindow="4020" windowWidth="1473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8" i="1"/>
  <c r="C36" i="1"/>
  <c r="B36" i="1" s="1"/>
  <c r="E38" i="1"/>
  <c r="E31" i="1"/>
  <c r="E10" i="1"/>
  <c r="D10" i="1"/>
  <c r="D9" i="1"/>
  <c r="D16" i="1" l="1"/>
  <c r="C23" i="1"/>
  <c r="B23" i="1" s="1"/>
  <c r="E24" i="1"/>
  <c r="D30" i="1"/>
  <c r="H30" i="1" s="1"/>
  <c r="C37" i="1"/>
  <c r="D37" i="1"/>
  <c r="C15" i="1"/>
  <c r="D17" i="1"/>
  <c r="C24" i="1"/>
  <c r="B24" i="1" s="1"/>
  <c r="C29" i="1"/>
  <c r="I29" i="1" s="1"/>
  <c r="D31" i="1"/>
  <c r="C38" i="1"/>
  <c r="I8" i="1"/>
  <c r="C16" i="1"/>
  <c r="E17" i="1"/>
  <c r="D23" i="1"/>
  <c r="I30" i="1"/>
  <c r="D38" i="1"/>
  <c r="C17" i="1"/>
  <c r="C22" i="1"/>
  <c r="B22" i="1" s="1"/>
  <c r="D24" i="1"/>
  <c r="C31" i="1"/>
  <c r="B31" i="1" s="1"/>
  <c r="I36" i="1"/>
  <c r="B16" i="1" l="1"/>
  <c r="H16" i="1"/>
  <c r="H38" i="1"/>
  <c r="H31" i="1"/>
  <c r="C10" i="1"/>
  <c r="I10" i="1" s="1"/>
  <c r="B30" i="1"/>
  <c r="I38" i="1"/>
  <c r="H17" i="1"/>
  <c r="H24" i="1"/>
  <c r="B8" i="1"/>
  <c r="I31" i="1"/>
  <c r="B38" i="1"/>
  <c r="H23" i="1"/>
  <c r="I22" i="1"/>
  <c r="I37" i="1"/>
  <c r="H37" i="1"/>
  <c r="I23" i="1"/>
  <c r="C9" i="1"/>
  <c r="H9" i="1" s="1"/>
  <c r="I16" i="1"/>
  <c r="B17" i="1"/>
  <c r="B29" i="1"/>
  <c r="B37" i="1"/>
  <c r="I17" i="1"/>
  <c r="I15" i="1"/>
  <c r="B15" i="1"/>
  <c r="I24" i="1"/>
  <c r="H10" i="1" l="1"/>
  <c r="B10" i="1"/>
  <c r="B9" i="1"/>
  <c r="I9" i="1"/>
</calcChain>
</file>

<file path=xl/sharedStrings.xml><?xml version="1.0" encoding="utf-8"?>
<sst xmlns="http://schemas.openxmlformats.org/spreadsheetml/2006/main" count="58" uniqueCount="22">
  <si>
    <t>K</t>
  </si>
  <si>
    <t>T</t>
  </si>
  <si>
    <t>ZIEGLER-NICHOLS</t>
  </si>
  <si>
    <t>Tipo</t>
  </si>
  <si>
    <t>Kp</t>
  </si>
  <si>
    <t>Ti</t>
  </si>
  <si>
    <t>Td</t>
  </si>
  <si>
    <t>BP</t>
  </si>
  <si>
    <t>P</t>
  </si>
  <si>
    <t>PI</t>
  </si>
  <si>
    <t>PID</t>
  </si>
  <si>
    <t>inf</t>
  </si>
  <si>
    <t>COHEN-COON</t>
  </si>
  <si>
    <r>
      <t>L (</t>
    </r>
    <r>
      <rPr>
        <sz val="11"/>
        <color theme="1"/>
        <rFont val="Calibri"/>
        <family val="2"/>
      </rPr>
      <t>ɵ)</t>
    </r>
  </si>
  <si>
    <t>IAE</t>
  </si>
  <si>
    <t>CHR (com sobressinal)</t>
  </si>
  <si>
    <t>CHR (sem sobressinal)</t>
  </si>
  <si>
    <t>Ki</t>
  </si>
  <si>
    <t>Kd</t>
  </si>
  <si>
    <t>SIMULINK</t>
  </si>
  <si>
    <t>TESTE 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</si>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</sst>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I20" sqref="I20"/>
    </sheetView>
  </sheetViews>
  <sheetFormatPr defaultRowHeight="15" x14ac:dyDescent="0.25"/>
  <cols>
    <col min="2" max="2" width="9.5703125" bestFit="1" customWidth="1"/>
    <col min="3" max="3" width="9.28515625" bestFit="1" customWidth="1"/>
    <col min="4" max="4" width="9.5703125" bestFit="1" customWidth="1"/>
    <col min="5" max="5" width="9.28515625" bestFit="1" customWidth="1"/>
    <col min="8" max="9" width="9.5703125" bestFit="1" customWidth="1"/>
  </cols>
  <sheetData>
    <row r="1" spans="1:9" x14ac:dyDescent="0.25">
      <c r="A1" t="s">
        <v>0</v>
      </c>
      <c r="B1">
        <v>0.6</v>
      </c>
    </row>
    <row r="2" spans="1:9" x14ac:dyDescent="0.25">
      <c r="A2" t="s">
        <v>13</v>
      </c>
      <c r="B2">
        <v>26</v>
      </c>
    </row>
    <row r="3" spans="1:9" x14ac:dyDescent="0.25">
      <c r="A3" t="s">
        <v>1</v>
      </c>
      <c r="B3">
        <v>37</v>
      </c>
    </row>
    <row r="6" spans="1:9" x14ac:dyDescent="0.25">
      <c r="A6" t="s">
        <v>2</v>
      </c>
      <c r="H6" t="s">
        <v>19</v>
      </c>
    </row>
    <row r="7" spans="1:9" x14ac:dyDescent="0.25">
      <c r="A7" s="1" t="s">
        <v>3</v>
      </c>
      <c r="B7" s="2" t="s">
        <v>7</v>
      </c>
      <c r="C7" s="2" t="s">
        <v>4</v>
      </c>
      <c r="D7" s="2" t="s">
        <v>5</v>
      </c>
      <c r="E7" s="2" t="s">
        <v>6</v>
      </c>
      <c r="H7" s="2" t="s">
        <v>17</v>
      </c>
      <c r="I7" s="2" t="s">
        <v>18</v>
      </c>
    </row>
    <row r="8" spans="1:9" x14ac:dyDescent="0.25">
      <c r="A8" s="1" t="s">
        <v>8</v>
      </c>
      <c r="B8" s="9">
        <f>100/C8</f>
        <v>42.162162162162161</v>
      </c>
      <c r="C8" s="3">
        <f>B3/(B1*B2)</f>
        <v>2.3717948717948718</v>
      </c>
      <c r="D8" s="3" t="s">
        <v>11</v>
      </c>
      <c r="E8" s="6">
        <v>0</v>
      </c>
      <c r="H8">
        <v>0</v>
      </c>
      <c r="I8">
        <f>E8*C8</f>
        <v>0</v>
      </c>
    </row>
    <row r="9" spans="1:9" x14ac:dyDescent="0.25">
      <c r="A9" s="1" t="s">
        <v>9</v>
      </c>
      <c r="B9" s="9">
        <f t="shared" ref="B9:B10" si="0">100/C9</f>
        <v>46.846846846846844</v>
      </c>
      <c r="C9" s="3">
        <f>0.9*C8</f>
        <v>2.1346153846153846</v>
      </c>
      <c r="D9" s="6">
        <f>B2/0.3</f>
        <v>86.666666666666671</v>
      </c>
      <c r="E9" s="6">
        <v>0</v>
      </c>
      <c r="H9">
        <f t="shared" ref="H9:H10" si="1">C9/D9</f>
        <v>2.4630177514792899E-2</v>
      </c>
      <c r="I9">
        <f t="shared" ref="I9" si="2">E9*C9</f>
        <v>0</v>
      </c>
    </row>
    <row r="10" spans="1:9" x14ac:dyDescent="0.25">
      <c r="A10" s="1" t="s">
        <v>10</v>
      </c>
      <c r="B10" s="9">
        <f t="shared" si="0"/>
        <v>35.135135135135137</v>
      </c>
      <c r="C10" s="3">
        <f>1.2*C8</f>
        <v>2.8461538461538463</v>
      </c>
      <c r="D10" s="6">
        <f>2*B2</f>
        <v>52</v>
      </c>
      <c r="E10" s="5">
        <f>0.5*B2</f>
        <v>13</v>
      </c>
      <c r="H10">
        <f t="shared" si="1"/>
        <v>5.473372781065089E-2</v>
      </c>
      <c r="I10">
        <f>E10*C10</f>
        <v>37</v>
      </c>
    </row>
    <row r="13" spans="1:9" x14ac:dyDescent="0.25">
      <c r="A13" t="s">
        <v>12</v>
      </c>
    </row>
    <row r="14" spans="1:9" x14ac:dyDescent="0.25">
      <c r="A14" s="1" t="s">
        <v>3</v>
      </c>
      <c r="B14" s="2" t="s">
        <v>7</v>
      </c>
      <c r="C14" s="2" t="s">
        <v>4</v>
      </c>
      <c r="D14" s="2" t="s">
        <v>5</v>
      </c>
      <c r="E14" s="2" t="s">
        <v>6</v>
      </c>
    </row>
    <row r="15" spans="1:9" x14ac:dyDescent="0.25">
      <c r="A15" s="1" t="s">
        <v>8</v>
      </c>
      <c r="B15" s="9">
        <f>100/C15</f>
        <v>34.160583941605836</v>
      </c>
      <c r="C15" s="3">
        <f>B3/(B1*B2)*(1+B2/(3*B3))</f>
        <v>2.9273504273504276</v>
      </c>
      <c r="D15" s="3" t="s">
        <v>11</v>
      </c>
      <c r="E15" s="6">
        <v>0</v>
      </c>
      <c r="H15">
        <v>0</v>
      </c>
      <c r="I15">
        <f>E15*C15</f>
        <v>0</v>
      </c>
    </row>
    <row r="16" spans="1:9" x14ac:dyDescent="0.25">
      <c r="A16" s="1" t="s">
        <v>9</v>
      </c>
      <c r="B16" s="9">
        <f t="shared" ref="B16:B17" si="3">100/C16</f>
        <v>44.033872209391838</v>
      </c>
      <c r="C16" s="3">
        <f>0.9*B3/(B1*B2)*(1+B2/(11*B3))</f>
        <v>2.2709790209790213</v>
      </c>
      <c r="D16" s="5">
        <f>3.33*B2*((B3+0.1*B2)/(B3+2.22*B2))</f>
        <v>36.196874999999999</v>
      </c>
      <c r="E16" s="6">
        <v>0</v>
      </c>
      <c r="H16" s="7">
        <f>C16/D16</f>
        <v>6.273964315922359E-2</v>
      </c>
      <c r="I16">
        <f t="shared" ref="I16:I17" si="4">E16*C16</f>
        <v>0</v>
      </c>
    </row>
    <row r="17" spans="1:9" x14ac:dyDescent="0.25">
      <c r="A17" s="1" t="s">
        <v>10</v>
      </c>
      <c r="B17" s="9">
        <f t="shared" si="3"/>
        <v>28.010324318258327</v>
      </c>
      <c r="C17" s="3">
        <f>1.33*B3/(B1*B2)*(1+3*B2/(16*B3))</f>
        <v>3.5701121794871802</v>
      </c>
      <c r="D17" s="6">
        <f>2.5*B2*((B3+0.2*B2)/(B3+0.6*B2))</f>
        <v>52.148288973384034</v>
      </c>
      <c r="E17" s="5">
        <f>0.37*B2*(B3/(B3+0.2*B2))</f>
        <v>8.4345971563981035</v>
      </c>
      <c r="H17" s="7">
        <f t="shared" ref="H16:H17" si="5">C17/D17</f>
        <v>6.8460773110107787E-2</v>
      </c>
      <c r="I17" s="8">
        <f t="shared" si="4"/>
        <v>30.112458037124807</v>
      </c>
    </row>
    <row r="18" spans="1:9" x14ac:dyDescent="0.25">
      <c r="H18" s="7"/>
      <c r="I18" s="9"/>
    </row>
    <row r="19" spans="1:9" x14ac:dyDescent="0.25">
      <c r="H19" s="7"/>
      <c r="I19" s="9"/>
    </row>
    <row r="20" spans="1:9" x14ac:dyDescent="0.25">
      <c r="A20" t="s">
        <v>14</v>
      </c>
      <c r="H20" s="7"/>
      <c r="I20" s="9"/>
    </row>
    <row r="21" spans="1:9" x14ac:dyDescent="0.25">
      <c r="A21" s="1" t="s">
        <v>3</v>
      </c>
      <c r="B21" s="2" t="s">
        <v>7</v>
      </c>
      <c r="C21" s="2" t="s">
        <v>4</v>
      </c>
      <c r="D21" s="2" t="s">
        <v>5</v>
      </c>
      <c r="E21" s="2" t="s">
        <v>6</v>
      </c>
      <c r="H21" s="7"/>
      <c r="I21" s="9"/>
    </row>
    <row r="22" spans="1:9" x14ac:dyDescent="0.25">
      <c r="A22" s="1" t="s">
        <v>8</v>
      </c>
      <c r="B22" s="9">
        <f>100/C22</f>
        <v>46.991008135377953</v>
      </c>
      <c r="C22" s="3">
        <f>0.902/B1*POWER((B3/B2), 0.985)</f>
        <v>2.1280667082499418</v>
      </c>
      <c r="D22" s="3" t="s">
        <v>11</v>
      </c>
      <c r="E22" s="6">
        <v>0</v>
      </c>
      <c r="H22" s="4">
        <v>0</v>
      </c>
      <c r="I22" s="4">
        <f>E22*C22</f>
        <v>0</v>
      </c>
    </row>
    <row r="23" spans="1:9" x14ac:dyDescent="0.25">
      <c r="A23" s="1" t="s">
        <v>9</v>
      </c>
      <c r="B23" s="9">
        <f t="shared" ref="B23:B24" si="6">100/C23</f>
        <v>43.059895658759643</v>
      </c>
      <c r="C23" s="3">
        <f>0.984/B1*POWER((B3/B2),0.986)</f>
        <v>2.3223465470626858</v>
      </c>
      <c r="D23" s="5">
        <f>1.645*B2*POWER((B3/B2),0.293)</f>
        <v>47.428038578304552</v>
      </c>
      <c r="E23" s="6">
        <v>0</v>
      </c>
      <c r="H23" s="7">
        <f t="shared" ref="H23:H24" si="7">C23/D23</f>
        <v>4.8965688159936231E-2</v>
      </c>
      <c r="I23" s="4">
        <f t="shared" ref="I23:I24" si="8">E23*C23</f>
        <v>0</v>
      </c>
    </row>
    <row r="24" spans="1:9" x14ac:dyDescent="0.25">
      <c r="A24" s="1" t="s">
        <v>10</v>
      </c>
      <c r="B24" s="9">
        <f t="shared" si="6"/>
        <v>30.211759227385215</v>
      </c>
      <c r="C24" s="3">
        <f>1.435/B1*POWER((B3/B2),0.921)</f>
        <v>3.3099694475704604</v>
      </c>
      <c r="D24" s="5">
        <f>1.139*B2*POWER((B3/B2),0.251)</f>
        <v>32.356191300922227</v>
      </c>
      <c r="E24" s="5">
        <f>0.482*B2*POWER((B3/B2),-0.137)</f>
        <v>11.940653575305101</v>
      </c>
      <c r="H24" s="7">
        <f t="shared" si="7"/>
        <v>0.10229786988174096</v>
      </c>
      <c r="I24" s="9">
        <f t="shared" si="8"/>
        <v>39.523198518282868</v>
      </c>
    </row>
    <row r="27" spans="1:9" x14ac:dyDescent="0.25">
      <c r="A27" t="s">
        <v>15</v>
      </c>
    </row>
    <row r="28" spans="1:9" x14ac:dyDescent="0.25">
      <c r="A28" s="1" t="s">
        <v>3</v>
      </c>
      <c r="B28" s="2" t="s">
        <v>7</v>
      </c>
      <c r="C28" s="2" t="s">
        <v>4</v>
      </c>
      <c r="D28" s="2" t="s">
        <v>5</v>
      </c>
      <c r="E28" s="2" t="s">
        <v>6</v>
      </c>
    </row>
    <row r="29" spans="1:9" x14ac:dyDescent="0.25">
      <c r="A29" s="1" t="s">
        <v>8</v>
      </c>
      <c r="B29" s="9">
        <f>100/C29</f>
        <v>60.231660231660236</v>
      </c>
      <c r="C29" s="3">
        <f>0.7*B3/(B1*B2)</f>
        <v>1.6602564102564101</v>
      </c>
      <c r="D29" s="3" t="s">
        <v>11</v>
      </c>
      <c r="E29" s="6">
        <v>0</v>
      </c>
      <c r="H29" s="4">
        <v>0</v>
      </c>
      <c r="I29" s="4">
        <f>E29*C29</f>
        <v>0</v>
      </c>
    </row>
    <row r="30" spans="1:9" x14ac:dyDescent="0.25">
      <c r="A30" s="1" t="s">
        <v>9</v>
      </c>
      <c r="B30" s="9">
        <f t="shared" ref="B30:B31" si="9">100/C30</f>
        <v>70.270270270270274</v>
      </c>
      <c r="C30" s="3">
        <f>0.6*B3/(B1*B2)</f>
        <v>1.4230769230769231</v>
      </c>
      <c r="D30" s="5">
        <f>B3</f>
        <v>37</v>
      </c>
      <c r="E30" s="6">
        <v>0</v>
      </c>
      <c r="H30" s="7">
        <f>C30/D30</f>
        <v>3.8461538461538464E-2</v>
      </c>
      <c r="I30" s="4">
        <f t="shared" ref="I30:I31" si="10">E30*C30</f>
        <v>0</v>
      </c>
    </row>
    <row r="31" spans="1:9" x14ac:dyDescent="0.25">
      <c r="A31" s="1" t="s">
        <v>10</v>
      </c>
      <c r="B31" s="9">
        <f t="shared" si="9"/>
        <v>44.381223328591751</v>
      </c>
      <c r="C31" s="3">
        <f>0.95*B3/(B1*B2)</f>
        <v>2.2532051282051282</v>
      </c>
      <c r="D31" s="5">
        <f>1.357*B3</f>
        <v>50.208999999999996</v>
      </c>
      <c r="E31" s="5">
        <f>0.473*B2</f>
        <v>12.298</v>
      </c>
      <c r="H31" s="7">
        <f t="shared" ref="H31" si="11">C31/D31</f>
        <v>4.4876518715870228E-2</v>
      </c>
      <c r="I31" s="9">
        <f t="shared" si="10"/>
        <v>27.709916666666668</v>
      </c>
    </row>
    <row r="32" spans="1:9" x14ac:dyDescent="0.25">
      <c r="B32" s="9"/>
    </row>
    <row r="34" spans="1:11" x14ac:dyDescent="0.25">
      <c r="A34" t="s">
        <v>16</v>
      </c>
    </row>
    <row r="35" spans="1:11" x14ac:dyDescent="0.25">
      <c r="A35" s="1" t="s">
        <v>3</v>
      </c>
      <c r="B35" s="2" t="s">
        <v>7</v>
      </c>
      <c r="C35" s="2" t="s">
        <v>4</v>
      </c>
      <c r="D35" s="2" t="s">
        <v>5</v>
      </c>
      <c r="E35" s="2" t="s">
        <v>6</v>
      </c>
    </row>
    <row r="36" spans="1:11" x14ac:dyDescent="0.25">
      <c r="A36" s="1" t="s">
        <v>8</v>
      </c>
      <c r="B36" s="10">
        <f>100/C36</f>
        <v>140.54054054054055</v>
      </c>
      <c r="C36" s="3">
        <f>0.3*B3/(B1*B2)</f>
        <v>0.71153846153846156</v>
      </c>
      <c r="D36" s="3" t="s">
        <v>11</v>
      </c>
      <c r="E36" s="6">
        <v>0</v>
      </c>
      <c r="H36" s="4">
        <v>0</v>
      </c>
      <c r="I36" s="12">
        <f>E36*C36</f>
        <v>0</v>
      </c>
    </row>
    <row r="37" spans="1:11" x14ac:dyDescent="0.25">
      <c r="A37" s="1" t="s">
        <v>9</v>
      </c>
      <c r="B37" s="10">
        <f t="shared" ref="B37:B38" si="12">100/C37</f>
        <v>120.46332046332047</v>
      </c>
      <c r="C37" s="3">
        <f>0.35*B3/(B1*B2)</f>
        <v>0.83012820512820507</v>
      </c>
      <c r="D37" s="5">
        <f>1.16*B3</f>
        <v>42.919999999999995</v>
      </c>
      <c r="E37" s="6">
        <v>0</v>
      </c>
      <c r="H37" s="7">
        <f t="shared" ref="H37:H38" si="13">C37/D37</f>
        <v>1.9341290893015031E-2</v>
      </c>
      <c r="I37" s="4">
        <f t="shared" ref="I37:I38" si="14">E37*C37</f>
        <v>0</v>
      </c>
    </row>
    <row r="38" spans="1:11" x14ac:dyDescent="0.25">
      <c r="A38" s="1" t="s">
        <v>10</v>
      </c>
      <c r="B38" s="9">
        <f t="shared" si="12"/>
        <v>70.270270270270274</v>
      </c>
      <c r="C38" s="3">
        <f>0.6*B3/(B1*B2)</f>
        <v>1.4230769230769231</v>
      </c>
      <c r="D38" s="5">
        <f>B3</f>
        <v>37</v>
      </c>
      <c r="E38" s="5">
        <f>0.5*B2</f>
        <v>13</v>
      </c>
      <c r="H38" s="7">
        <f t="shared" si="13"/>
        <v>3.8461538461538464E-2</v>
      </c>
      <c r="I38" s="9">
        <f t="shared" si="14"/>
        <v>18.5</v>
      </c>
      <c r="K38" t="s">
        <v>21</v>
      </c>
    </row>
    <row r="39" spans="1:11" x14ac:dyDescent="0.25">
      <c r="B39" s="9"/>
    </row>
    <row r="40" spans="1:11" x14ac:dyDescent="0.25">
      <c r="D40" t="s">
        <v>20</v>
      </c>
    </row>
    <row r="41" spans="1:11" x14ac:dyDescent="0.25">
      <c r="D41" s="1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2015-06-05T18:17:20Z</dcterms:created>
  <dcterms:modified xsi:type="dcterms:W3CDTF">2023-08-09T00:22:01Z</dcterms:modified>
</cp:coreProperties>
</file>