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bert\Desktop\FÁCIL\"/>
    </mc:Choice>
  </mc:AlternateContent>
  <xr:revisionPtr revIDLastSave="0" documentId="13_ncr:1_{2F70B320-2930-4016-BCC6-FCB7F2BE97B3}" xr6:coauthVersionLast="47" xr6:coauthVersionMax="47" xr10:uidLastSave="{00000000-0000-0000-0000-000000000000}"/>
  <bookViews>
    <workbookView xWindow="-120" yWindow="-120" windowWidth="20730" windowHeight="11040" activeTab="1" xr2:uid="{48C6EDD5-F9BB-44F7-BB51-67105E493041}"/>
  </bookViews>
  <sheets>
    <sheet name="REFEIÇÕES E PASSAGEM" sheetId="1" r:id="rId1"/>
    <sheet name="CONTROLE DE DIÁRIAS" sheetId="2" r:id="rId2"/>
  </sheets>
  <definedNames>
    <definedName name="_xlcn.WorksheetConnection_CONTROLEDEDIÁRIASD5E63" hidden="1">'CONTROLE DE DIÁRIAS'!$D$5:$E$63</definedName>
    <definedName name="_xlnm.Print_Area" localSheetId="1">'CONTROLE DE DIÁRIAS'!$A$1:$M$93</definedName>
    <definedName name="_xlnm.Print_Area" localSheetId="0">'REFEIÇÕES E PASSAGEM'!$A$1:$K$45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CONTROLE DE DIÁRIAS!$D$5:$E$6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2" l="1"/>
  <c r="F88" i="2"/>
  <c r="F86" i="2"/>
  <c r="E88" i="2"/>
  <c r="E87" i="2"/>
  <c r="E86" i="2"/>
  <c r="D88" i="2"/>
  <c r="D87" i="2"/>
  <c r="D86" i="2"/>
  <c r="G74" i="2"/>
  <c r="G75" i="2"/>
  <c r="G76" i="2"/>
  <c r="G77" i="2"/>
  <c r="G73" i="2"/>
  <c r="D77" i="2"/>
  <c r="E77" i="2" s="1"/>
  <c r="D76" i="2"/>
  <c r="E76" i="2" s="1"/>
  <c r="D75" i="2"/>
  <c r="E75" i="2" s="1"/>
  <c r="D74" i="2"/>
  <c r="E74" i="2" s="1"/>
  <c r="D73" i="2"/>
  <c r="E73" i="2" s="1"/>
  <c r="E28" i="1"/>
  <c r="G27" i="1"/>
  <c r="F27" i="1"/>
  <c r="E27" i="1"/>
  <c r="D27" i="1"/>
  <c r="D25" i="1"/>
  <c r="F25" i="1"/>
  <c r="E25" i="1"/>
  <c r="G25" i="1"/>
  <c r="G26" i="1"/>
  <c r="F26" i="1"/>
  <c r="D26" i="1"/>
  <c r="E26" i="1"/>
  <c r="H28" i="1"/>
  <c r="H29" i="1"/>
  <c r="G19" i="1"/>
  <c r="G18" i="1"/>
  <c r="G16" i="1"/>
  <c r="G17" i="1"/>
  <c r="G15" i="1"/>
  <c r="F17" i="1"/>
  <c r="E17" i="1"/>
  <c r="D17" i="1"/>
  <c r="F15" i="1"/>
  <c r="H15" i="1" s="1"/>
  <c r="E15" i="1"/>
  <c r="D15" i="1"/>
  <c r="F19" i="1"/>
  <c r="F18" i="1"/>
  <c r="F16" i="1"/>
  <c r="E16" i="1"/>
  <c r="D16" i="1"/>
  <c r="E19" i="1"/>
  <c r="D19" i="1"/>
  <c r="E18" i="1"/>
  <c r="D18" i="1"/>
  <c r="G7" i="1"/>
  <c r="G6" i="1"/>
  <c r="H6" i="1" s="1"/>
  <c r="H41" i="1"/>
  <c r="H40" i="1"/>
  <c r="H39" i="1"/>
  <c r="H38" i="1"/>
  <c r="H37" i="1"/>
  <c r="H36" i="1"/>
  <c r="H35" i="1"/>
  <c r="H30" i="1"/>
  <c r="H17" i="1"/>
  <c r="H20" i="1"/>
  <c r="F10" i="1"/>
  <c r="F9" i="1"/>
  <c r="H11" i="1"/>
  <c r="E10" i="1"/>
  <c r="E8" i="1"/>
  <c r="H8" i="1" s="1"/>
  <c r="E7" i="1"/>
  <c r="H7" i="1" s="1"/>
  <c r="E9" i="1"/>
  <c r="E11" i="1"/>
  <c r="E6" i="1"/>
  <c r="D10" i="1"/>
  <c r="H10" i="1" s="1"/>
  <c r="D9" i="1"/>
  <c r="H27" i="1" l="1"/>
  <c r="H9" i="1"/>
  <c r="H19" i="1"/>
  <c r="H25" i="1"/>
  <c r="H26" i="1"/>
  <c r="H16" i="1"/>
  <c r="H12" i="1"/>
  <c r="H18" i="1"/>
  <c r="H31" i="1" l="1"/>
  <c r="H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D03C62-0683-40F1-A1B7-810F56A7C7D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608CE8-310B-41EA-B932-06C4AC161937}" name="WorksheetConnection_CONTROLE DE DIÁRIAS!$D$5:$E$63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CONTROLEDEDIÁRIASD5E63"/>
        </x15:connection>
      </ext>
    </extLst>
  </connection>
</connections>
</file>

<file path=xl/sharedStrings.xml><?xml version="1.0" encoding="utf-8"?>
<sst xmlns="http://schemas.openxmlformats.org/spreadsheetml/2006/main" count="248" uniqueCount="85">
  <si>
    <t>NOME</t>
  </si>
  <si>
    <t>Messias Viana - Ferreira</t>
  </si>
  <si>
    <t>Julio Medeiros - Auxiliar</t>
  </si>
  <si>
    <t>Gabriel do Nascimento - Auxiliar</t>
  </si>
  <si>
    <t>Jhennefe - Eng</t>
  </si>
  <si>
    <t>Absalão - Auxiliar</t>
  </si>
  <si>
    <t>Cledson Dieison - Eletricista</t>
  </si>
  <si>
    <t>PERÍODO</t>
  </si>
  <si>
    <t>31/05 a 06/06</t>
  </si>
  <si>
    <t>CAFÉ</t>
  </si>
  <si>
    <t xml:space="preserve">ALMOÇO </t>
  </si>
  <si>
    <t xml:space="preserve">JANTAR </t>
  </si>
  <si>
    <t>PASSAGEM</t>
  </si>
  <si>
    <t>TOTAL</t>
  </si>
  <si>
    <t>SEMANA 1</t>
  </si>
  <si>
    <t>SEMANA 2</t>
  </si>
  <si>
    <t>CONTROLE AJUDA DE CUSTO REFEIÇÕES E PASSAGEM</t>
  </si>
  <si>
    <t xml:space="preserve">CONTROLE DE DIARIAS </t>
  </si>
  <si>
    <t xml:space="preserve">PERIODO </t>
  </si>
  <si>
    <t>SEMANA 1 (31/05 A 06/06)</t>
  </si>
  <si>
    <t xml:space="preserve">TODOS </t>
  </si>
  <si>
    <t>SAB (7)</t>
  </si>
  <si>
    <t>DOM (8)</t>
  </si>
  <si>
    <t>TER (10)</t>
  </si>
  <si>
    <t>SEG (9)</t>
  </si>
  <si>
    <t>QUA (11)</t>
  </si>
  <si>
    <t>SEMANA 3</t>
  </si>
  <si>
    <t>SEMANA 4</t>
  </si>
  <si>
    <t>SAB (31)</t>
  </si>
  <si>
    <t xml:space="preserve">HORÁRIOS </t>
  </si>
  <si>
    <t>DOM (01)</t>
  </si>
  <si>
    <t xml:space="preserve"> 17:00</t>
  </si>
  <si>
    <t>QUI (05)</t>
  </si>
  <si>
    <t>TER (03)</t>
  </si>
  <si>
    <t>QUA (04)</t>
  </si>
  <si>
    <t>SEG (02)</t>
  </si>
  <si>
    <t>TODOS</t>
  </si>
  <si>
    <t>SEX (06)</t>
  </si>
  <si>
    <t>QUI (12)</t>
  </si>
  <si>
    <t>SEX (13)</t>
  </si>
  <si>
    <t>SAB (14)</t>
  </si>
  <si>
    <t>SEG (16/06)</t>
  </si>
  <si>
    <t>OBS:</t>
  </si>
  <si>
    <t>DOM (15/06)</t>
  </si>
  <si>
    <t>TER (17/06)</t>
  </si>
  <si>
    <t>QUA (18/06)</t>
  </si>
  <si>
    <t>QUI (19/06)</t>
  </si>
  <si>
    <t>SEX (20/06)</t>
  </si>
  <si>
    <t>SAB (21/06)</t>
  </si>
  <si>
    <t>DOM (22/06)</t>
  </si>
  <si>
    <t>MUDANÇA DE LOCAL DE TRABALHO E NEGOCIAÇÃO QUANTO A CHAVES E ACESSO NA AGENCIA. (AGENCIA COM PROBLEMAS EM RELAÇÃO A PORTA DE ROLO, PORTANTO NÃO FOI LIBERADO O ACESSO).</t>
  </si>
  <si>
    <t>DIA NORMAL DE TRABALHO.</t>
  </si>
  <si>
    <t xml:space="preserve">OBS: </t>
  </si>
  <si>
    <t>SEMANA QUITADA</t>
  </si>
  <si>
    <t>07/06 a 15/06</t>
  </si>
  <si>
    <t>TOTAL DE HORAS</t>
  </si>
  <si>
    <t>CLEDSON DIEISON - ELETRICISTA</t>
  </si>
  <si>
    <t>MESSIAS - ELETRICISTA</t>
  </si>
  <si>
    <t>ABSALÃO - AUXILIAR</t>
  </si>
  <si>
    <t>JULIO - AUXILIAR</t>
  </si>
  <si>
    <t>GABRIEL - AUXILIAR</t>
  </si>
  <si>
    <t>DATA</t>
  </si>
  <si>
    <t>FUNCIONÁRIO</t>
  </si>
  <si>
    <t>Rótulos de Linha</t>
  </si>
  <si>
    <t>Total Geral</t>
  </si>
  <si>
    <t>Soma de TOTAL DE HORAS</t>
  </si>
  <si>
    <t>TOTAL EM SEMANAS</t>
  </si>
  <si>
    <t>HORAS TOTAIS (h)</t>
  </si>
  <si>
    <t>A COLUNA HORAS TOTAIS SOMARAM OS VALORES "TODOS" DIA EM QUE TODOS TRABALHARAM, ADICIONADO DAS HORAS SOMADAS NA TABELA DIMANICA.</t>
  </si>
  <si>
    <t>SEMANA 2 (07/06 A 14/06)</t>
  </si>
  <si>
    <t>SEMANA 3 (15 a 22/06)</t>
  </si>
  <si>
    <t>SEMANA 4 (22 a 28/06)</t>
  </si>
  <si>
    <t>SEG (23/06)</t>
  </si>
  <si>
    <t>15/06 a 22/06</t>
  </si>
  <si>
    <t>TABELA CALCULADA DO DIA 31/05 ATÉ 22/06 - SEMANA 1 A SEMANA 3</t>
  </si>
  <si>
    <t>PENDENTE</t>
  </si>
  <si>
    <t>AGUARDANDO CHEGADA DO MATERIAL ENVIADO PELA FÁCIL PROJETOS. (4 CAIXAS) EXPEDIENTE REDUZIDO</t>
  </si>
  <si>
    <t>AGUARDANDO CHEGADA DE MATERIAL ENVIADA PELA FÁCIL (4 CAIXAS). RODOVIÁRA. EXPEDIENTE REDUZIDO</t>
  </si>
  <si>
    <t>OBS: CONSIDERADA 1 REFEIÇÃO POR DIA. DIARIAS NOTURNAS (19:00 ÁS 03:00) CONSIDERA 1 JANTAR E 1 CAFÉ</t>
  </si>
  <si>
    <t>VALOR MENSAL</t>
  </si>
  <si>
    <t xml:space="preserve">TOTAL DE DIAS TRABALHADOS </t>
  </si>
  <si>
    <t>VALOR A PAGAR</t>
  </si>
  <si>
    <t>TOTAL EM DIAS</t>
  </si>
  <si>
    <t>VALOR DIÁRIA</t>
  </si>
  <si>
    <t>CONTROLE DE PAGAMENTOS (ATÉ A SEMANA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</si>
</sst>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h:mm;@"/>
    <numFmt numFmtId="165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0" borderId="0" xfId="0" applyFont="1"/>
    <xf numFmtId="44" fontId="2" fillId="0" borderId="0" xfId="1" applyFont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pivotButton="1" applyBorder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44" fontId="0" fillId="0" borderId="1" xfId="1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65" fontId="0" fillId="0" borderId="1" xfId="0" applyNumberFormat="1" applyBorder="1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6">
    <dxf>
      <fill>
        <patternFill>
          <bgColor theme="9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" refreshedDate="45831.868296296299" backgroundQuery="1" createdVersion="8" refreshedVersion="8" minRefreshableVersion="3" recordCount="0" supportSubquery="1" supportAdvancedDrill="1" xr:uid="{F9ABC628-DD94-4BDA-9989-5348FA28EF71}">
  <cacheSource type="external" connectionId="1"/>
  <cacheFields count="2">
    <cacheField name="[Intervalo].[FUNCIONÁRIO].[FUNCIONÁRIO]" caption="FUNCIONÁRIO" numFmtId="0" level="1">
      <sharedItems count="6">
        <s v="ABSALÃO - AUXILIAR"/>
        <s v="CLEDSON DIEISON - ELETRICISTA"/>
        <s v="GABRIEL - AUXILIAR"/>
        <s v="JULIO - AUXILIAR"/>
        <s v="MESSIAS - ELETRICISTA"/>
        <s v="TODOS"/>
      </sharedItems>
    </cacheField>
    <cacheField name="[Measures].[Soma de TOTAL DE HORAS]" caption="Soma de TOTAL DE HORAS" numFmtId="0" hierarchy="4" level="32767"/>
  </cacheFields>
  <cacheHierarchies count="6">
    <cacheHierarchy uniqueName="[Intervalo].[FUNCIONÁRIO]" caption="FUNCIONÁRIO" attribute="1" defaultMemberUniqueName="[Intervalo].[FUNCIONÁRIO].[All]" allUniqueName="[Intervalo].[FUNCIONÁRIO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TOTAL DE HORAS]" caption="TOTAL DE HORAS" attribute="1" defaultMemberUniqueName="[Intervalo].[TOTAL DE HORAS].[All]" allUniqueName="[Intervalo].[TOTAL DE HORAS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TOTAL DE HORAS]" caption="Soma de TOTAL DE HORAS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FUNCIONÁRIO]" caption="Contagem de FUNCIONÁRIO" measure="1" displayFolder="" measureGroup="Interval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BA6B3-6B8C-4C77-9570-0674BD4B660A}" name="Tabela dinâmica3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72:C79" firstHeaderRow="1" firstDataRow="1" firstDataCol="1"/>
  <pivotFields count="2"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TOTAL DE HORAS" fld="1" baseField="0" baseItem="3"/>
  </dataFields>
  <formats count="5">
    <format dxfId="5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  <format dxfId="1">
      <pivotArea dataOnly="0" labelOnly="1" outline="0" axis="axisValues" fieldPosition="0"/>
    </format>
  </format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OMA 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OLE DE DIÁRIAS!$D$5:$E$63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4F8A-BF9C-472C-91F1-2F9D768FFD24}">
  <sheetPr>
    <pageSetUpPr fitToPage="1"/>
  </sheetPr>
  <dimension ref="B2:J44"/>
  <sheetViews>
    <sheetView view="pageBreakPreview" topLeftCell="A31" zoomScaleNormal="100" zoomScaleSheetLayoutView="100" workbookViewId="0">
      <selection activeCell="C51" sqref="C51"/>
    </sheetView>
  </sheetViews>
  <sheetFormatPr defaultRowHeight="15" x14ac:dyDescent="0.25"/>
  <cols>
    <col min="2" max="2" width="30.5703125" customWidth="1"/>
    <col min="3" max="3" width="16.5703125" customWidth="1"/>
    <col min="4" max="4" width="10.7109375" customWidth="1"/>
    <col min="5" max="5" width="12.7109375" customWidth="1"/>
    <col min="6" max="6" width="15.28515625" customWidth="1"/>
    <col min="7" max="7" width="13" customWidth="1"/>
    <col min="8" max="8" width="12.28515625" bestFit="1" customWidth="1"/>
  </cols>
  <sheetData>
    <row r="2" spans="2:10" x14ac:dyDescent="0.25">
      <c r="B2" s="4" t="s">
        <v>16</v>
      </c>
    </row>
    <row r="3" spans="2:10" x14ac:dyDescent="0.25">
      <c r="B3" s="4"/>
    </row>
    <row r="4" spans="2:10" x14ac:dyDescent="0.25">
      <c r="B4" s="4" t="s">
        <v>14</v>
      </c>
    </row>
    <row r="5" spans="2:10" x14ac:dyDescent="0.25">
      <c r="B5" s="1" t="s">
        <v>0</v>
      </c>
      <c r="C5" s="6" t="s">
        <v>7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32" t="s">
        <v>52</v>
      </c>
      <c r="J5" s="32"/>
    </row>
    <row r="6" spans="2:10" x14ac:dyDescent="0.25">
      <c r="B6" s="1" t="s">
        <v>1</v>
      </c>
      <c r="C6" s="7" t="s">
        <v>8</v>
      </c>
      <c r="D6" s="2"/>
      <c r="E6" s="2">
        <f>7*20</f>
        <v>140</v>
      </c>
      <c r="F6" s="2"/>
      <c r="G6" s="2">
        <f>(2*4.9)*7</f>
        <v>68.600000000000009</v>
      </c>
      <c r="H6" s="3">
        <f>SUM(D6:G6)</f>
        <v>208.60000000000002</v>
      </c>
      <c r="I6" s="31" t="s">
        <v>53</v>
      </c>
      <c r="J6" s="31"/>
    </row>
    <row r="7" spans="2:10" x14ac:dyDescent="0.25">
      <c r="B7" s="1" t="s">
        <v>2</v>
      </c>
      <c r="C7" s="7" t="s">
        <v>8</v>
      </c>
      <c r="D7" s="2"/>
      <c r="E7" s="2">
        <f t="shared" ref="E7:E11" si="0">7*20</f>
        <v>140</v>
      </c>
      <c r="F7" s="2"/>
      <c r="G7" s="2">
        <f>(2*4.9)*7</f>
        <v>68.600000000000009</v>
      </c>
      <c r="H7" s="3">
        <f t="shared" ref="H7:H11" si="1">SUM(D7:G7)</f>
        <v>208.60000000000002</v>
      </c>
      <c r="I7" s="31"/>
      <c r="J7" s="31"/>
    </row>
    <row r="8" spans="2:10" x14ac:dyDescent="0.25">
      <c r="B8" s="1" t="s">
        <v>3</v>
      </c>
      <c r="C8" s="7" t="s">
        <v>8</v>
      </c>
      <c r="D8" s="2"/>
      <c r="E8" s="2">
        <f>6*20</f>
        <v>120</v>
      </c>
      <c r="F8" s="2"/>
      <c r="G8" s="2">
        <v>58.8</v>
      </c>
      <c r="H8" s="3">
        <f t="shared" si="1"/>
        <v>178.8</v>
      </c>
      <c r="I8" s="31"/>
      <c r="J8" s="31"/>
    </row>
    <row r="9" spans="2:10" x14ac:dyDescent="0.25">
      <c r="B9" s="1" t="s">
        <v>6</v>
      </c>
      <c r="C9" s="7" t="s">
        <v>8</v>
      </c>
      <c r="D9" s="2">
        <f>7*10</f>
        <v>70</v>
      </c>
      <c r="E9" s="2">
        <f t="shared" si="0"/>
        <v>140</v>
      </c>
      <c r="F9" s="2">
        <f>7*20</f>
        <v>140</v>
      </c>
      <c r="G9" s="1"/>
      <c r="H9" s="3">
        <f t="shared" si="1"/>
        <v>350</v>
      </c>
      <c r="I9" s="31"/>
      <c r="J9" s="31"/>
    </row>
    <row r="10" spans="2:10" x14ac:dyDescent="0.25">
      <c r="B10" s="1" t="s">
        <v>5</v>
      </c>
      <c r="C10" s="7" t="s">
        <v>8</v>
      </c>
      <c r="D10" s="2">
        <f>6*10</f>
        <v>60</v>
      </c>
      <c r="E10" s="2">
        <f>6*20</f>
        <v>120</v>
      </c>
      <c r="F10" s="2">
        <f>7*20</f>
        <v>140</v>
      </c>
      <c r="G10" s="1"/>
      <c r="H10" s="3">
        <f t="shared" si="1"/>
        <v>320</v>
      </c>
      <c r="I10" s="31"/>
      <c r="J10" s="31"/>
    </row>
    <row r="11" spans="2:10" x14ac:dyDescent="0.25">
      <c r="B11" s="1" t="s">
        <v>4</v>
      </c>
      <c r="C11" s="7" t="s">
        <v>8</v>
      </c>
      <c r="D11" s="2"/>
      <c r="E11" s="21">
        <f t="shared" si="0"/>
        <v>140</v>
      </c>
      <c r="F11" s="2"/>
      <c r="G11" s="1"/>
      <c r="H11" s="3">
        <f t="shared" si="1"/>
        <v>140</v>
      </c>
      <c r="I11" s="31"/>
      <c r="J11" s="31"/>
    </row>
    <row r="12" spans="2:10" x14ac:dyDescent="0.25">
      <c r="H12" s="5">
        <f>SUBTOTAL(9,H6:H11)</f>
        <v>1406</v>
      </c>
    </row>
    <row r="13" spans="2:10" x14ac:dyDescent="0.25">
      <c r="B13" s="4" t="s">
        <v>15</v>
      </c>
    </row>
    <row r="14" spans="2:10" x14ac:dyDescent="0.25">
      <c r="B14" s="1" t="s">
        <v>0</v>
      </c>
      <c r="C14" s="6" t="s">
        <v>7</v>
      </c>
      <c r="D14" s="1" t="s">
        <v>9</v>
      </c>
      <c r="E14" s="1" t="s">
        <v>10</v>
      </c>
      <c r="F14" s="1" t="s">
        <v>11</v>
      </c>
      <c r="G14" s="1" t="s">
        <v>12</v>
      </c>
      <c r="H14" s="1" t="s">
        <v>13</v>
      </c>
      <c r="I14" s="32" t="s">
        <v>52</v>
      </c>
      <c r="J14" s="32"/>
    </row>
    <row r="15" spans="2:10" x14ac:dyDescent="0.25">
      <c r="B15" s="1" t="s">
        <v>1</v>
      </c>
      <c r="C15" s="7" t="s">
        <v>54</v>
      </c>
      <c r="D15" s="2">
        <f>1*10</f>
        <v>10</v>
      </c>
      <c r="E15" s="2">
        <f>1*20</f>
        <v>20</v>
      </c>
      <c r="F15" s="2">
        <f>1*20</f>
        <v>20</v>
      </c>
      <c r="G15" s="2">
        <f>(4.9*2)*2</f>
        <v>19.600000000000001</v>
      </c>
      <c r="H15" s="3">
        <f>SUM(D15:G15)</f>
        <v>69.599999999999994</v>
      </c>
      <c r="I15" s="33" t="s">
        <v>75</v>
      </c>
      <c r="J15" s="33"/>
    </row>
    <row r="16" spans="2:10" x14ac:dyDescent="0.25">
      <c r="B16" s="1" t="s">
        <v>2</v>
      </c>
      <c r="C16" s="7" t="s">
        <v>54</v>
      </c>
      <c r="D16" s="2">
        <f>1*10</f>
        <v>10</v>
      </c>
      <c r="E16" s="2">
        <f>5*20</f>
        <v>100</v>
      </c>
      <c r="F16" s="2">
        <f>1*20</f>
        <v>20</v>
      </c>
      <c r="G16" s="2">
        <f>(4.9*2)*6</f>
        <v>58.800000000000004</v>
      </c>
      <c r="H16" s="3">
        <f t="shared" ref="H16:H20" si="2">SUM(D16:G16)</f>
        <v>188.8</v>
      </c>
      <c r="I16" s="33"/>
      <c r="J16" s="33"/>
    </row>
    <row r="17" spans="2:10" x14ac:dyDescent="0.25">
      <c r="B17" s="1" t="s">
        <v>3</v>
      </c>
      <c r="C17" s="7" t="s">
        <v>54</v>
      </c>
      <c r="D17" s="2">
        <f>1*10</f>
        <v>10</v>
      </c>
      <c r="E17" s="2">
        <f>1*20</f>
        <v>20</v>
      </c>
      <c r="F17" s="2">
        <f>1*20</f>
        <v>20</v>
      </c>
      <c r="G17" s="2">
        <f>(4.9*2)*2</f>
        <v>19.600000000000001</v>
      </c>
      <c r="H17" s="3">
        <f t="shared" si="2"/>
        <v>69.599999999999994</v>
      </c>
      <c r="I17" s="33"/>
      <c r="J17" s="33"/>
    </row>
    <row r="18" spans="2:10" x14ac:dyDescent="0.25">
      <c r="B18" s="1" t="s">
        <v>6</v>
      </c>
      <c r="C18" s="7" t="s">
        <v>54</v>
      </c>
      <c r="D18" s="2">
        <f>1*10</f>
        <v>10</v>
      </c>
      <c r="E18" s="2">
        <f>7*20</f>
        <v>140</v>
      </c>
      <c r="F18" s="2">
        <f>1*20</f>
        <v>20</v>
      </c>
      <c r="G18" s="2">
        <f>(4.9*2)*8</f>
        <v>78.400000000000006</v>
      </c>
      <c r="H18" s="3">
        <f t="shared" si="2"/>
        <v>248.4</v>
      </c>
      <c r="I18" s="33"/>
      <c r="J18" s="33"/>
    </row>
    <row r="19" spans="2:10" x14ac:dyDescent="0.25">
      <c r="B19" s="1" t="s">
        <v>5</v>
      </c>
      <c r="C19" s="7" t="s">
        <v>54</v>
      </c>
      <c r="D19" s="2">
        <f>1*10</f>
        <v>10</v>
      </c>
      <c r="E19" s="2">
        <f>7*20</f>
        <v>140</v>
      </c>
      <c r="F19" s="2">
        <f>1*20</f>
        <v>20</v>
      </c>
      <c r="G19" s="2">
        <f>(4.9*2)*8</f>
        <v>78.400000000000006</v>
      </c>
      <c r="H19" s="3">
        <f t="shared" si="2"/>
        <v>248.4</v>
      </c>
      <c r="I19" s="33"/>
      <c r="J19" s="33"/>
    </row>
    <row r="20" spans="2:10" x14ac:dyDescent="0.25">
      <c r="B20" s="1" t="s">
        <v>4</v>
      </c>
      <c r="C20" s="7" t="s">
        <v>54</v>
      </c>
      <c r="D20" s="2"/>
      <c r="E20" s="21"/>
      <c r="F20" s="2"/>
      <c r="G20" s="1"/>
      <c r="H20" s="3">
        <f t="shared" si="2"/>
        <v>0</v>
      </c>
      <c r="I20" s="33"/>
      <c r="J20" s="33"/>
    </row>
    <row r="21" spans="2:10" x14ac:dyDescent="0.25">
      <c r="H21" s="5">
        <f>SUBTOTAL(9,H15:H20)</f>
        <v>824.8</v>
      </c>
    </row>
    <row r="23" spans="2:10" x14ac:dyDescent="0.25">
      <c r="B23" s="4" t="s">
        <v>26</v>
      </c>
    </row>
    <row r="24" spans="2:10" x14ac:dyDescent="0.25">
      <c r="B24" s="1" t="s">
        <v>0</v>
      </c>
      <c r="C24" s="6" t="s">
        <v>7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32" t="s">
        <v>52</v>
      </c>
      <c r="J24" s="32"/>
    </row>
    <row r="25" spans="2:10" x14ac:dyDescent="0.25">
      <c r="B25" s="1" t="s">
        <v>1</v>
      </c>
      <c r="C25" s="7" t="s">
        <v>73</v>
      </c>
      <c r="D25" s="2">
        <f>1*10</f>
        <v>10</v>
      </c>
      <c r="E25" s="2">
        <f>1*20</f>
        <v>20</v>
      </c>
      <c r="F25" s="2">
        <f>1*20</f>
        <v>20</v>
      </c>
      <c r="G25" s="2">
        <f>(4.9*2)*3</f>
        <v>29.400000000000002</v>
      </c>
      <c r="H25" s="3">
        <f>SUM(D25:G25)</f>
        <v>79.400000000000006</v>
      </c>
      <c r="I25" s="33" t="s">
        <v>75</v>
      </c>
      <c r="J25" s="33"/>
    </row>
    <row r="26" spans="2:10" x14ac:dyDescent="0.25">
      <c r="B26" s="1" t="s">
        <v>2</v>
      </c>
      <c r="C26" s="7" t="s">
        <v>73</v>
      </c>
      <c r="D26" s="2">
        <f>1*10</f>
        <v>10</v>
      </c>
      <c r="E26" s="2">
        <f>4*20</f>
        <v>80</v>
      </c>
      <c r="F26" s="2">
        <f>1*20</f>
        <v>20</v>
      </c>
      <c r="G26" s="2">
        <f>(4.9*2)*5</f>
        <v>49</v>
      </c>
      <c r="H26" s="3">
        <f t="shared" ref="H26:H30" si="3">SUM(D26:G26)</f>
        <v>159</v>
      </c>
      <c r="I26" s="33"/>
      <c r="J26" s="33"/>
    </row>
    <row r="27" spans="2:10" x14ac:dyDescent="0.25">
      <c r="B27" s="1" t="s">
        <v>3</v>
      </c>
      <c r="C27" s="7" t="s">
        <v>73</v>
      </c>
      <c r="D27" s="2">
        <f>1*10</f>
        <v>10</v>
      </c>
      <c r="E27" s="2">
        <f>1*20</f>
        <v>20</v>
      </c>
      <c r="F27" s="2">
        <f>1*20</f>
        <v>20</v>
      </c>
      <c r="G27" s="2">
        <f>(4.9*2)*3</f>
        <v>29.400000000000002</v>
      </c>
      <c r="H27" s="3">
        <f t="shared" si="3"/>
        <v>79.400000000000006</v>
      </c>
      <c r="I27" s="33"/>
      <c r="J27" s="33"/>
    </row>
    <row r="28" spans="2:10" x14ac:dyDescent="0.25">
      <c r="B28" s="1" t="s">
        <v>6</v>
      </c>
      <c r="C28" s="7" t="s">
        <v>73</v>
      </c>
      <c r="D28" s="2"/>
      <c r="E28" s="2">
        <f>8*20</f>
        <v>160</v>
      </c>
      <c r="F28" s="2"/>
      <c r="G28" s="1"/>
      <c r="H28" s="3">
        <f t="shared" si="3"/>
        <v>160</v>
      </c>
      <c r="I28" s="33"/>
      <c r="J28" s="33"/>
    </row>
    <row r="29" spans="2:10" x14ac:dyDescent="0.25">
      <c r="B29" s="1" t="s">
        <v>5</v>
      </c>
      <c r="C29" s="7" t="s">
        <v>73</v>
      </c>
      <c r="D29" s="2"/>
      <c r="E29" s="2"/>
      <c r="F29" s="2"/>
      <c r="G29" s="1"/>
      <c r="H29" s="3">
        <f t="shared" si="3"/>
        <v>0</v>
      </c>
      <c r="I29" s="33"/>
      <c r="J29" s="33"/>
    </row>
    <row r="30" spans="2:10" x14ac:dyDescent="0.25">
      <c r="B30" s="1" t="s">
        <v>4</v>
      </c>
      <c r="C30" s="7" t="s">
        <v>73</v>
      </c>
      <c r="D30" s="2"/>
      <c r="E30" s="21"/>
      <c r="F30" s="2"/>
      <c r="G30" s="1"/>
      <c r="H30" s="3">
        <f t="shared" si="3"/>
        <v>0</v>
      </c>
      <c r="I30" s="33"/>
      <c r="J30" s="33"/>
    </row>
    <row r="31" spans="2:10" x14ac:dyDescent="0.25">
      <c r="H31" s="5">
        <f>SUBTOTAL(9,H25:H30)</f>
        <v>477.8</v>
      </c>
    </row>
    <row r="33" spans="2:10" x14ac:dyDescent="0.25">
      <c r="B33" s="4" t="s">
        <v>27</v>
      </c>
    </row>
    <row r="34" spans="2:10" x14ac:dyDescent="0.25">
      <c r="B34" s="1" t="s">
        <v>0</v>
      </c>
      <c r="C34" s="6" t="s">
        <v>7</v>
      </c>
      <c r="D34" s="1" t="s">
        <v>9</v>
      </c>
      <c r="E34" s="1" t="s">
        <v>10</v>
      </c>
      <c r="F34" s="1" t="s">
        <v>11</v>
      </c>
      <c r="G34" s="1" t="s">
        <v>12</v>
      </c>
      <c r="H34" s="1" t="s">
        <v>13</v>
      </c>
      <c r="I34" s="32" t="s">
        <v>52</v>
      </c>
      <c r="J34" s="32"/>
    </row>
    <row r="35" spans="2:10" x14ac:dyDescent="0.25">
      <c r="B35" s="1" t="s">
        <v>1</v>
      </c>
      <c r="C35" s="7"/>
      <c r="D35" s="2"/>
      <c r="E35" s="2"/>
      <c r="F35" s="2"/>
      <c r="G35" s="2"/>
      <c r="H35" s="3">
        <f>SUM(D35:G35)</f>
        <v>0</v>
      </c>
      <c r="I35" s="33" t="s">
        <v>75</v>
      </c>
      <c r="J35" s="33"/>
    </row>
    <row r="36" spans="2:10" x14ac:dyDescent="0.25">
      <c r="B36" s="1" t="s">
        <v>2</v>
      </c>
      <c r="C36" s="7"/>
      <c r="D36" s="2"/>
      <c r="E36" s="2"/>
      <c r="F36" s="2"/>
      <c r="G36" s="2"/>
      <c r="H36" s="3">
        <f t="shared" ref="H36:H40" si="4">SUM(D36:G36)</f>
        <v>0</v>
      </c>
      <c r="I36" s="33"/>
      <c r="J36" s="33"/>
    </row>
    <row r="37" spans="2:10" x14ac:dyDescent="0.25">
      <c r="B37" s="1" t="s">
        <v>3</v>
      </c>
      <c r="C37" s="7"/>
      <c r="D37" s="2"/>
      <c r="E37" s="2"/>
      <c r="F37" s="2"/>
      <c r="G37" s="2"/>
      <c r="H37" s="3">
        <f t="shared" si="4"/>
        <v>0</v>
      </c>
      <c r="I37" s="33"/>
      <c r="J37" s="33"/>
    </row>
    <row r="38" spans="2:10" x14ac:dyDescent="0.25">
      <c r="B38" s="1" t="s">
        <v>6</v>
      </c>
      <c r="C38" s="7"/>
      <c r="D38" s="2"/>
      <c r="E38" s="2"/>
      <c r="F38" s="2"/>
      <c r="G38" s="1"/>
      <c r="H38" s="3">
        <f t="shared" si="4"/>
        <v>0</v>
      </c>
      <c r="I38" s="33"/>
      <c r="J38" s="33"/>
    </row>
    <row r="39" spans="2:10" x14ac:dyDescent="0.25">
      <c r="B39" s="1" t="s">
        <v>5</v>
      </c>
      <c r="C39" s="7"/>
      <c r="D39" s="2"/>
      <c r="E39" s="2"/>
      <c r="F39" s="2"/>
      <c r="G39" s="1"/>
      <c r="H39" s="3">
        <f t="shared" si="4"/>
        <v>0</v>
      </c>
      <c r="I39" s="33"/>
      <c r="J39" s="33"/>
    </row>
    <row r="40" spans="2:10" x14ac:dyDescent="0.25">
      <c r="B40" s="1" t="s">
        <v>4</v>
      </c>
      <c r="C40" s="7"/>
      <c r="D40" s="2"/>
      <c r="E40" s="21"/>
      <c r="F40" s="2"/>
      <c r="G40" s="1"/>
      <c r="H40" s="3">
        <f t="shared" si="4"/>
        <v>0</v>
      </c>
      <c r="I40" s="33"/>
      <c r="J40" s="33"/>
    </row>
    <row r="41" spans="2:10" x14ac:dyDescent="0.25">
      <c r="H41" s="5">
        <f>SUBTOTAL(9,H35:H40)</f>
        <v>0</v>
      </c>
    </row>
    <row r="43" spans="2:10" ht="27" customHeight="1" x14ac:dyDescent="0.25">
      <c r="B43" s="30" t="s">
        <v>78</v>
      </c>
      <c r="C43" s="30"/>
      <c r="D43" s="23"/>
    </row>
    <row r="44" spans="2:10" x14ac:dyDescent="0.25">
      <c r="B44" s="30"/>
      <c r="C44" s="30"/>
    </row>
  </sheetData>
  <mergeCells count="9">
    <mergeCell ref="B43:C44"/>
    <mergeCell ref="I6:J11"/>
    <mergeCell ref="I5:J5"/>
    <mergeCell ref="I14:J14"/>
    <mergeCell ref="I15:J20"/>
    <mergeCell ref="I24:J24"/>
    <mergeCell ref="I25:J30"/>
    <mergeCell ref="I34:J34"/>
    <mergeCell ref="I35:J40"/>
  </mergeCells>
  <pageMargins left="0.511811024" right="0.511811024" top="0.78740157499999996" bottom="0.78740157499999996" header="0.31496062000000002" footer="0.31496062000000002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2C2E-58D4-48D4-A6BB-FFFB5D96D3E3}">
  <sheetPr>
    <pageSetUpPr fitToPage="1"/>
  </sheetPr>
  <dimension ref="B2:M89"/>
  <sheetViews>
    <sheetView tabSelected="1" view="pageBreakPreview" zoomScaleNormal="55" zoomScaleSheetLayoutView="100" workbookViewId="0">
      <selection activeCell="D91" sqref="D91"/>
    </sheetView>
  </sheetViews>
  <sheetFormatPr defaultRowHeight="15" x14ac:dyDescent="0.25"/>
  <cols>
    <col min="2" max="2" width="29.42578125" bestFit="1" customWidth="1"/>
    <col min="3" max="3" width="25" bestFit="1" customWidth="1"/>
    <col min="4" max="4" width="32.7109375" customWidth="1"/>
    <col min="5" max="5" width="20.42578125" customWidth="1"/>
    <col min="6" max="6" width="14.42578125" customWidth="1"/>
    <col min="7" max="7" width="22.28515625" customWidth="1"/>
    <col min="8" max="8" width="7.42578125" bestFit="1" customWidth="1"/>
    <col min="9" max="9" width="10.7109375" bestFit="1" customWidth="1"/>
  </cols>
  <sheetData>
    <row r="2" spans="2:13" x14ac:dyDescent="0.25">
      <c r="D2" s="22" t="s">
        <v>17</v>
      </c>
    </row>
    <row r="5" spans="2:13" x14ac:dyDescent="0.25">
      <c r="B5" s="18" t="s">
        <v>18</v>
      </c>
      <c r="C5" s="19" t="s">
        <v>61</v>
      </c>
      <c r="D5" s="19" t="s">
        <v>62</v>
      </c>
      <c r="E5" s="19" t="s">
        <v>55</v>
      </c>
      <c r="F5" s="40" t="s">
        <v>29</v>
      </c>
      <c r="G5" s="40"/>
      <c r="H5" s="32" t="s">
        <v>42</v>
      </c>
      <c r="I5" s="32"/>
      <c r="J5" s="32"/>
      <c r="K5" s="32"/>
      <c r="L5" s="32"/>
      <c r="M5" s="32"/>
    </row>
    <row r="6" spans="2:13" x14ac:dyDescent="0.25">
      <c r="B6" s="34" t="s">
        <v>19</v>
      </c>
      <c r="C6" s="42" t="s">
        <v>28</v>
      </c>
      <c r="D6" s="16" t="s">
        <v>56</v>
      </c>
      <c r="E6" s="9">
        <v>8</v>
      </c>
      <c r="F6" s="17">
        <v>0.33333333333333331</v>
      </c>
      <c r="G6" s="17" t="s">
        <v>31</v>
      </c>
      <c r="H6" s="41" t="s">
        <v>51</v>
      </c>
      <c r="I6" s="41"/>
      <c r="J6" s="41"/>
      <c r="K6" s="41"/>
      <c r="L6" s="41"/>
      <c r="M6" s="41"/>
    </row>
    <row r="7" spans="2:13" x14ac:dyDescent="0.25">
      <c r="B7" s="35"/>
      <c r="C7" s="43"/>
      <c r="D7" s="16" t="s">
        <v>57</v>
      </c>
      <c r="E7" s="9">
        <v>8</v>
      </c>
      <c r="F7" s="17">
        <v>0.33333333333333331</v>
      </c>
      <c r="G7" s="17" t="s">
        <v>31</v>
      </c>
      <c r="H7" s="41"/>
      <c r="I7" s="41"/>
      <c r="J7" s="41"/>
      <c r="K7" s="41"/>
      <c r="L7" s="41"/>
      <c r="M7" s="41"/>
    </row>
    <row r="8" spans="2:13" x14ac:dyDescent="0.25">
      <c r="B8" s="35"/>
      <c r="C8" s="43"/>
      <c r="D8" s="16" t="s">
        <v>58</v>
      </c>
      <c r="E8" s="9">
        <v>8</v>
      </c>
      <c r="F8" s="17">
        <v>0.33333333333333331</v>
      </c>
      <c r="G8" s="17" t="s">
        <v>31</v>
      </c>
      <c r="H8" s="41"/>
      <c r="I8" s="41"/>
      <c r="J8" s="41"/>
      <c r="K8" s="41"/>
      <c r="L8" s="41"/>
      <c r="M8" s="41"/>
    </row>
    <row r="9" spans="2:13" x14ac:dyDescent="0.25">
      <c r="B9" s="35"/>
      <c r="C9" s="49"/>
      <c r="D9" s="16" t="s">
        <v>59</v>
      </c>
      <c r="E9" s="9">
        <v>8</v>
      </c>
      <c r="F9" s="17">
        <v>0.33333333333333331</v>
      </c>
      <c r="G9" s="17" t="s">
        <v>31</v>
      </c>
      <c r="H9" s="41"/>
      <c r="I9" s="41"/>
      <c r="J9" s="41"/>
      <c r="K9" s="41"/>
      <c r="L9" s="41"/>
      <c r="M9" s="41"/>
    </row>
    <row r="10" spans="2:13" ht="15.75" customHeight="1" x14ac:dyDescent="0.25">
      <c r="B10" s="35"/>
      <c r="C10" s="42" t="s">
        <v>30</v>
      </c>
      <c r="D10" s="16" t="s">
        <v>56</v>
      </c>
      <c r="E10" s="9">
        <v>8</v>
      </c>
      <c r="F10" s="17">
        <v>0.33333333333333331</v>
      </c>
      <c r="G10" s="17" t="s">
        <v>31</v>
      </c>
      <c r="H10" s="41" t="s">
        <v>51</v>
      </c>
      <c r="I10" s="41"/>
      <c r="J10" s="41"/>
      <c r="K10" s="41"/>
      <c r="L10" s="41"/>
      <c r="M10" s="41"/>
    </row>
    <row r="11" spans="2:13" ht="15.75" customHeight="1" x14ac:dyDescent="0.25">
      <c r="B11" s="35"/>
      <c r="C11" s="43"/>
      <c r="D11" s="16" t="s">
        <v>59</v>
      </c>
      <c r="E11" s="9">
        <v>8</v>
      </c>
      <c r="F11" s="17">
        <v>0.33333333333333331</v>
      </c>
      <c r="G11" s="17" t="s">
        <v>31</v>
      </c>
      <c r="H11" s="41"/>
      <c r="I11" s="41"/>
      <c r="J11" s="41"/>
      <c r="K11" s="41"/>
      <c r="L11" s="41"/>
      <c r="M11" s="41"/>
    </row>
    <row r="12" spans="2:13" ht="15.75" customHeight="1" x14ac:dyDescent="0.25">
      <c r="B12" s="35"/>
      <c r="C12" s="43"/>
      <c r="D12" s="16" t="s">
        <v>57</v>
      </c>
      <c r="E12" s="9">
        <v>8</v>
      </c>
      <c r="F12" s="17">
        <v>0.33333333333333331</v>
      </c>
      <c r="G12" s="17" t="s">
        <v>31</v>
      </c>
      <c r="H12" s="41"/>
      <c r="I12" s="41"/>
      <c r="J12" s="41"/>
      <c r="K12" s="41"/>
      <c r="L12" s="41"/>
      <c r="M12" s="41"/>
    </row>
    <row r="13" spans="2:13" ht="15.75" customHeight="1" x14ac:dyDescent="0.25">
      <c r="B13" s="35"/>
      <c r="C13" s="49"/>
      <c r="D13" s="16" t="s">
        <v>58</v>
      </c>
      <c r="E13" s="9">
        <v>8</v>
      </c>
      <c r="F13" s="17">
        <v>0.33333333333333331</v>
      </c>
      <c r="G13" s="17" t="s">
        <v>31</v>
      </c>
      <c r="H13" s="41"/>
      <c r="I13" s="41"/>
      <c r="J13" s="41"/>
      <c r="K13" s="41"/>
      <c r="L13" s="41"/>
      <c r="M13" s="41"/>
    </row>
    <row r="14" spans="2:13" x14ac:dyDescent="0.25">
      <c r="B14" s="35"/>
      <c r="C14" s="8" t="s">
        <v>35</v>
      </c>
      <c r="D14" s="16" t="s">
        <v>36</v>
      </c>
      <c r="E14" s="9">
        <v>8</v>
      </c>
      <c r="F14" s="17">
        <v>0.79166666666666663</v>
      </c>
      <c r="G14" s="17">
        <v>0.125</v>
      </c>
      <c r="H14" s="32" t="s">
        <v>51</v>
      </c>
      <c r="I14" s="32"/>
      <c r="J14" s="32"/>
      <c r="K14" s="32"/>
      <c r="L14" s="32"/>
      <c r="M14" s="32"/>
    </row>
    <row r="15" spans="2:13" x14ac:dyDescent="0.25">
      <c r="B15" s="35"/>
      <c r="C15" s="8" t="s">
        <v>33</v>
      </c>
      <c r="D15" s="16" t="s">
        <v>36</v>
      </c>
      <c r="E15" s="9">
        <v>8</v>
      </c>
      <c r="F15" s="17">
        <v>0.79166666666666663</v>
      </c>
      <c r="G15" s="17">
        <v>0.125</v>
      </c>
      <c r="H15" s="32" t="s">
        <v>51</v>
      </c>
      <c r="I15" s="32"/>
      <c r="J15" s="32"/>
      <c r="K15" s="32"/>
      <c r="L15" s="32"/>
      <c r="M15" s="32"/>
    </row>
    <row r="16" spans="2:13" x14ac:dyDescent="0.25">
      <c r="B16" s="35"/>
      <c r="C16" s="8" t="s">
        <v>34</v>
      </c>
      <c r="D16" s="16" t="s">
        <v>20</v>
      </c>
      <c r="E16" s="9">
        <v>8</v>
      </c>
      <c r="F16" s="17">
        <v>0.79166666666666663</v>
      </c>
      <c r="G16" s="17">
        <v>0.125</v>
      </c>
      <c r="H16" s="32" t="s">
        <v>51</v>
      </c>
      <c r="I16" s="32"/>
      <c r="J16" s="32"/>
      <c r="K16" s="32"/>
      <c r="L16" s="32"/>
      <c r="M16" s="32"/>
    </row>
    <row r="17" spans="2:13" x14ac:dyDescent="0.25">
      <c r="B17" s="35"/>
      <c r="C17" s="8" t="s">
        <v>32</v>
      </c>
      <c r="D17" s="16" t="s">
        <v>36</v>
      </c>
      <c r="E17" s="9">
        <v>8</v>
      </c>
      <c r="F17" s="17">
        <v>0.79166666666666663</v>
      </c>
      <c r="G17" s="17">
        <v>0.125</v>
      </c>
      <c r="H17" s="32" t="s">
        <v>51</v>
      </c>
      <c r="I17" s="32"/>
      <c r="J17" s="32"/>
      <c r="K17" s="32"/>
      <c r="L17" s="32"/>
      <c r="M17" s="32"/>
    </row>
    <row r="18" spans="2:13" x14ac:dyDescent="0.25">
      <c r="B18" s="35"/>
      <c r="C18" s="42" t="s">
        <v>37</v>
      </c>
      <c r="D18" s="16" t="s">
        <v>56</v>
      </c>
      <c r="E18" s="9">
        <v>4</v>
      </c>
      <c r="F18" s="17">
        <v>0.79166666666666663</v>
      </c>
      <c r="G18" s="17">
        <v>0.95833333333333337</v>
      </c>
      <c r="H18" s="41" t="s">
        <v>51</v>
      </c>
      <c r="I18" s="41"/>
      <c r="J18" s="41"/>
      <c r="K18" s="41"/>
      <c r="L18" s="41"/>
      <c r="M18" s="41"/>
    </row>
    <row r="19" spans="2:13" x14ac:dyDescent="0.25">
      <c r="B19" s="35"/>
      <c r="C19" s="43"/>
      <c r="D19" s="16" t="s">
        <v>59</v>
      </c>
      <c r="E19" s="9">
        <v>4</v>
      </c>
      <c r="F19" s="17">
        <v>0.79166666666666663</v>
      </c>
      <c r="G19" s="17">
        <v>0.95833333333333337</v>
      </c>
      <c r="H19" s="41"/>
      <c r="I19" s="41"/>
      <c r="J19" s="41"/>
      <c r="K19" s="41"/>
      <c r="L19" s="41"/>
      <c r="M19" s="41"/>
    </row>
    <row r="20" spans="2:13" x14ac:dyDescent="0.25">
      <c r="B20" s="35"/>
      <c r="C20" s="43"/>
      <c r="D20" s="16" t="s">
        <v>57</v>
      </c>
      <c r="E20" s="9">
        <v>4</v>
      </c>
      <c r="F20" s="17">
        <v>0.79166666666666663</v>
      </c>
      <c r="G20" s="17">
        <v>0.95833333333333337</v>
      </c>
      <c r="H20" s="41"/>
      <c r="I20" s="41"/>
      <c r="J20" s="41"/>
      <c r="K20" s="41"/>
      <c r="L20" s="41"/>
      <c r="M20" s="41"/>
    </row>
    <row r="21" spans="2:13" x14ac:dyDescent="0.25">
      <c r="B21" s="36"/>
      <c r="C21" s="49"/>
      <c r="D21" s="16" t="s">
        <v>58</v>
      </c>
      <c r="E21" s="9">
        <v>4</v>
      </c>
      <c r="F21" s="17">
        <v>0.79166666666666663</v>
      </c>
      <c r="G21" s="17">
        <v>0.95833333333333337</v>
      </c>
      <c r="H21" s="41"/>
      <c r="I21" s="41"/>
      <c r="J21" s="41"/>
      <c r="K21" s="41"/>
      <c r="L21" s="41"/>
      <c r="M21" s="41"/>
    </row>
    <row r="22" spans="2:13" x14ac:dyDescent="0.25">
      <c r="B22" s="34" t="s">
        <v>69</v>
      </c>
      <c r="C22" s="42" t="s">
        <v>21</v>
      </c>
      <c r="D22" s="16" t="s">
        <v>56</v>
      </c>
      <c r="E22" s="9">
        <v>8</v>
      </c>
      <c r="F22" s="17">
        <v>0.33333333333333331</v>
      </c>
      <c r="G22" s="17" t="s">
        <v>31</v>
      </c>
      <c r="H22" s="41" t="s">
        <v>51</v>
      </c>
      <c r="I22" s="41"/>
      <c r="J22" s="41"/>
      <c r="K22" s="41"/>
      <c r="L22" s="41"/>
      <c r="M22" s="41"/>
    </row>
    <row r="23" spans="2:13" x14ac:dyDescent="0.25">
      <c r="B23" s="35"/>
      <c r="C23" s="43"/>
      <c r="D23" s="16" t="s">
        <v>58</v>
      </c>
      <c r="E23" s="9">
        <v>8</v>
      </c>
      <c r="F23" s="17">
        <v>0.33333333333333331</v>
      </c>
      <c r="G23" s="17" t="s">
        <v>31</v>
      </c>
      <c r="H23" s="41"/>
      <c r="I23" s="41"/>
      <c r="J23" s="41"/>
      <c r="K23" s="41"/>
      <c r="L23" s="41"/>
      <c r="M23" s="41"/>
    </row>
    <row r="24" spans="2:13" x14ac:dyDescent="0.25">
      <c r="B24" s="35"/>
      <c r="C24" s="43"/>
      <c r="D24" s="16" t="s">
        <v>59</v>
      </c>
      <c r="E24" s="9">
        <v>8</v>
      </c>
      <c r="F24" s="17">
        <v>0.33333333333333331</v>
      </c>
      <c r="G24" s="17" t="s">
        <v>31</v>
      </c>
      <c r="H24" s="41"/>
      <c r="I24" s="41"/>
      <c r="J24" s="41"/>
      <c r="K24" s="41"/>
      <c r="L24" s="41"/>
      <c r="M24" s="41"/>
    </row>
    <row r="25" spans="2:13" x14ac:dyDescent="0.25">
      <c r="B25" s="35"/>
      <c r="C25" s="20" t="s">
        <v>22</v>
      </c>
      <c r="D25" s="16" t="s">
        <v>20</v>
      </c>
      <c r="E25" s="9">
        <v>8</v>
      </c>
      <c r="F25" s="17">
        <v>0.33333333333333331</v>
      </c>
      <c r="G25" s="17" t="s">
        <v>31</v>
      </c>
      <c r="H25" s="32" t="s">
        <v>51</v>
      </c>
      <c r="I25" s="32"/>
      <c r="J25" s="32"/>
      <c r="K25" s="32"/>
      <c r="L25" s="32"/>
      <c r="M25" s="32"/>
    </row>
    <row r="26" spans="2:13" x14ac:dyDescent="0.25">
      <c r="B26" s="35"/>
      <c r="C26" s="20" t="s">
        <v>24</v>
      </c>
      <c r="D26" s="16" t="s">
        <v>20</v>
      </c>
      <c r="E26" s="9">
        <v>8</v>
      </c>
      <c r="F26" s="17">
        <v>0.79166666666666663</v>
      </c>
      <c r="G26" s="17">
        <v>0.125</v>
      </c>
      <c r="H26" s="32" t="s">
        <v>51</v>
      </c>
      <c r="I26" s="32"/>
      <c r="J26" s="32"/>
      <c r="K26" s="32"/>
      <c r="L26" s="32"/>
      <c r="M26" s="32"/>
    </row>
    <row r="27" spans="2:13" x14ac:dyDescent="0.25">
      <c r="B27" s="35"/>
      <c r="C27" s="41" t="s">
        <v>23</v>
      </c>
      <c r="D27" s="16" t="s">
        <v>56</v>
      </c>
      <c r="E27" s="9">
        <v>8</v>
      </c>
      <c r="F27" s="17">
        <v>0.33333333333333331</v>
      </c>
      <c r="G27" s="17" t="s">
        <v>31</v>
      </c>
      <c r="H27" s="41" t="s">
        <v>51</v>
      </c>
      <c r="I27" s="41"/>
      <c r="J27" s="41"/>
      <c r="K27" s="41"/>
      <c r="L27" s="41"/>
      <c r="M27" s="41"/>
    </row>
    <row r="28" spans="2:13" x14ac:dyDescent="0.25">
      <c r="B28" s="35"/>
      <c r="C28" s="41"/>
      <c r="D28" s="16" t="s">
        <v>58</v>
      </c>
      <c r="E28" s="9">
        <v>8</v>
      </c>
      <c r="F28" s="17">
        <v>0.33333333333333331</v>
      </c>
      <c r="G28" s="17" t="s">
        <v>31</v>
      </c>
      <c r="H28" s="41"/>
      <c r="I28" s="41"/>
      <c r="J28" s="41"/>
      <c r="K28" s="41"/>
      <c r="L28" s="41"/>
      <c r="M28" s="41"/>
    </row>
    <row r="29" spans="2:13" x14ac:dyDescent="0.25">
      <c r="B29" s="35"/>
      <c r="C29" s="41"/>
      <c r="D29" s="16" t="s">
        <v>59</v>
      </c>
      <c r="E29" s="9">
        <v>8</v>
      </c>
      <c r="F29" s="17">
        <v>0.33333333333333331</v>
      </c>
      <c r="G29" s="17" t="s">
        <v>31</v>
      </c>
      <c r="H29" s="41"/>
      <c r="I29" s="41"/>
      <c r="J29" s="41"/>
      <c r="K29" s="41"/>
      <c r="L29" s="41"/>
      <c r="M29" s="41"/>
    </row>
    <row r="30" spans="2:13" x14ac:dyDescent="0.25">
      <c r="B30" s="35"/>
      <c r="C30" s="44" t="s">
        <v>25</v>
      </c>
      <c r="D30" s="16" t="s">
        <v>56</v>
      </c>
      <c r="E30" s="9">
        <v>8</v>
      </c>
      <c r="F30" s="17">
        <v>0.33333333333333331</v>
      </c>
      <c r="G30" s="17" t="s">
        <v>31</v>
      </c>
      <c r="H30" s="41" t="s">
        <v>51</v>
      </c>
      <c r="I30" s="41"/>
      <c r="J30" s="41"/>
      <c r="K30" s="41"/>
      <c r="L30" s="41"/>
      <c r="M30" s="41"/>
    </row>
    <row r="31" spans="2:13" x14ac:dyDescent="0.25">
      <c r="B31" s="35"/>
      <c r="C31" s="45"/>
      <c r="D31" s="16" t="s">
        <v>58</v>
      </c>
      <c r="E31" s="9">
        <v>8</v>
      </c>
      <c r="F31" s="17">
        <v>0.33333333333333331</v>
      </c>
      <c r="G31" s="17" t="s">
        <v>31</v>
      </c>
      <c r="H31" s="41"/>
      <c r="I31" s="41"/>
      <c r="J31" s="41"/>
      <c r="K31" s="41"/>
      <c r="L31" s="41"/>
      <c r="M31" s="41"/>
    </row>
    <row r="32" spans="2:13" x14ac:dyDescent="0.25">
      <c r="B32" s="35"/>
      <c r="C32" s="46"/>
      <c r="D32" s="16" t="s">
        <v>59</v>
      </c>
      <c r="E32" s="9">
        <v>8</v>
      </c>
      <c r="F32" s="17">
        <v>0.33333333333333331</v>
      </c>
      <c r="G32" s="17" t="s">
        <v>31</v>
      </c>
      <c r="H32" s="41"/>
      <c r="I32" s="41"/>
      <c r="J32" s="41"/>
      <c r="K32" s="41"/>
      <c r="L32" s="41"/>
      <c r="M32" s="41"/>
    </row>
    <row r="33" spans="2:13" ht="15" customHeight="1" x14ac:dyDescent="0.25">
      <c r="B33" s="35"/>
      <c r="C33" s="41" t="s">
        <v>38</v>
      </c>
      <c r="D33" s="16" t="s">
        <v>56</v>
      </c>
      <c r="E33" s="9">
        <v>7.5</v>
      </c>
      <c r="F33" s="17">
        <v>0.33333333333333331</v>
      </c>
      <c r="G33" s="17">
        <v>0.6875</v>
      </c>
      <c r="H33" s="39" t="s">
        <v>50</v>
      </c>
      <c r="I33" s="39"/>
      <c r="J33" s="39"/>
      <c r="K33" s="39"/>
      <c r="L33" s="39"/>
      <c r="M33" s="39"/>
    </row>
    <row r="34" spans="2:13" x14ac:dyDescent="0.25">
      <c r="B34" s="35"/>
      <c r="C34" s="41"/>
      <c r="D34" s="16" t="s">
        <v>58</v>
      </c>
      <c r="E34" s="9">
        <v>7.5</v>
      </c>
      <c r="F34" s="17">
        <v>0.33333333333333331</v>
      </c>
      <c r="G34" s="17">
        <v>0.6875</v>
      </c>
      <c r="H34" s="39"/>
      <c r="I34" s="39"/>
      <c r="J34" s="39"/>
      <c r="K34" s="39"/>
      <c r="L34" s="39"/>
      <c r="M34" s="39"/>
    </row>
    <row r="35" spans="2:13" ht="15" customHeight="1" x14ac:dyDescent="0.25">
      <c r="B35" s="35"/>
      <c r="C35" s="41" t="s">
        <v>39</v>
      </c>
      <c r="D35" s="16" t="s">
        <v>56</v>
      </c>
      <c r="E35" s="9">
        <v>7.5</v>
      </c>
      <c r="F35" s="17">
        <v>0.33333333333333331</v>
      </c>
      <c r="G35" s="17">
        <v>0.6875</v>
      </c>
      <c r="H35" s="39"/>
      <c r="I35" s="39"/>
      <c r="J35" s="39"/>
      <c r="K35" s="39"/>
      <c r="L35" s="39"/>
      <c r="M35" s="39"/>
    </row>
    <row r="36" spans="2:13" x14ac:dyDescent="0.25">
      <c r="B36" s="35"/>
      <c r="C36" s="41"/>
      <c r="D36" s="16" t="s">
        <v>58</v>
      </c>
      <c r="E36" s="9">
        <v>7.5</v>
      </c>
      <c r="F36" s="17">
        <v>0.33333333333333331</v>
      </c>
      <c r="G36" s="17">
        <v>0.6875</v>
      </c>
      <c r="H36" s="39"/>
      <c r="I36" s="39"/>
      <c r="J36" s="39"/>
      <c r="K36" s="39"/>
      <c r="L36" s="39"/>
      <c r="M36" s="39"/>
    </row>
    <row r="37" spans="2:13" x14ac:dyDescent="0.25">
      <c r="B37" s="35"/>
      <c r="C37" s="41" t="s">
        <v>40</v>
      </c>
      <c r="D37" s="16" t="s">
        <v>56</v>
      </c>
      <c r="E37" s="9">
        <v>9</v>
      </c>
      <c r="F37" s="17">
        <v>0.33333333333333331</v>
      </c>
      <c r="G37" s="17">
        <v>0.75</v>
      </c>
      <c r="H37" s="41" t="s">
        <v>51</v>
      </c>
      <c r="I37" s="41"/>
      <c r="J37" s="41"/>
      <c r="K37" s="41"/>
      <c r="L37" s="41"/>
      <c r="M37" s="41"/>
    </row>
    <row r="38" spans="2:13" x14ac:dyDescent="0.25">
      <c r="B38" s="35"/>
      <c r="C38" s="41"/>
      <c r="D38" s="16" t="s">
        <v>58</v>
      </c>
      <c r="E38" s="9">
        <v>9</v>
      </c>
      <c r="F38" s="17">
        <v>0.33333333333333331</v>
      </c>
      <c r="G38" s="17">
        <v>0.75</v>
      </c>
      <c r="H38" s="41"/>
      <c r="I38" s="41"/>
      <c r="J38" s="41"/>
      <c r="K38" s="41"/>
      <c r="L38" s="41"/>
      <c r="M38" s="41"/>
    </row>
    <row r="39" spans="2:13" x14ac:dyDescent="0.25">
      <c r="B39" s="36"/>
      <c r="C39" s="41"/>
      <c r="D39" s="16" t="s">
        <v>59</v>
      </c>
      <c r="E39" s="9">
        <v>9</v>
      </c>
      <c r="F39" s="17">
        <v>0.33333333333333331</v>
      </c>
      <c r="G39" s="17">
        <v>0.75</v>
      </c>
      <c r="H39" s="41"/>
      <c r="I39" s="41"/>
      <c r="J39" s="41"/>
      <c r="K39" s="41"/>
      <c r="L39" s="41"/>
      <c r="M39" s="41"/>
    </row>
    <row r="40" spans="2:13" x14ac:dyDescent="0.25">
      <c r="B40" s="34" t="s">
        <v>70</v>
      </c>
      <c r="C40" s="41" t="s">
        <v>43</v>
      </c>
      <c r="D40" s="16" t="s">
        <v>56</v>
      </c>
      <c r="E40" s="9">
        <v>6.5</v>
      </c>
      <c r="F40" s="17">
        <v>0.33333333333333331</v>
      </c>
      <c r="G40" s="17">
        <v>0.72916666666666663</v>
      </c>
      <c r="H40" s="33" t="s">
        <v>76</v>
      </c>
      <c r="I40" s="33"/>
      <c r="J40" s="33"/>
      <c r="K40" s="33"/>
      <c r="L40" s="33"/>
      <c r="M40" s="33"/>
    </row>
    <row r="41" spans="2:13" x14ac:dyDescent="0.25">
      <c r="B41" s="35"/>
      <c r="C41" s="41"/>
      <c r="D41" s="16" t="s">
        <v>58</v>
      </c>
      <c r="E41" s="9">
        <v>6.5</v>
      </c>
      <c r="F41" s="17">
        <v>0.33333333333333331</v>
      </c>
      <c r="G41" s="17">
        <v>0.72916666666666663</v>
      </c>
      <c r="H41" s="33"/>
      <c r="I41" s="33"/>
      <c r="J41" s="33"/>
      <c r="K41" s="33"/>
      <c r="L41" s="33"/>
      <c r="M41" s="33"/>
    </row>
    <row r="42" spans="2:13" x14ac:dyDescent="0.25">
      <c r="B42" s="35"/>
      <c r="C42" s="41"/>
      <c r="D42" s="16" t="s">
        <v>59</v>
      </c>
      <c r="E42" s="9">
        <v>6.5</v>
      </c>
      <c r="F42" s="17">
        <v>0.33333333333333331</v>
      </c>
      <c r="G42" s="17">
        <v>0.72916666666666663</v>
      </c>
      <c r="H42" s="33"/>
      <c r="I42" s="33"/>
      <c r="J42" s="33"/>
      <c r="K42" s="33"/>
      <c r="L42" s="33"/>
      <c r="M42" s="33"/>
    </row>
    <row r="43" spans="2:13" x14ac:dyDescent="0.25">
      <c r="B43" s="35"/>
      <c r="C43" s="41" t="s">
        <v>41</v>
      </c>
      <c r="D43" s="16" t="s">
        <v>56</v>
      </c>
      <c r="E43" s="9">
        <v>6.5</v>
      </c>
      <c r="F43" s="17">
        <v>0.41666666666666669</v>
      </c>
      <c r="G43" s="17">
        <v>0.72916666666666663</v>
      </c>
      <c r="H43" s="39" t="s">
        <v>77</v>
      </c>
      <c r="I43" s="39"/>
      <c r="J43" s="39"/>
      <c r="K43" s="39"/>
      <c r="L43" s="39"/>
      <c r="M43" s="39"/>
    </row>
    <row r="44" spans="2:13" x14ac:dyDescent="0.25">
      <c r="B44" s="35"/>
      <c r="C44" s="41"/>
      <c r="D44" s="16" t="s">
        <v>58</v>
      </c>
      <c r="E44" s="9">
        <v>6.5</v>
      </c>
      <c r="F44" s="17">
        <v>0.41666666666666669</v>
      </c>
      <c r="G44" s="17">
        <v>0.72916666666666663</v>
      </c>
      <c r="H44" s="39"/>
      <c r="I44" s="39"/>
      <c r="J44" s="39"/>
      <c r="K44" s="39"/>
      <c r="L44" s="39"/>
      <c r="M44" s="39"/>
    </row>
    <row r="45" spans="2:13" x14ac:dyDescent="0.25">
      <c r="B45" s="35"/>
      <c r="C45" s="41" t="s">
        <v>44</v>
      </c>
      <c r="D45" s="16" t="s">
        <v>56</v>
      </c>
      <c r="E45" s="9">
        <v>18</v>
      </c>
      <c r="F45" s="17">
        <v>0.33333333333333331</v>
      </c>
      <c r="G45" s="17">
        <v>0.125</v>
      </c>
      <c r="H45" s="41" t="s">
        <v>51</v>
      </c>
      <c r="I45" s="41"/>
      <c r="J45" s="41"/>
      <c r="K45" s="41"/>
      <c r="L45" s="41"/>
      <c r="M45" s="41"/>
    </row>
    <row r="46" spans="2:13" x14ac:dyDescent="0.25">
      <c r="B46" s="35"/>
      <c r="C46" s="41"/>
      <c r="D46" s="16" t="s">
        <v>57</v>
      </c>
      <c r="E46" s="9">
        <v>8</v>
      </c>
      <c r="F46" s="17">
        <v>0.79166666666666663</v>
      </c>
      <c r="G46" s="17">
        <v>0.125</v>
      </c>
      <c r="H46" s="41"/>
      <c r="I46" s="41"/>
      <c r="J46" s="41"/>
      <c r="K46" s="41"/>
      <c r="L46" s="41"/>
      <c r="M46" s="41"/>
    </row>
    <row r="47" spans="2:13" x14ac:dyDescent="0.25">
      <c r="B47" s="35"/>
      <c r="C47" s="41"/>
      <c r="D47" s="16" t="s">
        <v>58</v>
      </c>
      <c r="E47" s="9">
        <v>18</v>
      </c>
      <c r="F47" s="17">
        <v>0.33333333333333331</v>
      </c>
      <c r="G47" s="17">
        <v>0.125</v>
      </c>
      <c r="H47" s="41"/>
      <c r="I47" s="41"/>
      <c r="J47" s="41"/>
      <c r="K47" s="41"/>
      <c r="L47" s="41"/>
      <c r="M47" s="41"/>
    </row>
    <row r="48" spans="2:13" x14ac:dyDescent="0.25">
      <c r="B48" s="35"/>
      <c r="C48" s="41"/>
      <c r="D48" s="16" t="s">
        <v>59</v>
      </c>
      <c r="E48" s="9">
        <v>8</v>
      </c>
      <c r="F48" s="17">
        <v>0.79166666666666663</v>
      </c>
      <c r="G48" s="17">
        <v>0.125</v>
      </c>
      <c r="H48" s="41"/>
      <c r="I48" s="41"/>
      <c r="J48" s="41"/>
      <c r="K48" s="41"/>
      <c r="L48" s="41"/>
      <c r="M48" s="41"/>
    </row>
    <row r="49" spans="2:13" x14ac:dyDescent="0.25">
      <c r="B49" s="35"/>
      <c r="C49" s="41"/>
      <c r="D49" s="16" t="s">
        <v>60</v>
      </c>
      <c r="E49" s="9">
        <v>8</v>
      </c>
      <c r="F49" s="17">
        <v>0.79166666666666663</v>
      </c>
      <c r="G49" s="17">
        <v>0.125</v>
      </c>
      <c r="H49" s="41"/>
      <c r="I49" s="41"/>
      <c r="J49" s="41"/>
      <c r="K49" s="41"/>
      <c r="L49" s="41"/>
      <c r="M49" s="41"/>
    </row>
    <row r="50" spans="2:13" x14ac:dyDescent="0.25">
      <c r="B50" s="35"/>
      <c r="C50" s="41" t="s">
        <v>45</v>
      </c>
      <c r="D50" s="16" t="s">
        <v>56</v>
      </c>
      <c r="E50" s="9">
        <v>13</v>
      </c>
      <c r="F50" s="17">
        <v>0.33333333333333331</v>
      </c>
      <c r="G50" s="17">
        <v>0.91666666666666663</v>
      </c>
      <c r="H50" s="41" t="s">
        <v>51</v>
      </c>
      <c r="I50" s="41"/>
      <c r="J50" s="41"/>
      <c r="K50" s="41"/>
      <c r="L50" s="41"/>
      <c r="M50" s="41"/>
    </row>
    <row r="51" spans="2:13" x14ac:dyDescent="0.25">
      <c r="B51" s="35"/>
      <c r="C51" s="41"/>
      <c r="D51" s="16" t="s">
        <v>57</v>
      </c>
      <c r="E51" s="9">
        <v>8</v>
      </c>
      <c r="F51" s="17">
        <v>0.70833333333333337</v>
      </c>
      <c r="G51" s="17">
        <v>0.91666666666666663</v>
      </c>
      <c r="H51" s="41"/>
      <c r="I51" s="41"/>
      <c r="J51" s="41"/>
      <c r="K51" s="41"/>
      <c r="L51" s="41"/>
      <c r="M51" s="41"/>
    </row>
    <row r="52" spans="2:13" x14ac:dyDescent="0.25">
      <c r="B52" s="35"/>
      <c r="C52" s="41"/>
      <c r="D52" s="16" t="s">
        <v>58</v>
      </c>
      <c r="E52" s="9">
        <v>13</v>
      </c>
      <c r="F52" s="17">
        <v>0.33333333333333331</v>
      </c>
      <c r="G52" s="17">
        <v>0.91666666666666663</v>
      </c>
      <c r="H52" s="41"/>
      <c r="I52" s="41"/>
      <c r="J52" s="41"/>
      <c r="K52" s="41"/>
      <c r="L52" s="41"/>
      <c r="M52" s="41"/>
    </row>
    <row r="53" spans="2:13" x14ac:dyDescent="0.25">
      <c r="B53" s="35"/>
      <c r="C53" s="41"/>
      <c r="D53" s="16" t="s">
        <v>59</v>
      </c>
      <c r="E53" s="9">
        <v>5</v>
      </c>
      <c r="F53" s="17">
        <v>0.70833333333333337</v>
      </c>
      <c r="G53" s="17">
        <v>0.91666666666666663</v>
      </c>
      <c r="H53" s="41"/>
      <c r="I53" s="41"/>
      <c r="J53" s="41"/>
      <c r="K53" s="41"/>
      <c r="L53" s="41"/>
      <c r="M53" s="41"/>
    </row>
    <row r="54" spans="2:13" x14ac:dyDescent="0.25">
      <c r="B54" s="35"/>
      <c r="C54" s="41"/>
      <c r="D54" s="16" t="s">
        <v>60</v>
      </c>
      <c r="E54" s="9">
        <v>5</v>
      </c>
      <c r="F54" s="17">
        <v>0.70833333333333337</v>
      </c>
      <c r="G54" s="17">
        <v>0.91666666666666663</v>
      </c>
      <c r="H54" s="41"/>
      <c r="I54" s="41"/>
      <c r="J54" s="41"/>
      <c r="K54" s="41"/>
      <c r="L54" s="41"/>
      <c r="M54" s="41"/>
    </row>
    <row r="55" spans="2:13" x14ac:dyDescent="0.25">
      <c r="B55" s="35"/>
      <c r="C55" s="9" t="s">
        <v>46</v>
      </c>
      <c r="D55" s="16" t="s">
        <v>20</v>
      </c>
      <c r="E55" s="9">
        <v>9</v>
      </c>
      <c r="F55" s="17">
        <v>0.33333333333333331</v>
      </c>
      <c r="G55" s="17">
        <v>0.75</v>
      </c>
      <c r="H55" s="32" t="s">
        <v>51</v>
      </c>
      <c r="I55" s="32"/>
      <c r="J55" s="32"/>
      <c r="K55" s="32"/>
      <c r="L55" s="32"/>
      <c r="M55" s="32"/>
    </row>
    <row r="56" spans="2:13" x14ac:dyDescent="0.25">
      <c r="B56" s="35"/>
      <c r="C56" s="41" t="s">
        <v>47</v>
      </c>
      <c r="D56" s="16" t="s">
        <v>56</v>
      </c>
      <c r="E56" s="9">
        <v>13</v>
      </c>
      <c r="F56" s="17">
        <v>0.33333333333333331</v>
      </c>
      <c r="G56" s="17">
        <v>0.91666666666666663</v>
      </c>
      <c r="H56" s="41" t="s">
        <v>51</v>
      </c>
      <c r="I56" s="41"/>
      <c r="J56" s="41"/>
      <c r="K56" s="41"/>
      <c r="L56" s="41"/>
      <c r="M56" s="41"/>
    </row>
    <row r="57" spans="2:13" x14ac:dyDescent="0.25">
      <c r="B57" s="35"/>
      <c r="C57" s="41"/>
      <c r="D57" s="16" t="s">
        <v>58</v>
      </c>
      <c r="E57" s="9">
        <v>13</v>
      </c>
      <c r="F57" s="17">
        <v>0.33333333333333331</v>
      </c>
      <c r="G57" s="17">
        <v>0.91666666666666663</v>
      </c>
      <c r="H57" s="41"/>
      <c r="I57" s="41"/>
      <c r="J57" s="41"/>
      <c r="K57" s="41"/>
      <c r="L57" s="41"/>
      <c r="M57" s="41"/>
    </row>
    <row r="58" spans="2:13" x14ac:dyDescent="0.25">
      <c r="B58" s="35"/>
      <c r="C58" s="41" t="s">
        <v>48</v>
      </c>
      <c r="D58" s="16" t="s">
        <v>56</v>
      </c>
      <c r="E58" s="9">
        <v>7.5</v>
      </c>
      <c r="F58" s="17">
        <v>0.33333333333333331</v>
      </c>
      <c r="G58" s="17">
        <v>0.72916666666666663</v>
      </c>
      <c r="H58" s="41" t="s">
        <v>51</v>
      </c>
      <c r="I58" s="41"/>
      <c r="J58" s="41"/>
      <c r="K58" s="41"/>
      <c r="L58" s="41"/>
      <c r="M58" s="41"/>
    </row>
    <row r="59" spans="2:13" x14ac:dyDescent="0.25">
      <c r="B59" s="35"/>
      <c r="C59" s="41"/>
      <c r="D59" s="16" t="s">
        <v>58</v>
      </c>
      <c r="E59" s="9">
        <v>7.5</v>
      </c>
      <c r="F59" s="17">
        <v>0.33333333333333331</v>
      </c>
      <c r="G59" s="17">
        <v>0.72916666666666663</v>
      </c>
      <c r="H59" s="41"/>
      <c r="I59" s="41"/>
      <c r="J59" s="41"/>
      <c r="K59" s="41"/>
      <c r="L59" s="41"/>
      <c r="M59" s="41"/>
    </row>
    <row r="60" spans="2:13" x14ac:dyDescent="0.25">
      <c r="B60" s="35"/>
      <c r="C60" s="41"/>
      <c r="D60" s="16" t="s">
        <v>59</v>
      </c>
      <c r="E60" s="9">
        <v>7.5</v>
      </c>
      <c r="F60" s="17">
        <v>0.33333333333333331</v>
      </c>
      <c r="G60" s="17">
        <v>0.72916666666666663</v>
      </c>
      <c r="H60" s="41"/>
      <c r="I60" s="41"/>
      <c r="J60" s="41"/>
      <c r="K60" s="41"/>
      <c r="L60" s="41"/>
      <c r="M60" s="41"/>
    </row>
    <row r="61" spans="2:13" x14ac:dyDescent="0.25">
      <c r="B61" s="47" t="s">
        <v>71</v>
      </c>
      <c r="C61" s="32" t="s">
        <v>49</v>
      </c>
      <c r="D61" s="16" t="s">
        <v>56</v>
      </c>
      <c r="E61" s="9">
        <v>9</v>
      </c>
      <c r="F61" s="17">
        <v>0.33333333333333331</v>
      </c>
      <c r="G61" s="17">
        <v>0.75</v>
      </c>
      <c r="H61" s="41" t="s">
        <v>51</v>
      </c>
      <c r="I61" s="41"/>
      <c r="J61" s="41"/>
      <c r="K61" s="41"/>
      <c r="L61" s="41"/>
      <c r="M61" s="41"/>
    </row>
    <row r="62" spans="2:13" x14ac:dyDescent="0.25">
      <c r="B62" s="47"/>
      <c r="C62" s="32"/>
      <c r="D62" s="16" t="s">
        <v>58</v>
      </c>
      <c r="E62" s="9">
        <v>9</v>
      </c>
      <c r="F62" s="17">
        <v>0.33333333333333331</v>
      </c>
      <c r="G62" s="17">
        <v>0.75</v>
      </c>
      <c r="H62" s="41"/>
      <c r="I62" s="41"/>
      <c r="J62" s="41"/>
      <c r="K62" s="41"/>
      <c r="L62" s="41"/>
      <c r="M62" s="41"/>
    </row>
    <row r="63" spans="2:13" x14ac:dyDescent="0.25">
      <c r="B63" s="47"/>
      <c r="C63" s="32"/>
      <c r="D63" s="16" t="s">
        <v>59</v>
      </c>
      <c r="E63" s="9">
        <v>9</v>
      </c>
      <c r="F63" s="17">
        <v>0.33333333333333331</v>
      </c>
      <c r="G63" s="17">
        <v>0.75</v>
      </c>
      <c r="H63" s="41"/>
      <c r="I63" s="41"/>
      <c r="J63" s="41"/>
      <c r="K63" s="41"/>
      <c r="L63" s="41"/>
      <c r="M63" s="41"/>
    </row>
    <row r="64" spans="2:13" x14ac:dyDescent="0.25">
      <c r="B64" s="47"/>
      <c r="C64" s="41" t="s">
        <v>72</v>
      </c>
      <c r="D64" s="16" t="s">
        <v>56</v>
      </c>
      <c r="E64" s="9">
        <v>6</v>
      </c>
      <c r="F64" s="17">
        <v>0.66666666666666663</v>
      </c>
      <c r="G64" s="17">
        <v>0.91666666666666663</v>
      </c>
      <c r="H64" s="41" t="s">
        <v>51</v>
      </c>
      <c r="I64" s="41"/>
      <c r="J64" s="41"/>
      <c r="K64" s="41"/>
      <c r="L64" s="41"/>
      <c r="M64" s="41"/>
    </row>
    <row r="65" spans="2:13" x14ac:dyDescent="0.25">
      <c r="B65" s="47"/>
      <c r="C65" s="41"/>
      <c r="D65" s="16" t="s">
        <v>58</v>
      </c>
      <c r="E65" s="9">
        <v>6</v>
      </c>
      <c r="F65" s="17">
        <v>0.66666666666666663</v>
      </c>
      <c r="G65" s="17">
        <v>0.91666666666666663</v>
      </c>
      <c r="H65" s="41"/>
      <c r="I65" s="41"/>
      <c r="J65" s="41"/>
      <c r="K65" s="41"/>
      <c r="L65" s="41"/>
      <c r="M65" s="41"/>
    </row>
    <row r="66" spans="2:13" x14ac:dyDescent="0.25">
      <c r="B66" s="47"/>
      <c r="C66" s="41"/>
      <c r="D66" s="16" t="s">
        <v>59</v>
      </c>
      <c r="E66" s="9">
        <v>6</v>
      </c>
      <c r="F66" s="17">
        <v>0.66666666666666663</v>
      </c>
      <c r="G66" s="17">
        <v>0.91666666666666663</v>
      </c>
      <c r="H66" s="41"/>
      <c r="I66" s="41"/>
      <c r="J66" s="41"/>
      <c r="K66" s="41"/>
      <c r="L66" s="41"/>
      <c r="M66" s="41"/>
    </row>
    <row r="67" spans="2:13" x14ac:dyDescent="0.25">
      <c r="B67" s="47"/>
      <c r="C67" s="41"/>
      <c r="D67" s="16" t="s">
        <v>60</v>
      </c>
      <c r="E67" s="9">
        <v>4</v>
      </c>
      <c r="F67" s="17">
        <v>0.75</v>
      </c>
      <c r="G67" s="17">
        <v>0.91666666666666663</v>
      </c>
      <c r="H67" s="41"/>
      <c r="I67" s="41"/>
      <c r="J67" s="41"/>
      <c r="K67" s="41"/>
      <c r="L67" s="41"/>
      <c r="M67" s="41"/>
    </row>
    <row r="70" spans="2:13" x14ac:dyDescent="0.25">
      <c r="B70" s="4" t="s">
        <v>74</v>
      </c>
      <c r="D70" s="4"/>
    </row>
    <row r="72" spans="2:13" x14ac:dyDescent="0.25">
      <c r="B72" s="14" t="s">
        <v>63</v>
      </c>
      <c r="C72" s="1" t="s">
        <v>65</v>
      </c>
      <c r="D72" s="15" t="s">
        <v>67</v>
      </c>
      <c r="E72" s="50" t="s">
        <v>66</v>
      </c>
      <c r="F72" s="50"/>
      <c r="G72" s="15" t="s">
        <v>82</v>
      </c>
      <c r="H72" s="37" t="s">
        <v>52</v>
      </c>
      <c r="I72" s="38"/>
      <c r="J72" s="38"/>
    </row>
    <row r="73" spans="2:13" ht="15" customHeight="1" x14ac:dyDescent="0.25">
      <c r="B73" s="16" t="s">
        <v>58</v>
      </c>
      <c r="C73" s="9">
        <v>141.5</v>
      </c>
      <c r="D73" s="11">
        <f>141.5+57</f>
        <v>198.5</v>
      </c>
      <c r="E73" s="48">
        <f>ROUND((D73/44),2)</f>
        <v>4.51</v>
      </c>
      <c r="F73" s="48"/>
      <c r="G73" s="24">
        <f>D73/8</f>
        <v>24.8125</v>
      </c>
      <c r="H73" s="39" t="s">
        <v>68</v>
      </c>
      <c r="I73" s="39"/>
      <c r="J73" s="39"/>
    </row>
    <row r="74" spans="2:13" x14ac:dyDescent="0.25">
      <c r="B74" s="16" t="s">
        <v>56</v>
      </c>
      <c r="C74" s="9">
        <v>141.5</v>
      </c>
      <c r="D74" s="11">
        <f>141.5+57</f>
        <v>198.5</v>
      </c>
      <c r="E74" s="48">
        <f t="shared" ref="E74:E77" si="0">ROUND((D74/44),2)</f>
        <v>4.51</v>
      </c>
      <c r="F74" s="48"/>
      <c r="G74" s="24">
        <f t="shared" ref="G74:G77" si="1">D74/8</f>
        <v>24.8125</v>
      </c>
      <c r="H74" s="39"/>
      <c r="I74" s="39"/>
      <c r="J74" s="39"/>
    </row>
    <row r="75" spans="2:13" x14ac:dyDescent="0.25">
      <c r="B75" s="16" t="s">
        <v>60</v>
      </c>
      <c r="C75" s="9">
        <v>13</v>
      </c>
      <c r="D75" s="11">
        <f>13+57</f>
        <v>70</v>
      </c>
      <c r="E75" s="48">
        <f t="shared" si="0"/>
        <v>1.59</v>
      </c>
      <c r="F75" s="48"/>
      <c r="G75" s="24">
        <f t="shared" si="1"/>
        <v>8.75</v>
      </c>
      <c r="H75" s="39"/>
      <c r="I75" s="39"/>
      <c r="J75" s="39"/>
    </row>
    <row r="76" spans="2:13" x14ac:dyDescent="0.25">
      <c r="B76" s="16" t="s">
        <v>59</v>
      </c>
      <c r="C76" s="9">
        <v>89</v>
      </c>
      <c r="D76" s="11">
        <f>89+57</f>
        <v>146</v>
      </c>
      <c r="E76" s="48">
        <f t="shared" si="0"/>
        <v>3.32</v>
      </c>
      <c r="F76" s="48"/>
      <c r="G76" s="24">
        <f t="shared" si="1"/>
        <v>18.25</v>
      </c>
      <c r="H76" s="39"/>
      <c r="I76" s="39"/>
      <c r="J76" s="39"/>
    </row>
    <row r="77" spans="2:13" x14ac:dyDescent="0.25">
      <c r="B77" s="16" t="s">
        <v>57</v>
      </c>
      <c r="C77" s="9">
        <v>36</v>
      </c>
      <c r="D77" s="11">
        <f>36+57</f>
        <v>93</v>
      </c>
      <c r="E77" s="48">
        <f t="shared" si="0"/>
        <v>2.11</v>
      </c>
      <c r="F77" s="48"/>
      <c r="G77" s="24">
        <f t="shared" si="1"/>
        <v>11.625</v>
      </c>
      <c r="H77" s="39"/>
      <c r="I77" s="39"/>
      <c r="J77" s="39"/>
    </row>
    <row r="78" spans="2:13" x14ac:dyDescent="0.25">
      <c r="B78" s="13" t="s">
        <v>36</v>
      </c>
      <c r="C78" s="10">
        <v>57</v>
      </c>
    </row>
    <row r="79" spans="2:13" x14ac:dyDescent="0.25">
      <c r="B79" s="13" t="s">
        <v>64</v>
      </c>
      <c r="C79">
        <v>478</v>
      </c>
    </row>
    <row r="81" spans="2:7" x14ac:dyDescent="0.25">
      <c r="B81" s="29" t="s">
        <v>84</v>
      </c>
    </row>
    <row r="82" spans="2:7" x14ac:dyDescent="0.25">
      <c r="B82" s="13"/>
    </row>
    <row r="83" spans="2:7" x14ac:dyDescent="0.25">
      <c r="B83" s="28" t="s">
        <v>0</v>
      </c>
      <c r="C83" s="25" t="s">
        <v>79</v>
      </c>
      <c r="D83" s="25" t="s">
        <v>80</v>
      </c>
      <c r="E83" s="11" t="s">
        <v>83</v>
      </c>
      <c r="F83" s="11" t="s">
        <v>81</v>
      </c>
    </row>
    <row r="84" spans="2:7" x14ac:dyDescent="0.25">
      <c r="B84" s="16" t="s">
        <v>58</v>
      </c>
      <c r="C84" s="1"/>
      <c r="D84" s="1"/>
      <c r="E84" s="1"/>
      <c r="F84" s="1"/>
    </row>
    <row r="85" spans="2:7" x14ac:dyDescent="0.25">
      <c r="B85" s="16" t="s">
        <v>56</v>
      </c>
      <c r="C85" s="1"/>
      <c r="D85" s="1"/>
      <c r="E85" s="1"/>
      <c r="F85" s="1"/>
    </row>
    <row r="86" spans="2:7" x14ac:dyDescent="0.25">
      <c r="B86" s="16" t="s">
        <v>60</v>
      </c>
      <c r="C86" s="26">
        <v>1793.22</v>
      </c>
      <c r="D86" s="51">
        <f>G75</f>
        <v>8.75</v>
      </c>
      <c r="E86" s="27">
        <f>C86/30</f>
        <v>59.774000000000001</v>
      </c>
      <c r="F86" s="27">
        <f>E86*D86</f>
        <v>523.02250000000004</v>
      </c>
      <c r="G86" s="12"/>
    </row>
    <row r="87" spans="2:7" x14ac:dyDescent="0.25">
      <c r="B87" s="16" t="s">
        <v>59</v>
      </c>
      <c r="C87" s="26">
        <v>1793.22</v>
      </c>
      <c r="D87" s="51">
        <f>G76</f>
        <v>18.25</v>
      </c>
      <c r="E87" s="27">
        <f t="shared" ref="E87" si="2">C87/30</f>
        <v>59.774000000000001</v>
      </c>
      <c r="F87" s="27">
        <f t="shared" ref="F87:F88" si="3">E87*D87</f>
        <v>1090.8755000000001</v>
      </c>
      <c r="G87" s="10"/>
    </row>
    <row r="88" spans="2:7" x14ac:dyDescent="0.25">
      <c r="B88" s="16" t="s">
        <v>57</v>
      </c>
      <c r="C88" s="26">
        <v>2405.48</v>
      </c>
      <c r="D88" s="51">
        <f>G77</f>
        <v>11.625</v>
      </c>
      <c r="E88" s="27">
        <f>C88/30</f>
        <v>80.182666666666663</v>
      </c>
      <c r="F88" s="27">
        <f t="shared" si="3"/>
        <v>932.12349999999992</v>
      </c>
      <c r="G88" s="10"/>
    </row>
    <row r="89" spans="2:7" x14ac:dyDescent="0.25">
      <c r="E89" s="10"/>
      <c r="F89" s="10"/>
      <c r="G89" s="10"/>
    </row>
  </sheetData>
  <mergeCells count="54">
    <mergeCell ref="H6:M9"/>
    <mergeCell ref="H45:M49"/>
    <mergeCell ref="H50:M54"/>
    <mergeCell ref="H56:M57"/>
    <mergeCell ref="H58:M60"/>
    <mergeCell ref="H25:M25"/>
    <mergeCell ref="H26:M26"/>
    <mergeCell ref="H27:M29"/>
    <mergeCell ref="H22:M24"/>
    <mergeCell ref="H18:M21"/>
    <mergeCell ref="H15:M15"/>
    <mergeCell ref="H16:M16"/>
    <mergeCell ref="H17:M17"/>
    <mergeCell ref="H14:M14"/>
    <mergeCell ref="H10:M13"/>
    <mergeCell ref="H61:M63"/>
    <mergeCell ref="H64:M67"/>
    <mergeCell ref="H55:M55"/>
    <mergeCell ref="H37:M39"/>
    <mergeCell ref="H30:M32"/>
    <mergeCell ref="H43:M44"/>
    <mergeCell ref="C18:C21"/>
    <mergeCell ref="C10:C13"/>
    <mergeCell ref="C6:C9"/>
    <mergeCell ref="E72:F72"/>
    <mergeCell ref="E73:F73"/>
    <mergeCell ref="C64:C67"/>
    <mergeCell ref="C61:C63"/>
    <mergeCell ref="C43:C44"/>
    <mergeCell ref="E74:F74"/>
    <mergeCell ref="E75:F75"/>
    <mergeCell ref="E76:F76"/>
    <mergeCell ref="E77:F77"/>
    <mergeCell ref="B61:B67"/>
    <mergeCell ref="C56:C57"/>
    <mergeCell ref="C58:C60"/>
    <mergeCell ref="C50:C54"/>
    <mergeCell ref="C45:C49"/>
    <mergeCell ref="B6:B21"/>
    <mergeCell ref="B22:B39"/>
    <mergeCell ref="H72:J72"/>
    <mergeCell ref="H73:J77"/>
    <mergeCell ref="H5:M5"/>
    <mergeCell ref="H40:M42"/>
    <mergeCell ref="H33:M36"/>
    <mergeCell ref="F5:G5"/>
    <mergeCell ref="C37:C39"/>
    <mergeCell ref="C40:C42"/>
    <mergeCell ref="C33:C34"/>
    <mergeCell ref="C35:C36"/>
    <mergeCell ref="C22:C24"/>
    <mergeCell ref="C30:C32"/>
    <mergeCell ref="C27:C29"/>
    <mergeCell ref="B40:B60"/>
  </mergeCells>
  <conditionalFormatting sqref="D6:G67">
    <cfRule type="expression" dxfId="0" priority="1">
      <formula>ISEVEN(ROW(D7))</formula>
    </cfRule>
  </conditionalFormatting>
  <pageMargins left="0.51181102362204722" right="0.51181102362204722" top="0.78740157480314965" bottom="0.78740157480314965" header="0.31496062992125984" footer="0.31496062992125984"/>
  <pageSetup paperSize="9" scale="65" fitToHeight="2" orientation="landscape" r:id="rId2"/>
  <rowBreaks count="1" manualBreakCount="1">
    <brk id="78" max="16383" man="1"/>
  </rowBreaks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REFEIÇÕES E PASSAGEM</vt:lpstr>
      <vt:lpstr>CONTROLE DE DIÁRIAS</vt:lpstr>
      <vt:lpstr>'CONTROLE DE DIÁRIAS'!Area_de_impressao</vt:lpstr>
      <vt:lpstr>'REFEIÇÕES E PASSAGEM'!Area_de_impressao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dos Santos Freitas</dc:creator>
  <cp:lastModifiedBy>Albert dos Santos Freitas</cp:lastModifiedBy>
  <cp:lastPrinted>2025-06-24T00:18:15Z</cp:lastPrinted>
  <dcterms:created xsi:type="dcterms:W3CDTF">2025-06-22T23:00:49Z</dcterms:created>
  <dcterms:modified xsi:type="dcterms:W3CDTF">2025-06-24T00:23:19Z</dcterms:modified>
</cp:coreProperties>
</file>