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rogerio.simoes\Downloads\"/>
    </mc:Choice>
  </mc:AlternateContent>
  <xr:revisionPtr revIDLastSave="0" documentId="13_ncr:40009_{5431CF02-7E97-4FBE-93DE-10B68B3D8D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ROPRIAÇÃO" sheetId="3" r:id="rId1"/>
    <sheet name="TIPOS DE LANÇAMENTO" sheetId="4" r:id="rId2"/>
    <sheet name="PONTO" sheetId="5" r:id="rId3"/>
    <sheet name="HE" sheetId="6" r:id="rId4"/>
    <sheet name="TMETRIC" sheetId="1" r:id="rId5"/>
  </sheets>
  <definedNames>
    <definedName name="_xlnm._FilterDatabase" localSheetId="4" hidden="1">TMETRIC!$A$1:$M$250</definedName>
  </definedNames>
  <calcPr calcId="191028"/>
  <pivotCaches>
    <pivotCache cacheId="1130" r:id="rId6"/>
    <pivotCache cacheId="113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5" l="1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15" i="5"/>
  <c r="F8" i="5"/>
  <c r="F9" i="5"/>
  <c r="F10" i="5"/>
  <c r="F11" i="5"/>
  <c r="F7" i="5"/>
  <c r="F3" i="5"/>
  <c r="F4" i="5"/>
  <c r="F5" i="5"/>
  <c r="F6" i="5"/>
  <c r="F2" i="5"/>
  <c r="M3" i="1"/>
  <c r="M4" i="1"/>
  <c r="M7" i="1"/>
  <c r="M12" i="1"/>
  <c r="M16" i="1"/>
  <c r="M17" i="1"/>
  <c r="M18" i="1"/>
  <c r="M23" i="1"/>
  <c r="M29" i="1"/>
  <c r="M33" i="1"/>
  <c r="M38" i="1"/>
  <c r="M39" i="1"/>
  <c r="M40" i="1"/>
  <c r="M49" i="1"/>
  <c r="M53" i="1"/>
  <c r="M66" i="1"/>
  <c r="M68" i="1"/>
  <c r="M83" i="1"/>
  <c r="M89" i="1"/>
  <c r="M91" i="1"/>
  <c r="M92" i="1"/>
  <c r="M100" i="1"/>
  <c r="M102" i="1"/>
  <c r="M113" i="1"/>
  <c r="M114" i="1"/>
  <c r="M116" i="1"/>
  <c r="M120" i="1"/>
  <c r="M125" i="1"/>
  <c r="M127" i="1"/>
  <c r="M129" i="1"/>
  <c r="M130" i="1"/>
  <c r="M132" i="1"/>
  <c r="M136" i="1"/>
  <c r="M139" i="1"/>
  <c r="M142" i="1"/>
  <c r="M144" i="1"/>
  <c r="M145" i="1"/>
  <c r="M146" i="1"/>
  <c r="M147" i="1"/>
  <c r="M151" i="1"/>
  <c r="M152" i="1"/>
  <c r="M154" i="1"/>
  <c r="M155" i="1"/>
  <c r="M156" i="1"/>
  <c r="M157" i="1"/>
  <c r="M159" i="1"/>
  <c r="M164" i="1"/>
  <c r="M165" i="1"/>
  <c r="M166" i="1"/>
  <c r="M167" i="1"/>
  <c r="M171" i="1"/>
  <c r="M173" i="1"/>
  <c r="M177" i="1"/>
  <c r="M179" i="1"/>
  <c r="M180" i="1"/>
  <c r="M181" i="1"/>
  <c r="M183" i="1"/>
  <c r="M184" i="1"/>
  <c r="M186" i="1"/>
  <c r="M187" i="1"/>
  <c r="M192" i="1"/>
  <c r="M194" i="1"/>
  <c r="M195" i="1"/>
  <c r="M198" i="1"/>
  <c r="M200" i="1"/>
  <c r="M202" i="1"/>
  <c r="M203" i="1"/>
  <c r="M206" i="1"/>
  <c r="M207" i="1"/>
  <c r="M209" i="1"/>
  <c r="M213" i="1"/>
  <c r="M218" i="1"/>
  <c r="M219" i="1"/>
  <c r="M224" i="1"/>
  <c r="M226" i="1"/>
  <c r="M229" i="1"/>
  <c r="M232" i="1"/>
  <c r="M239" i="1"/>
  <c r="M240" i="1"/>
  <c r="M247" i="1"/>
  <c r="G12" i="3"/>
  <c r="G11" i="3"/>
  <c r="G10" i="3"/>
  <c r="G9" i="3"/>
  <c r="G8" i="3"/>
  <c r="G7" i="3"/>
  <c r="G6" i="3"/>
  <c r="G5" i="3"/>
  <c r="G4" i="3"/>
  <c r="C29" i="4"/>
  <c r="C30" i="4"/>
  <c r="C31" i="4"/>
  <c r="C27" i="4"/>
  <c r="C26" i="4"/>
  <c r="C25" i="4"/>
  <c r="C22" i="4"/>
  <c r="C23" i="4"/>
  <c r="C20" i="4"/>
  <c r="C19" i="4"/>
  <c r="C17" i="4"/>
  <c r="C16" i="4"/>
  <c r="C15" i="4"/>
  <c r="C13" i="4"/>
  <c r="C11" i="4"/>
  <c r="C10" i="4"/>
  <c r="C9" i="4"/>
  <c r="C7" i="4"/>
  <c r="C6" i="4"/>
  <c r="C5" i="4"/>
</calcChain>
</file>

<file path=xl/sharedStrings.xml><?xml version="1.0" encoding="utf-8"?>
<sst xmlns="http://schemas.openxmlformats.org/spreadsheetml/2006/main" count="1136" uniqueCount="225">
  <si>
    <t>Rótulos de Linha</t>
  </si>
  <si>
    <t>Soma de Duration</t>
  </si>
  <si>
    <t>Soma de Horas</t>
  </si>
  <si>
    <t>Engajamento</t>
  </si>
  <si>
    <t>Amanda Ferreira</t>
  </si>
  <si>
    <t>Fernanda Cassiano Pereira dos Santos</t>
  </si>
  <si>
    <t>Joao Paulo (JP TI)</t>
  </si>
  <si>
    <t>Joel Martins Júnior</t>
  </si>
  <si>
    <t>Junior Dias</t>
  </si>
  <si>
    <t>Luiz Oliveira (TI MTZ)</t>
  </si>
  <si>
    <t>Paulo Rafael da Silva</t>
  </si>
  <si>
    <t>Thiago Gomes</t>
  </si>
  <si>
    <t>Total Geral</t>
  </si>
  <si>
    <t>Ceremony</t>
  </si>
  <si>
    <t>Delivery</t>
  </si>
  <si>
    <t>Discovery</t>
  </si>
  <si>
    <t>Colaborador</t>
  </si>
  <si>
    <t>Início</t>
  </si>
  <si>
    <t>Almoço Início</t>
  </si>
  <si>
    <t>Almoço Volta</t>
  </si>
  <si>
    <t>Término</t>
  </si>
  <si>
    <t>Horas</t>
  </si>
  <si>
    <t>Banco</t>
  </si>
  <si>
    <t>"-10:17:00"</t>
  </si>
  <si>
    <t>"-00:07:00"</t>
  </si>
  <si>
    <t>"-03:40:00"</t>
  </si>
  <si>
    <t>" 08:02:00"</t>
  </si>
  <si>
    <t>"-04:42:00"</t>
  </si>
  <si>
    <t>Total da Equipe TMS</t>
  </si>
  <si>
    <t>"-02:22:00"</t>
  </si>
  <si>
    <t>Total da Equipe ERP</t>
  </si>
  <si>
    <t>"-08:22:00"</t>
  </si>
  <si>
    <t>Day</t>
  </si>
  <si>
    <t>User</t>
  </si>
  <si>
    <t>Time Entry</t>
  </si>
  <si>
    <t>Project</t>
  </si>
  <si>
    <t>Project Code</t>
  </si>
  <si>
    <t>Client</t>
  </si>
  <si>
    <t>Tags</t>
  </si>
  <si>
    <t>Work Type</t>
  </si>
  <si>
    <t>Start Time</t>
  </si>
  <si>
    <t>End Time</t>
  </si>
  <si>
    <t>Duration</t>
  </si>
  <si>
    <t>Issue Id</t>
  </si>
  <si>
    <t>Link</t>
  </si>
  <si>
    <t>Deslocamento de Varginha para Contagem</t>
  </si>
  <si>
    <t>[GLOP] - Geração de coleta de log reversa a partir do conhecimento - Naiara Santos</t>
  </si>
  <si>
    <t>16072 [GLOP] Centralização de pesquisas APISUL - Luan Rodrigues Silva (CQO CORP CON)</t>
  </si>
  <si>
    <t>Destaque Produtividade,Movidesk</t>
  </si>
  <si>
    <t>#16052</t>
  </si>
  <si>
    <t>Nimbi - Levantamento Campos Requisição</t>
  </si>
  <si>
    <t>Benner\ERP</t>
  </si>
  <si>
    <t>Nimbi</t>
  </si>
  <si>
    <t>#13034</t>
  </si>
  <si>
    <t>OnSafety - Email Renan</t>
  </si>
  <si>
    <t>Daily -  DEV - ERP</t>
  </si>
  <si>
    <t>[GLOP] Centralização de pesquisas APISUL - Luan Rodrigues Silva (CQO CORP CON)</t>
  </si>
  <si>
    <t>Movidesk</t>
  </si>
  <si>
    <t>#16072</t>
  </si>
  <si>
    <t>Gestão de Viagens - Atualização da planilha de pendências da Lilian</t>
  </si>
  <si>
    <t>Projeto Novo Roteirizador</t>
  </si>
  <si>
    <t>Manutenção Portal PrevPerdas</t>
  </si>
  <si>
    <t>Testes DevOps com Fernanda</t>
  </si>
  <si>
    <t>Alteração no front end Delphi</t>
  </si>
  <si>
    <t>Impedir impressões em duplicidade de etiquetas automatic</t>
  </si>
  <si>
    <t>#16476</t>
  </si>
  <si>
    <t>Connect Boticário</t>
  </si>
  <si>
    <t>Roteirização por polígono com manipulação e identificação de carga - Busca Terra Fase 3</t>
  </si>
  <si>
    <t>DEVOLVER DOCUMENTO SEM VOLUME -PROCESSO NAO ESTA VALIDANDO DOCUMENTO QUE NAO CONTEM ETIQUETA</t>
  </si>
  <si>
    <t>[GOPE-VIAGEM] Bugs</t>
  </si>
  <si>
    <t>OPEX</t>
  </si>
  <si>
    <t>#16535</t>
  </si>
  <si>
    <t>Ligação Marco Aurelio</t>
  </si>
  <si>
    <t>Demandas ADM - TI</t>
  </si>
  <si>
    <t>Continuação Passo a Passo Instrução Preenchimento Devops</t>
  </si>
  <si>
    <t>Testes unitários</t>
  </si>
  <si>
    <t>#16477</t>
  </si>
  <si>
    <t>{PATRUS} Mapeamento de campos</t>
  </si>
  <si>
    <t>Testes Viagem Compartilhada e Fluxo Desligamento e Fluxo Solicitação Viagem</t>
  </si>
  <si>
    <t>Represados COT - Analisar casos com erro no Portal</t>
  </si>
  <si>
    <t>Roteirizador - Piloto DIQ e próximos passos</t>
  </si>
  <si>
    <t>[GOPE] Integrar informações de finalização de carregamentos - Fernando Alves (TRAFEGO)</t>
  </si>
  <si>
    <t>16495 [GOPE] Integrar informações de finalização de carregamentos - Fernando Alves (TRAFEGO)</t>
  </si>
  <si>
    <t>Issue Aberta,Movidesk</t>
  </si>
  <si>
    <t>#16495</t>
  </si>
  <si>
    <t>Carona Compartilhada - Vendo erro com Luiz</t>
  </si>
  <si>
    <t>Reuniao Nimbi https://meet.google.com/jen-qwpp-nfg?hs=224</t>
  </si>
  <si>
    <t>Avaliar os documentos em análise do Portal</t>
  </si>
  <si>
    <t>Ajustes Importação XML MRV</t>
  </si>
  <si>
    <t>[EDI] Bugs</t>
  </si>
  <si>
    <t>EDI</t>
  </si>
  <si>
    <t>Bug 16539 - 23.6 | ADGV - Descrição do status não é exibido</t>
  </si>
  <si>
    <t>[API] Incluir tipo de operação na API de cotação - Natália Caroline (TI MTZ)</t>
  </si>
  <si>
    <t>15454 [API] Incluir tipo de operação na API de cotação - Natália Caroline (TI MTZ)</t>
  </si>
  <si>
    <t>Destaque Cliente,Movidesk</t>
  </si>
  <si>
    <t>#15454</t>
  </si>
  <si>
    <t>[ADGV] Teste Criação de novo status</t>
  </si>
  <si>
    <t>Gestão de Viagens</t>
  </si>
  <si>
    <t>#16537</t>
  </si>
  <si>
    <t>Gestão de Viagens - Ajuda Joyce por cadastro de Pessoa inativo</t>
  </si>
  <si>
    <t>Daily Meet - DEV TMS</t>
  </si>
  <si>
    <t>[GCOM] Gerar pedido de coleta a partir de cotação no portal cotação on-line - Renata</t>
  </si>
  <si>
    <t>13830 [GCOM] Gerar pedido de coleta a partir de cotação no portal cotação on-line</t>
  </si>
  <si>
    <t>Customer Service</t>
  </si>
  <si>
    <t>#13830</t>
  </si>
  <si>
    <t>Testes Demanda Estoque</t>
  </si>
  <si>
    <t>Configuração movidesk para Processo proposta de reajuste.</t>
  </si>
  <si>
    <t>13217 [GCOM] Workflow de Reajustes negociados - Andrey</t>
  </si>
  <si>
    <t>DAC</t>
  </si>
  <si>
    <t>Gestão de Viagens - Ligação Lilian e Joyce para ver campo de Projeto</t>
  </si>
  <si>
    <t>Configuração RH  base desenvolvimento</t>
  </si>
  <si>
    <t>Benner</t>
  </si>
  <si>
    <t>MRV TESTES</t>
  </si>
  <si>
    <t>Integração API grupo MRV</t>
  </si>
  <si>
    <t>Reuniao Diretoria</t>
  </si>
  <si>
    <t>Workflow RH - Configuração base Dev</t>
  </si>
  <si>
    <t>Ligação Marco Aurelio referente ao relatório NFeS - Data de entrega</t>
  </si>
  <si>
    <t>Ajuste Importação XML NFe MRV</t>
  </si>
  <si>
    <t>Contato com Hugo faturamento para tirar dúvidas sobre levar data de entrega da RPS pra NFeS</t>
  </si>
  <si>
    <t>Validar pré-requisitos Sync</t>
  </si>
  <si>
    <t>Continuar avaliação de documentos em análise do PrePerdas</t>
  </si>
  <si>
    <t>Alteração de Criterio</t>
  </si>
  <si>
    <t>Refinamento do Backlog</t>
  </si>
  <si>
    <t>Alteração Filtro</t>
  </si>
  <si>
    <t>Melhorias Malote CEDOC</t>
  </si>
  <si>
    <t>#16520</t>
  </si>
  <si>
    <t>Projeto Roteirizador e Solução Roteirizada</t>
  </si>
  <si>
    <t>Descrição para Marco Aurélio de Como levar data de entrega da RPS para NFeS</t>
  </si>
  <si>
    <t>Continuar avaliação de documentos em análise do PrevPerdas</t>
  </si>
  <si>
    <t>COT Agreg. Rep. - Erro ao alterar registro informando novo distrato a partir de um agregado inativo</t>
  </si>
  <si>
    <t>[COT] Bugs</t>
  </si>
  <si>
    <t>#16530</t>
  </si>
  <si>
    <t>Configuração RH  base desenvolvimento6:58</t>
  </si>
  <si>
    <t>Dev</t>
  </si>
  <si>
    <t>Alteração na integração de informações com o CRM Dynamics</t>
  </si>
  <si>
    <t>#16526</t>
  </si>
  <si>
    <t>[TI] Desenvolver processo sistêmico para integração de parceiros para entregas B2C - Tulio Rodrigues (TI MTZ)</t>
  </si>
  <si>
    <t>16515 [TI] Desenvolver processo sistêmico para integração de parceiros para entregas B2C - Tulio Rodrigues (TI MTZ)</t>
  </si>
  <si>
    <t>#16515</t>
  </si>
  <si>
    <t>Pílulas de Conhecimento -  Check List</t>
  </si>
  <si>
    <t>Benner\BL</t>
  </si>
  <si>
    <t>Integração Portal x Movidesk</t>
  </si>
  <si>
    <t>Informação sobre a nova máquina</t>
  </si>
  <si>
    <t>Solução Roteirizada</t>
  </si>
  <si>
    <t>Viagem compartilhada -  Teste de homologação para validar resolução do erro</t>
  </si>
  <si>
    <t>COT - Suporte Luiz erro de retorno de mais de um registro</t>
  </si>
  <si>
    <t>Analise alteração solicitada pelo cliente CCM</t>
  </si>
  <si>
    <t>API CCM MAQUINAS E MOTORES LTDA</t>
  </si>
  <si>
    <t>Alterações em ProcessarSolicitacaoService</t>
  </si>
  <si>
    <t>#16027</t>
  </si>
  <si>
    <t>Validação de implementações</t>
  </si>
  <si>
    <t>Solicitação de Manutenção de Pagamento dos Agregados - Tiles, Grids e Gráficos</t>
  </si>
  <si>
    <t>#16547</t>
  </si>
  <si>
    <t>COT - Alinhamento portal de manutenção</t>
  </si>
  <si>
    <t>check list</t>
  </si>
  <si>
    <t>Transferência de critérios de seleção do wes para o code behind</t>
  </si>
  <si>
    <t>#16549</t>
  </si>
  <si>
    <t>Teste Melhorias no workflow de desligamento</t>
  </si>
  <si>
    <t>Desligamento,Workflow RH</t>
  </si>
  <si>
    <t>#16550</t>
  </si>
  <si>
    <t>Paulo Silva - 1:1 - Avaliação de Desempenho 2024 [In-person]</t>
  </si>
  <si>
    <t>Avaliação dos documentos Em analise PrevPerdas - excluir os duplicados</t>
  </si>
  <si>
    <t>Joel - 1:1 Avaliação de desempenho [In-person]</t>
  </si>
  <si>
    <t>Avaliação dos documentos Em analise PrevPerdas - localizar e baixar os documentos indenizados</t>
  </si>
  <si>
    <t>Testes Carona Compartilhada</t>
  </si>
  <si>
    <t>#16411</t>
  </si>
  <si>
    <t>Reuniao Avaliação de Desempenho</t>
  </si>
  <si>
    <t>Workflow RH - Testes</t>
  </si>
  <si>
    <t>PROJETO NOVO SISTEMA DE ROTEIRIZAÇÃO DE CARGAS | Reunião de Status</t>
  </si>
  <si>
    <t>1 - Workflow para solicitação pesquisas Apisul</t>
  </si>
  <si>
    <t>#16489</t>
  </si>
  <si>
    <t>Análise de nova demanda dentro do projeto de roteirização</t>
  </si>
  <si>
    <t>#16551</t>
  </si>
  <si>
    <t>Treinando fazer o preenchimento de uma Child na feature 16490</t>
  </si>
  <si>
    <t>Acompanhando Amanda na realização dos testes da release: fluxo de gestão de viagem - verificação de status para adiantamento com saldo a pagar e a receber - reembolso. Testar fluxo de carona compartilhada (acrescentar mais de uma filial de parada e carona)</t>
  </si>
  <si>
    <t>Factory COT de critérios de seleção</t>
  </si>
  <si>
    <t>Projeto Check list com testes e revisões</t>
  </si>
  <si>
    <t>Testes novas funcionalidades</t>
  </si>
  <si>
    <t>#16552</t>
  </si>
  <si>
    <t>WF Desligamento - Testes Possibilidade de encerramento de uma solicitação no consultor de RH</t>
  </si>
  <si>
    <t>#16554</t>
  </si>
  <si>
    <t>Apoio testes na base de desenvolvimento - RH Demissional</t>
  </si>
  <si>
    <t>Ajuste layout ocorren boticario</t>
  </si>
  <si>
    <t>Faster - Reuniões de Quinta</t>
  </si>
  <si>
    <t>[API] Alterar Filtro de API dos Parceiros (Moblink) para listar ocorrências inseridas manualmente. - Andrea Rocha (TRACK &amp; TRACE)</t>
  </si>
  <si>
    <t>16383 [API] Alterar Filtro de API dos Parceiros (Moblink) para listar ocorrências inseridas manualmente. - Andrea Rocha (TRACK &amp; TRACE)</t>
  </si>
  <si>
    <t>#16383</t>
  </si>
  <si>
    <t>RH - Testes Validar situação do gestor aprovador</t>
  </si>
  <si>
    <t>#16557</t>
  </si>
  <si>
    <t>DEV | RH WF Desligamento - Informações da etapa não foram atualizadas na timeline</t>
  </si>
  <si>
    <t>#16556</t>
  </si>
  <si>
    <t>Refinamentos - TMS</t>
  </si>
  <si>
    <t>DEV | RH - Ícones incorretos atribuídos aos tiles do workflow de desligamento</t>
  </si>
  <si>
    <t>#16558</t>
  </si>
  <si>
    <t>#16527</t>
  </si>
  <si>
    <t>Testes do portal COT</t>
  </si>
  <si>
    <t>Testes</t>
  </si>
  <si>
    <t>#16469</t>
  </si>
  <si>
    <t>Workflow de demissão e movimentação | Reunião de status</t>
  </si>
  <si>
    <t>Alinhamento de nova demanda de estudo com Marco e Thiago</t>
  </si>
  <si>
    <t>Movidesk #6728061 - Configuração dos produtos na base de homologação</t>
  </si>
  <si>
    <t>PATRUS - Mapeamento dos campos Requisição e Itens</t>
  </si>
  <si>
    <t>Ligação com Fernanda</t>
  </si>
  <si>
    <t>[GOPE] Impedir impressões em duplicidade de etiquetas automatic  - Andrei Santos (COORDOPE SSA)</t>
  </si>
  <si>
    <t>#16372</t>
  </si>
  <si>
    <t>Auxilio teste impressão etiqueta automatic ao Joel</t>
  </si>
  <si>
    <t>23.7 | Sorter Manual - Ao executar teste de impressão etiqueta sorte está retornando erro.</t>
  </si>
  <si>
    <t>#16564</t>
  </si>
  <si>
    <t>Gerador de Relatório</t>
  </si>
  <si>
    <t>Macro para correção da geocodificação</t>
  </si>
  <si>
    <t>#16560</t>
  </si>
  <si>
    <t>Integração com Amanda: dúvidas processo Nimbi (Reuniao Anterior)</t>
  </si>
  <si>
    <t>Reuniao Poc 2.0 Eu Entrego</t>
  </si>
  <si>
    <t>Eu e Amanda configuramos base de homologação para testes da viagem compartilhada</t>
  </si>
  <si>
    <t>Testes Viagem Compartilhada e preenchimento Devops</t>
  </si>
  <si>
    <t>Exemplificação de cenários para serviços diferentes.</t>
  </si>
  <si>
    <t>#16531</t>
  </si>
  <si>
    <t>CENTRALIZAÇÃO MULTICADASTRO APISUL | Status</t>
  </si>
  <si>
    <t>Deslocamento de Contagem para Varginha</t>
  </si>
  <si>
    <t>Teste com apolice por criterio</t>
  </si>
  <si>
    <t>Discovery operação parceiro "Eu Entrego"</t>
  </si>
  <si>
    <t>Verificando campo de valor enviado para a Nimbi</t>
  </si>
  <si>
    <t>Melhorias no workflow de desligamento</t>
  </si>
  <si>
    <t>#16555</t>
  </si>
  <si>
    <t>Documentos a faturar - ajustes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</si>
</sst>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  <xf numFmtId="0" fontId="0" fillId="33" borderId="0" xfId="0" applyFill="1" applyAlignment="1">
      <alignment horizontal="left"/>
    </xf>
    <xf numFmtId="164" fontId="0" fillId="33" borderId="0" xfId="0" applyNumberFormat="1" applyFill="1"/>
    <xf numFmtId="0" fontId="0" fillId="33" borderId="0" xfId="0" applyFill="1"/>
    <xf numFmtId="9" fontId="0" fillId="33" borderId="0" xfId="1" applyFont="1" applyFill="1"/>
    <xf numFmtId="0" fontId="16" fillId="0" borderId="0" xfId="0" applyFont="1"/>
    <xf numFmtId="0" fontId="16" fillId="34" borderId="0" xfId="0" applyFont="1" applyFill="1"/>
    <xf numFmtId="21" fontId="16" fillId="0" borderId="0" xfId="0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1"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[h]:mm:ss;@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io Oliveira (TI MTZ)" refreshedDate="45411.765869097224" createdVersion="8" refreshedVersion="8" minRefreshableVersion="3" recordCount="249" xr:uid="{00000000-000A-0000-FFFF-FFFF15000000}">
  <cacheSource type="worksheet">
    <worksheetSource ref="A1:M250" sheet="TMETRIC"/>
  </cacheSource>
  <cacheFields count="13">
    <cacheField name="Day" numFmtId="14">
      <sharedItems containsSemiMixedTypes="0" containsNonDate="0" containsDate="1" containsString="0" minDate="2024-04-22T00:00:00" maxDate="2024-04-27T00:00:00"/>
    </cacheField>
    <cacheField name="User" numFmtId="0">
      <sharedItems count="8">
        <s v="Junior Dias"/>
        <s v="Joel Martins Júnior"/>
        <s v="Amanda Ferreira"/>
        <s v="Paulo Rafael da Silva"/>
        <s v="Fernanda Cassiano Pereira dos Santos"/>
        <s v="Thiago Gomes"/>
        <s v="Joao Paulo (JP TI)"/>
        <s v="Luiz Oliveira (TI MTZ)"/>
      </sharedItems>
    </cacheField>
    <cacheField name="Time Entry" numFmtId="0">
      <sharedItems longText="1"/>
    </cacheField>
    <cacheField name="Project" numFmtId="0">
      <sharedItems containsBlank="1"/>
    </cacheField>
    <cacheField name="Project Code" numFmtId="0">
      <sharedItems containsNonDate="0" containsString="0" containsBlank="1"/>
    </cacheField>
    <cacheField name="Client" numFmtId="0">
      <sharedItems containsBlank="1"/>
    </cacheField>
    <cacheField name="Tags" numFmtId="0">
      <sharedItems containsBlank="1"/>
    </cacheField>
    <cacheField name="Work Type" numFmtId="0">
      <sharedItems count="3">
        <s v="Delivery"/>
        <s v="Discovery"/>
        <s v="Ceremony"/>
      </sharedItems>
    </cacheField>
    <cacheField name="Start Time" numFmtId="20">
      <sharedItems containsSemiMixedTypes="0" containsNonDate="0" containsDate="1" containsString="0" minDate="1899-12-30T06:46:00" maxDate="1899-12-30T20:09:00"/>
    </cacheField>
    <cacheField name="End Time" numFmtId="20">
      <sharedItems containsSemiMixedTypes="0" containsNonDate="0" containsDate="1" containsString="0" minDate="1899-12-30T08:15:00" maxDate="1899-12-30T21:01:00"/>
    </cacheField>
    <cacheField name="Duration" numFmtId="21">
      <sharedItems containsSemiMixedTypes="0" containsNonDate="0" containsDate="1" containsString="0" minDate="1899-12-30T00:10:00" maxDate="1899-12-30T11:40:00"/>
    </cacheField>
    <cacheField name="Issue Id" numFmtId="0">
      <sharedItems containsBlank="1"/>
    </cacheField>
    <cacheField name="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io Oliveira (TI MTZ)" refreshedDate="45411.765893171294" createdVersion="8" refreshedVersion="8" minRefreshableVersion="3" recordCount="32" xr:uid="{00000000-000A-0000-FFFF-FFFF18000000}">
  <cacheSource type="worksheet">
    <worksheetSource ref="A1:F1048576" sheet="PONTO"/>
  </cacheSource>
  <cacheFields count="6">
    <cacheField name="Colaborador" numFmtId="0">
      <sharedItems containsBlank="1" count="9">
        <s v="Thiago Gomes"/>
        <s v="Amanda Ferreira"/>
        <s v="Joao Paulo (JP TI)"/>
        <s v="Luiz Oliveira (TI MTZ)"/>
        <s v="Fernanda Cassiano Pereira dos Santos"/>
        <s v="Joel Martins Júnior"/>
        <s v="Junior Dias"/>
        <s v="Paulo Rafael da Silva"/>
        <m/>
      </sharedItems>
    </cacheField>
    <cacheField name="Início" numFmtId="0">
      <sharedItems containsNonDate="0" containsDate="1" containsString="0" containsBlank="1" minDate="1899-12-30T00:00:00" maxDate="1899-12-30T08:59:00"/>
    </cacheField>
    <cacheField name="Almoço Início" numFmtId="0">
      <sharedItems containsNonDate="0" containsDate="1" containsString="0" containsBlank="1" minDate="1899-12-30T00:00:00" maxDate="1899-12-30T12:00:00"/>
    </cacheField>
    <cacheField name="Almoço Volta" numFmtId="0">
      <sharedItems containsNonDate="0" containsDate="1" containsString="0" containsBlank="1" minDate="1899-12-30T00:00:00" maxDate="1899-12-30T13:12:00"/>
    </cacheField>
    <cacheField name="Término" numFmtId="0">
      <sharedItems containsNonDate="0" containsDate="1" containsString="0" containsBlank="1" minDate="1899-12-30T00:00:00" maxDate="1899-12-30T18:54:00"/>
    </cacheField>
    <cacheField name="Horas" numFmtId="164">
      <sharedItems containsNonDate="0" containsDate="1" containsString="0" containsBlank="1" minDate="1899-12-30T07:53:00" maxDate="1899-12-31T2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d v="2024-04-22T00:00:00"/>
    <x v="0"/>
    <s v="Deslocamento de Varginha para Contagem"/>
    <m/>
    <m/>
    <m/>
    <m/>
    <x v="0"/>
    <d v="1899-12-30T08:00:00"/>
    <d v="1899-12-30T11:30:00"/>
    <d v="1899-12-30T03:30:00"/>
    <m/>
    <m/>
  </r>
  <r>
    <d v="2024-04-22T00:00:00"/>
    <x v="1"/>
    <s v="[GLOP] - Geração de coleta de log reversa a partir do conhecimento - Naiara Santos"/>
    <s v="16072 [GLOP] Centralização de pesquisas APISUL - Luan Rodrigues Silva (CQO CORP CON)"/>
    <m/>
    <m/>
    <s v="Destaque Produtividade,Movidesk"/>
    <x v="0"/>
    <d v="1899-12-30T08:47:00"/>
    <d v="1899-12-30T09:02:00"/>
    <d v="1899-12-30T00:20:00"/>
    <s v="#16052"/>
    <e v="#NAME?"/>
  </r>
  <r>
    <d v="2024-04-22T00:00:00"/>
    <x v="2"/>
    <s v="Nimbi - Levantamento Campos Requisição"/>
    <s v="Benner\ERP"/>
    <m/>
    <m/>
    <s v="Nimbi"/>
    <x v="1"/>
    <d v="1899-12-30T08:55:00"/>
    <d v="1899-12-30T09:10:00"/>
    <d v="1899-12-30T00:20:00"/>
    <s v="#13034"/>
    <e v="#NAME?"/>
  </r>
  <r>
    <d v="2024-04-22T00:00:00"/>
    <x v="2"/>
    <s v="OnSafety - Email Renan"/>
    <m/>
    <m/>
    <m/>
    <m/>
    <x v="1"/>
    <d v="1899-12-30T09:10:00"/>
    <d v="1899-12-30T09:30:00"/>
    <d v="1899-12-30T00:20:00"/>
    <m/>
    <m/>
  </r>
  <r>
    <d v="2024-04-22T00:00:00"/>
    <x v="2"/>
    <s v="Daily -  DEV - ERP"/>
    <m/>
    <m/>
    <m/>
    <m/>
    <x v="2"/>
    <d v="1899-12-30T09:30:00"/>
    <d v="1899-12-30T09:45:00"/>
    <d v="1899-12-30T00:20:00"/>
    <m/>
    <m/>
  </r>
  <r>
    <d v="2024-04-22T00:00:00"/>
    <x v="1"/>
    <s v="[GLOP] Centralização de pesquisas APISUL - Luan Rodrigues Silva (CQO CORP CON)"/>
    <s v="16072 [GLOP] Centralização de pesquisas APISUL - Luan Rodrigues Silva (CQO CORP CON)"/>
    <m/>
    <m/>
    <s v="Movidesk"/>
    <x v="1"/>
    <d v="1899-12-30T09:41:00"/>
    <d v="1899-12-30T11:55:00"/>
    <d v="1899-12-30T02:10:00"/>
    <s v="#16072"/>
    <e v="#NAME?"/>
  </r>
  <r>
    <d v="2024-04-22T00:00:00"/>
    <x v="2"/>
    <s v="Gestão de Viagens - Atualização da planilha de pendências da Lilian"/>
    <m/>
    <m/>
    <m/>
    <m/>
    <x v="0"/>
    <d v="1899-12-30T10:00:00"/>
    <d v="1899-12-30T11:15:00"/>
    <d v="1899-12-30T01:20:00"/>
    <m/>
    <m/>
  </r>
  <r>
    <d v="2024-04-22T00:00:00"/>
    <x v="3"/>
    <s v="Projeto Novo Roteirizador"/>
    <m/>
    <m/>
    <m/>
    <m/>
    <x v="0"/>
    <d v="1899-12-30T10:01:00"/>
    <d v="1899-12-30T11:30:00"/>
    <d v="1899-12-30T01:30:00"/>
    <m/>
    <m/>
  </r>
  <r>
    <d v="2024-04-22T00:00:00"/>
    <x v="4"/>
    <s v="Manutenção Portal PrevPerdas"/>
    <m/>
    <m/>
    <m/>
    <m/>
    <x v="0"/>
    <d v="1899-12-30T10:45:00"/>
    <d v="1899-12-30T13:24:00"/>
    <d v="1899-12-30T02:40:00"/>
    <m/>
    <m/>
  </r>
  <r>
    <d v="2024-04-22T00:00:00"/>
    <x v="2"/>
    <s v="Testes DevOps com Fernanda"/>
    <m/>
    <m/>
    <m/>
    <m/>
    <x v="0"/>
    <d v="1899-12-30T11:15:00"/>
    <d v="1899-12-30T12:45:00"/>
    <d v="1899-12-30T01:30:00"/>
    <m/>
    <m/>
  </r>
  <r>
    <d v="2024-04-22T00:00:00"/>
    <x v="0"/>
    <s v="Alteração no front end Delphi"/>
    <s v="Impedir impressões em duplicidade de etiquetas automatic"/>
    <m/>
    <m/>
    <m/>
    <x v="0"/>
    <d v="1899-12-30T11:30:00"/>
    <d v="1899-12-30T12:30:00"/>
    <d v="1899-12-30T01:00:00"/>
    <s v="#16476"/>
    <e v="#NAME?"/>
  </r>
  <r>
    <d v="2024-04-22T00:00:00"/>
    <x v="3"/>
    <s v="Connect Boticário"/>
    <m/>
    <m/>
    <m/>
    <m/>
    <x v="0"/>
    <d v="1899-12-30T11:30:00"/>
    <d v="1899-12-30T12:00:00"/>
    <d v="1899-12-30T00:30:00"/>
    <m/>
    <m/>
  </r>
  <r>
    <d v="2024-04-22T00:00:00"/>
    <x v="3"/>
    <s v="Projeto Novo Roteirizador"/>
    <s v="Roteirização por polígono com manipulação e identificação de carga - Busca Terra Fase 3"/>
    <m/>
    <m/>
    <m/>
    <x v="0"/>
    <d v="1899-12-30T12:00:00"/>
    <d v="1899-12-30T12:30:00"/>
    <d v="1899-12-30T00:30:00"/>
    <m/>
    <m/>
  </r>
  <r>
    <d v="2024-04-22T00:00:00"/>
    <x v="4"/>
    <s v="Daily -  DEV - ERP"/>
    <m/>
    <m/>
    <m/>
    <m/>
    <x v="2"/>
    <d v="1899-12-30T13:30:00"/>
    <d v="1899-12-30T13:45:00"/>
    <d v="1899-12-30T00:20:00"/>
    <m/>
    <m/>
  </r>
  <r>
    <d v="2024-04-22T00:00:00"/>
    <x v="1"/>
    <s v="[GLOP] - Geração de coleta de log reversa a partir do conhecimento - Naiara Santos"/>
    <s v="16072 [GLOP] Centralização de pesquisas APISUL - Luan Rodrigues Silva (CQO CORP CON)"/>
    <m/>
    <m/>
    <s v="Destaque Produtividade,Movidesk"/>
    <x v="0"/>
    <d v="1899-12-30T13:32:00"/>
    <d v="1899-12-30T14:35:00"/>
    <d v="1899-12-30T01:00:00"/>
    <s v="#16052"/>
    <e v="#NAME?"/>
  </r>
  <r>
    <d v="2024-04-22T00:00:00"/>
    <x v="2"/>
    <s v="Nimbi - Levantamento Campos Requisição"/>
    <s v="Benner\ERP"/>
    <m/>
    <m/>
    <s v="Nimbi"/>
    <x v="1"/>
    <d v="1899-12-30T13:40:00"/>
    <d v="1899-12-30T14:00:00"/>
    <d v="1899-12-30T00:20:00"/>
    <s v="#13034"/>
    <e v="#NAME?"/>
  </r>
  <r>
    <d v="2024-04-22T00:00:00"/>
    <x v="0"/>
    <s v="DEVOLVER DOCUMENTO SEM VOLUME -PROCESSO NAO ESTA VALIDANDO DOCUMENTO QUE NAO CONTEM ETIQUETA"/>
    <s v="[GOPE-VIAGEM] Bugs"/>
    <m/>
    <s v="OPEX"/>
    <m/>
    <x v="0"/>
    <d v="1899-12-30T13:40:00"/>
    <d v="1899-12-30T14:40:00"/>
    <d v="1899-12-30T01:00:00"/>
    <s v="#16535"/>
    <e v="#NAME?"/>
  </r>
  <r>
    <d v="2024-04-22T00:00:00"/>
    <x v="4"/>
    <s v="Ligação Marco Aurelio"/>
    <m/>
    <m/>
    <m/>
    <m/>
    <x v="1"/>
    <d v="1899-12-30T13:45:00"/>
    <d v="1899-12-30T13:58:00"/>
    <d v="1899-12-30T00:10:00"/>
    <m/>
    <m/>
  </r>
  <r>
    <d v="2024-04-22T00:00:00"/>
    <x v="3"/>
    <s v="Projeto Novo Roteirizador"/>
    <s v="Roteirização por polígono com manipulação e identificação de carga - Busca Terra Fase 3"/>
    <m/>
    <m/>
    <m/>
    <x v="0"/>
    <d v="1899-12-30T13:50:00"/>
    <d v="1899-12-30T16:44:00"/>
    <d v="1899-12-30T02:50:00"/>
    <m/>
    <m/>
  </r>
  <r>
    <d v="2024-04-22T00:00:00"/>
    <x v="2"/>
    <s v="Demandas ADM - TI"/>
    <m/>
    <m/>
    <m/>
    <m/>
    <x v="0"/>
    <d v="1899-12-30T14:00:00"/>
    <d v="1899-12-30T15:00:00"/>
    <d v="1899-12-30T01:00:00"/>
    <m/>
    <m/>
  </r>
  <r>
    <d v="2024-04-22T00:00:00"/>
    <x v="4"/>
    <s v="Continuação Passo a Passo Instrução Preenchimento Devops"/>
    <m/>
    <m/>
    <m/>
    <m/>
    <x v="1"/>
    <d v="1899-12-30T14:02:00"/>
    <d v="1899-12-30T15:48:00"/>
    <d v="1899-12-30T01:50:00"/>
    <m/>
    <m/>
  </r>
  <r>
    <d v="2024-04-22T00:00:00"/>
    <x v="0"/>
    <s v="Testes unitários"/>
    <s v="Impedir impressões em duplicidade de etiquetas automatic"/>
    <m/>
    <m/>
    <m/>
    <x v="0"/>
    <d v="1899-12-30T14:40:00"/>
    <d v="1899-12-30T18:02:00"/>
    <d v="1899-12-30T03:20:00"/>
    <s v="#16477"/>
    <e v="#NAME?"/>
  </r>
  <r>
    <d v="2024-04-22T00:00:00"/>
    <x v="2"/>
    <s v="{PATRUS} Mapeamento de campos"/>
    <m/>
    <m/>
    <m/>
    <m/>
    <x v="0"/>
    <d v="1899-12-30T15:00:00"/>
    <d v="1899-12-30T16:15:00"/>
    <d v="1899-12-30T01:20:00"/>
    <m/>
    <m/>
  </r>
  <r>
    <d v="2024-04-22T00:00:00"/>
    <x v="4"/>
    <s v="Testes Viagem Compartilhada e Fluxo Desligamento e Fluxo Solicitação Viagem"/>
    <m/>
    <m/>
    <m/>
    <m/>
    <x v="0"/>
    <d v="1899-12-30T15:48:00"/>
    <d v="1899-12-30T16:44:00"/>
    <d v="1899-12-30T01:00:00"/>
    <m/>
    <m/>
  </r>
  <r>
    <d v="2024-04-22T00:00:00"/>
    <x v="2"/>
    <s v="Represados COT - Analisar casos com erro no Portal"/>
    <m/>
    <m/>
    <m/>
    <m/>
    <x v="1"/>
    <d v="1899-12-30T16:15:00"/>
    <d v="1899-12-30T17:00:00"/>
    <d v="1899-12-30T00:50:00"/>
    <m/>
    <m/>
  </r>
  <r>
    <d v="2024-04-22T00:00:00"/>
    <x v="3"/>
    <s v="Projeto Novo Roteirizador"/>
    <s v="Roteirização por polígono com manipulação e identificação de carga - Busca Terra Fase 3"/>
    <m/>
    <m/>
    <m/>
    <x v="0"/>
    <d v="1899-12-30T16:55:00"/>
    <d v="1899-12-30T17:00:00"/>
    <d v="1899-12-30T00:10:00"/>
    <m/>
    <m/>
  </r>
  <r>
    <d v="2024-04-22T00:00:00"/>
    <x v="3"/>
    <s v="Roteirizador - Piloto DIQ e próximos passos"/>
    <m/>
    <m/>
    <m/>
    <m/>
    <x v="0"/>
    <d v="1899-12-30T17:00:00"/>
    <d v="1899-12-30T18:05:00"/>
    <d v="1899-12-30T01:10:00"/>
    <m/>
    <m/>
  </r>
  <r>
    <d v="2024-04-22T00:00:00"/>
    <x v="1"/>
    <s v="[GOPE] Integrar informações de finalização de carregamentos - Fernando Alves (TRAFEGO)"/>
    <s v="16495 [GOPE] Integrar informações de finalização de carregamentos - Fernando Alves (TRAFEGO)"/>
    <m/>
    <m/>
    <s v="Issue Aberta,Movidesk"/>
    <x v="1"/>
    <d v="1899-12-30T17:10:00"/>
    <d v="1899-12-30T17:42:00"/>
    <d v="1899-12-30T00:30:00"/>
    <s v="#16495"/>
    <e v="#NAME?"/>
  </r>
  <r>
    <d v="2024-04-22T00:00:00"/>
    <x v="2"/>
    <s v="Carona Compartilhada - Vendo erro com Luiz"/>
    <m/>
    <m/>
    <m/>
    <m/>
    <x v="1"/>
    <d v="1899-12-30T17:25:00"/>
    <d v="1899-12-30T17:45:00"/>
    <d v="1899-12-30T00:20:00"/>
    <m/>
    <m/>
  </r>
  <r>
    <d v="2024-04-22T00:00:00"/>
    <x v="2"/>
    <s v="Represados COT - Analisar casos com erro no Portal"/>
    <m/>
    <m/>
    <m/>
    <m/>
    <x v="1"/>
    <d v="1899-12-30T17:45:00"/>
    <d v="1899-12-30T18:30:00"/>
    <d v="1899-12-30T00:50:00"/>
    <m/>
    <m/>
  </r>
  <r>
    <d v="2024-04-22T00:00:00"/>
    <x v="4"/>
    <s v="Demandas ADM - TI"/>
    <m/>
    <m/>
    <m/>
    <m/>
    <x v="1"/>
    <d v="1899-12-30T18:00:00"/>
    <d v="1899-12-30T19:08:00"/>
    <d v="1899-12-30T01:10:00"/>
    <m/>
    <m/>
  </r>
  <r>
    <d v="2024-04-22T00:00:00"/>
    <x v="2"/>
    <s v="Nimbi - Levantamento Campos Requisição"/>
    <s v="Benner\ERP"/>
    <m/>
    <m/>
    <s v="Nimbi"/>
    <x v="1"/>
    <d v="1899-12-30T18:30:00"/>
    <d v="1899-12-30T18:49:00"/>
    <d v="1899-12-30T00:20:00"/>
    <s v="#13034"/>
    <e v="#NAME?"/>
  </r>
  <r>
    <d v="2024-04-22T00:00:00"/>
    <x v="4"/>
    <s v="Reuniao Nimbi https://meet.google.com/jen-qwpp-nfg?hs=224"/>
    <m/>
    <m/>
    <m/>
    <m/>
    <x v="1"/>
    <d v="1899-12-30T19:08:00"/>
    <d v="1899-12-30T20:08:00"/>
    <d v="1899-12-30T01:00:00"/>
    <m/>
    <m/>
  </r>
  <r>
    <d v="2024-04-22T00:00:00"/>
    <x v="4"/>
    <s v="Avaliar os documentos em análise do Portal"/>
    <m/>
    <m/>
    <m/>
    <m/>
    <x v="1"/>
    <d v="1899-12-30T20:09:00"/>
    <d v="1899-12-30T20:39:00"/>
    <d v="1899-12-30T00:30:00"/>
    <m/>
    <m/>
  </r>
  <r>
    <d v="2024-04-23T00:00:00"/>
    <x v="0"/>
    <s v="Ajustes Importação XML MRV"/>
    <s v="[EDI] Bugs"/>
    <m/>
    <s v="EDI"/>
    <m/>
    <x v="0"/>
    <d v="1899-12-30T07:15:00"/>
    <d v="1899-12-30T08:15:00"/>
    <d v="1899-12-30T01:00:00"/>
    <m/>
    <m/>
  </r>
  <r>
    <d v="2024-04-23T00:00:00"/>
    <x v="5"/>
    <s v="Bug 16539 - 23.6 | ADGV - Descrição do status não é exibido"/>
    <s v="Benner\ERP"/>
    <m/>
    <m/>
    <m/>
    <x v="0"/>
    <d v="1899-12-30T08:00:00"/>
    <d v="1899-12-30T09:00:00"/>
    <d v="1899-12-30T01:00:00"/>
    <m/>
    <m/>
  </r>
  <r>
    <d v="2024-04-23T00:00:00"/>
    <x v="1"/>
    <s v="[API] Incluir tipo de operação na API de cotação - Natália Caroline (TI MTZ)"/>
    <s v="15454 [API] Incluir tipo de operação na API de cotação - Natália Caroline (TI MTZ)"/>
    <m/>
    <m/>
    <s v="Destaque Cliente,Movidesk"/>
    <x v="0"/>
    <d v="1899-12-30T08:07:00"/>
    <d v="1899-12-30T09:02:00"/>
    <d v="1899-12-30T01:00:00"/>
    <s v="#15454"/>
    <e v="#NAME?"/>
  </r>
  <r>
    <d v="2024-04-23T00:00:00"/>
    <x v="0"/>
    <s v="Alteração no front end Delphi"/>
    <s v="Impedir impressões em duplicidade de etiquetas automatic"/>
    <m/>
    <m/>
    <m/>
    <x v="0"/>
    <d v="1899-12-30T08:15:00"/>
    <d v="1899-12-30T09:15:00"/>
    <d v="1899-12-30T01:00:00"/>
    <s v="#16476"/>
    <e v="#NAME?"/>
  </r>
  <r>
    <d v="2024-04-23T00:00:00"/>
    <x v="2"/>
    <s v="[ADGV] Teste Criação de novo status"/>
    <s v="Benner\ERP"/>
    <m/>
    <m/>
    <s v="Gestão de Viagens"/>
    <x v="0"/>
    <d v="1899-12-30T08:50:00"/>
    <d v="1899-12-30T09:09:00"/>
    <d v="1899-12-30T00:20:00"/>
    <s v="#16537"/>
    <e v="#NAME?"/>
  </r>
  <r>
    <d v="2024-04-23T00:00:00"/>
    <x v="3"/>
    <s v="Projeto Novo Roteirizador"/>
    <s v="Roteirização por polígono com manipulação e identificação de carga - Busca Terra Fase 3"/>
    <m/>
    <m/>
    <m/>
    <x v="0"/>
    <d v="1899-12-30T08:50:00"/>
    <d v="1899-12-30T09:15:00"/>
    <d v="1899-12-30T00:30:00"/>
    <m/>
    <m/>
  </r>
  <r>
    <d v="2024-04-23T00:00:00"/>
    <x v="2"/>
    <s v="Gestão de Viagens - Ajuda Joyce por cadastro de Pessoa inativo"/>
    <m/>
    <m/>
    <m/>
    <m/>
    <x v="1"/>
    <d v="1899-12-30T09:09:00"/>
    <d v="1899-12-30T09:18:00"/>
    <d v="1899-12-30T00:10:00"/>
    <m/>
    <m/>
  </r>
  <r>
    <d v="2024-04-23T00:00:00"/>
    <x v="0"/>
    <s v="Daily Meet - DEV TMS"/>
    <m/>
    <m/>
    <m/>
    <m/>
    <x v="2"/>
    <d v="1899-12-30T09:15:00"/>
    <d v="1899-12-30T10:00:00"/>
    <d v="1899-12-30T00:50:00"/>
    <m/>
    <m/>
  </r>
  <r>
    <d v="2024-04-23T00:00:00"/>
    <x v="3"/>
    <s v="Daily Meet - DEV TMS"/>
    <m/>
    <m/>
    <m/>
    <m/>
    <x v="2"/>
    <d v="1899-12-30T09:15:00"/>
    <d v="1899-12-30T10:00:00"/>
    <d v="1899-12-30T00:50:00"/>
    <m/>
    <m/>
  </r>
  <r>
    <d v="2024-04-23T00:00:00"/>
    <x v="2"/>
    <s v="Represados COT - Analisar casos com erro no Portal"/>
    <m/>
    <m/>
    <m/>
    <m/>
    <x v="1"/>
    <d v="1899-12-30T09:18:00"/>
    <d v="1899-12-30T09:30:00"/>
    <d v="1899-12-30T00:10:00"/>
    <m/>
    <m/>
  </r>
  <r>
    <d v="2024-04-23T00:00:00"/>
    <x v="5"/>
    <s v="Bug 16539 - 23.6 | ADGV - Descrição do status não é exibido"/>
    <s v="Benner\ERP"/>
    <m/>
    <m/>
    <m/>
    <x v="0"/>
    <d v="1899-12-30T09:21:00"/>
    <d v="1899-12-30T09:30:00"/>
    <d v="1899-12-30T00:10:00"/>
    <m/>
    <m/>
  </r>
  <r>
    <d v="2024-04-23T00:00:00"/>
    <x v="2"/>
    <s v="Daily -  DEV - ERP"/>
    <m/>
    <m/>
    <m/>
    <m/>
    <x v="2"/>
    <d v="1899-12-30T09:30:00"/>
    <d v="1899-12-30T09:52:00"/>
    <d v="1899-12-30T00:20:00"/>
    <m/>
    <m/>
  </r>
  <r>
    <d v="2024-04-23T00:00:00"/>
    <x v="5"/>
    <s v="Daily -  DEV - ERP"/>
    <m/>
    <m/>
    <m/>
    <m/>
    <x v="2"/>
    <d v="1899-12-30T09:30:00"/>
    <d v="1899-12-30T09:52:00"/>
    <d v="1899-12-30T00:20:00"/>
    <m/>
    <m/>
  </r>
  <r>
    <d v="2024-04-23T00:00:00"/>
    <x v="6"/>
    <s v="[GCOM] Gerar pedido de coleta a partir de cotação no portal cotação on-line - Renata"/>
    <s v="13830 [GCOM] Gerar pedido de coleta a partir de cotação no portal cotação on-line"/>
    <m/>
    <s v="Customer Service"/>
    <s v="Movidesk"/>
    <x v="1"/>
    <d v="1899-12-30T09:45:00"/>
    <d v="1899-12-30T10:34:00"/>
    <d v="1899-12-30T00:50:00"/>
    <s v="#13830"/>
    <e v="#NAME?"/>
  </r>
  <r>
    <d v="2024-04-23T00:00:00"/>
    <x v="2"/>
    <s v="Testes Demanda Estoque"/>
    <m/>
    <m/>
    <m/>
    <m/>
    <x v="0"/>
    <d v="1899-12-30T09:52:00"/>
    <d v="1899-12-30T10:02:00"/>
    <d v="1899-12-30T00:10:00"/>
    <m/>
    <m/>
  </r>
  <r>
    <d v="2024-04-23T00:00:00"/>
    <x v="5"/>
    <s v="Bug 16539 - 23.6 | ADGV - Descrição do status não é exibido"/>
    <s v="Benner\ERP"/>
    <m/>
    <m/>
    <m/>
    <x v="0"/>
    <d v="1899-12-30T09:52:00"/>
    <d v="1899-12-30T10:18:00"/>
    <d v="1899-12-30T00:30:00"/>
    <m/>
    <m/>
  </r>
  <r>
    <d v="2024-04-23T00:00:00"/>
    <x v="1"/>
    <s v="Configuração movidesk para Processo proposta de reajuste."/>
    <s v="13217 [GCOM] Workflow de Reajustes negociados - Andrey"/>
    <m/>
    <s v="DAC"/>
    <m/>
    <x v="1"/>
    <d v="1899-12-30T10:00:00"/>
    <d v="1899-12-30T11:00:00"/>
    <d v="1899-12-30T01:00:00"/>
    <m/>
    <m/>
  </r>
  <r>
    <d v="2024-04-23T00:00:00"/>
    <x v="0"/>
    <s v="Alteração no front end Delphi"/>
    <s v="Impedir impressões em duplicidade de etiquetas automatic"/>
    <m/>
    <m/>
    <m/>
    <x v="0"/>
    <d v="1899-12-30T10:00:00"/>
    <d v="1899-12-30T11:30:00"/>
    <d v="1899-12-30T01:30:00"/>
    <s v="#16476"/>
    <e v="#NAME?"/>
  </r>
  <r>
    <d v="2024-04-23T00:00:00"/>
    <x v="3"/>
    <s v="Projeto Novo Roteirizador"/>
    <s v="Roteirização por polígono com manipulação e identificação de carga - Busca Terra Fase 3"/>
    <m/>
    <m/>
    <m/>
    <x v="0"/>
    <d v="1899-12-30T10:00:00"/>
    <d v="1899-12-30T11:00:00"/>
    <d v="1899-12-30T01:00:00"/>
    <m/>
    <m/>
  </r>
  <r>
    <d v="2024-04-23T00:00:00"/>
    <x v="2"/>
    <s v="Gestão de Viagens - Ligação Lilian e Joyce para ver campo de Projeto"/>
    <m/>
    <m/>
    <m/>
    <m/>
    <x v="1"/>
    <d v="1899-12-30T10:02:00"/>
    <d v="1899-12-30T10:20:00"/>
    <d v="1899-12-30T00:20:00"/>
    <m/>
    <m/>
  </r>
  <r>
    <d v="2024-04-23T00:00:00"/>
    <x v="5"/>
    <s v="Configuração RH  base desenvolvimento"/>
    <s v="Benner\ERP"/>
    <m/>
    <m/>
    <s v="Benner"/>
    <x v="0"/>
    <d v="1899-12-30T10:18:00"/>
    <d v="1899-12-30T10:25:00"/>
    <d v="1899-12-30T00:10:00"/>
    <m/>
    <m/>
  </r>
  <r>
    <d v="2024-04-23T00:00:00"/>
    <x v="4"/>
    <s v="Manutenção Portal PrevPerdas"/>
    <m/>
    <m/>
    <m/>
    <m/>
    <x v="1"/>
    <d v="1899-12-30T10:42:00"/>
    <d v="1899-12-30T13:07:00"/>
    <d v="1899-12-30T02:30:00"/>
    <m/>
    <m/>
  </r>
  <r>
    <d v="2024-04-23T00:00:00"/>
    <x v="5"/>
    <s v="Configuração RH  base desenvolvimento"/>
    <s v="Benner\ERP"/>
    <m/>
    <m/>
    <s v="Benner"/>
    <x v="0"/>
    <d v="1899-12-30T10:42:00"/>
    <d v="1899-12-30T11:12:00"/>
    <d v="1899-12-30T00:30:00"/>
    <m/>
    <m/>
  </r>
  <r>
    <d v="2024-04-23T00:00:00"/>
    <x v="2"/>
    <s v="Testes Demanda Estoque"/>
    <m/>
    <m/>
    <m/>
    <m/>
    <x v="0"/>
    <d v="1899-12-30T10:46:00"/>
    <d v="1899-12-30T11:58:00"/>
    <d v="1899-12-30T01:10:00"/>
    <m/>
    <m/>
  </r>
  <r>
    <d v="2024-04-23T00:00:00"/>
    <x v="1"/>
    <s v="MRV TESTES"/>
    <s v="Integração API grupo MRV"/>
    <m/>
    <m/>
    <m/>
    <x v="1"/>
    <d v="1899-12-30T11:00:00"/>
    <d v="1899-12-30T11:02:00"/>
    <d v="1899-12-30T00:10:00"/>
    <m/>
    <m/>
  </r>
  <r>
    <d v="2024-04-23T00:00:00"/>
    <x v="1"/>
    <s v="MRV TESTES"/>
    <s v="Integração API grupo MRV"/>
    <m/>
    <m/>
    <m/>
    <x v="1"/>
    <d v="1899-12-30T11:09:00"/>
    <d v="1899-12-30T12:14:00"/>
    <d v="1899-12-30T01:10:00"/>
    <m/>
    <m/>
  </r>
  <r>
    <d v="2024-04-23T00:00:00"/>
    <x v="3"/>
    <s v="Projeto Novo Roteirizador"/>
    <s v="Roteirização por polígono com manipulação e identificação de carga - Busca Terra Fase 3"/>
    <m/>
    <m/>
    <m/>
    <x v="0"/>
    <d v="1899-12-30T11:16:00"/>
    <d v="1899-12-30T12:08:00"/>
    <d v="1899-12-30T00:50:00"/>
    <m/>
    <m/>
  </r>
  <r>
    <d v="2024-04-23T00:00:00"/>
    <x v="0"/>
    <s v="Reuniao Diretoria"/>
    <m/>
    <m/>
    <m/>
    <m/>
    <x v="0"/>
    <d v="1899-12-30T11:30:00"/>
    <d v="1899-12-30T12:20:00"/>
    <d v="1899-12-30T00:50:00"/>
    <m/>
    <m/>
  </r>
  <r>
    <d v="2024-04-23T00:00:00"/>
    <x v="2"/>
    <s v="Workflow RH - Configuração base Dev"/>
    <m/>
    <m/>
    <m/>
    <m/>
    <x v="1"/>
    <d v="1899-12-30T11:58:00"/>
    <d v="1899-12-30T13:00:00"/>
    <d v="1899-12-30T01:00:00"/>
    <m/>
    <m/>
  </r>
  <r>
    <d v="2024-04-23T00:00:00"/>
    <x v="5"/>
    <s v="Configuração RH  base desenvolvimento"/>
    <s v="Benner\ERP"/>
    <m/>
    <m/>
    <s v="Benner"/>
    <x v="0"/>
    <d v="1899-12-30T12:05:00"/>
    <d v="1899-12-30T12:45:00"/>
    <d v="1899-12-30T00:40:00"/>
    <m/>
    <m/>
  </r>
  <r>
    <d v="2024-04-23T00:00:00"/>
    <x v="0"/>
    <s v="Alteração no front end Delphi"/>
    <s v="Impedir impressões em duplicidade de etiquetas automatic"/>
    <m/>
    <m/>
    <m/>
    <x v="0"/>
    <d v="1899-12-30T12:20:00"/>
    <d v="1899-12-30T12:30:00"/>
    <d v="1899-12-30T00:10:00"/>
    <s v="#16476"/>
    <e v="#NAME?"/>
  </r>
  <r>
    <d v="2024-04-23T00:00:00"/>
    <x v="4"/>
    <s v="Continuação Passo a Passo Instrução Preenchimento Devops"/>
    <m/>
    <m/>
    <m/>
    <m/>
    <x v="1"/>
    <d v="1899-12-30T13:08:00"/>
    <d v="1899-12-30T13:30:00"/>
    <d v="1899-12-30T00:20:00"/>
    <m/>
    <m/>
  </r>
  <r>
    <d v="2024-04-23T00:00:00"/>
    <x v="1"/>
    <s v="[GLOP] - Geração de coleta de log reversa a partir do conhecimento - Naiara Santos"/>
    <s v="16072 [GLOP] Centralização de pesquisas APISUL - Luan Rodrigues Silva (CQO CORP CON)"/>
    <m/>
    <m/>
    <s v="Destaque Produtividade,Movidesk"/>
    <x v="0"/>
    <d v="1899-12-30T13:20:00"/>
    <d v="1899-12-30T14:00:00"/>
    <d v="1899-12-30T00:40:00"/>
    <s v="#16052"/>
    <e v="#NAME?"/>
  </r>
  <r>
    <d v="2024-04-23T00:00:00"/>
    <x v="3"/>
    <s v="Projeto Novo Roteirizador"/>
    <s v="Roteirização por polígono com manipulação e identificação de carga - Busca Terra Fase 3"/>
    <m/>
    <m/>
    <m/>
    <x v="0"/>
    <d v="1899-12-30T13:26:00"/>
    <d v="1899-12-30T14:09:00"/>
    <d v="1899-12-30T00:40:00"/>
    <m/>
    <m/>
  </r>
  <r>
    <d v="2024-04-23T00:00:00"/>
    <x v="4"/>
    <s v="Daily -  DEV - ERP"/>
    <m/>
    <m/>
    <m/>
    <m/>
    <x v="2"/>
    <d v="1899-12-30T13:30:00"/>
    <d v="1899-12-30T13:45:00"/>
    <d v="1899-12-30T00:20:00"/>
    <m/>
    <m/>
  </r>
  <r>
    <d v="2024-04-23T00:00:00"/>
    <x v="4"/>
    <s v="Ligação Marco Aurelio referente ao relatório NFeS - Data de entrega"/>
    <m/>
    <m/>
    <m/>
    <m/>
    <x v="1"/>
    <d v="1899-12-30T13:45:00"/>
    <d v="1899-12-30T14:02:00"/>
    <d v="1899-12-30T00:20:00"/>
    <m/>
    <m/>
  </r>
  <r>
    <d v="2024-04-23T00:00:00"/>
    <x v="0"/>
    <s v="Ajuste Importação XML NFe MRV"/>
    <s v="[EDI] Bugs"/>
    <m/>
    <s v="EDI"/>
    <m/>
    <x v="0"/>
    <d v="1899-12-30T13:45:00"/>
    <d v="1899-12-30T16:05:00"/>
    <d v="1899-12-30T02:20:00"/>
    <m/>
    <m/>
  </r>
  <r>
    <d v="2024-04-23T00:00:00"/>
    <x v="5"/>
    <s v="Configuração RH  base desenvolvimento"/>
    <s v="Benner\ERP"/>
    <m/>
    <m/>
    <s v="Benner"/>
    <x v="0"/>
    <d v="1899-12-30T13:45:00"/>
    <d v="1899-12-30T18:00:00"/>
    <d v="1899-12-30T04:20:00"/>
    <m/>
    <m/>
  </r>
  <r>
    <d v="2024-04-23T00:00:00"/>
    <x v="2"/>
    <s v="Workflow RH - Configuração base Dev"/>
    <m/>
    <m/>
    <m/>
    <m/>
    <x v="1"/>
    <d v="1899-12-30T13:50:00"/>
    <d v="1899-12-30T17:58:00"/>
    <d v="1899-12-30T04:10:00"/>
    <m/>
    <m/>
  </r>
  <r>
    <d v="2024-04-23T00:00:00"/>
    <x v="4"/>
    <s v="Continuação Passo a Passo Instrução Preenchimento Devops"/>
    <m/>
    <m/>
    <m/>
    <m/>
    <x v="1"/>
    <d v="1899-12-30T14:04:00"/>
    <d v="1899-12-30T14:53:00"/>
    <d v="1899-12-30T00:50:00"/>
    <m/>
    <m/>
  </r>
  <r>
    <d v="2024-04-23T00:00:00"/>
    <x v="3"/>
    <s v="Projeto Novo Roteirizador"/>
    <s v="Roteirização por polígono com manipulação e identificação de carga - Busca Terra Fase 3"/>
    <m/>
    <m/>
    <m/>
    <x v="0"/>
    <d v="1899-12-30T14:10:00"/>
    <d v="1899-12-30T15:00:00"/>
    <d v="1899-12-30T00:50:00"/>
    <m/>
    <m/>
  </r>
  <r>
    <d v="2024-04-23T00:00:00"/>
    <x v="4"/>
    <s v="Contato com Hugo faturamento para tirar dúvidas sobre levar data de entrega da RPS pra NFeS"/>
    <m/>
    <m/>
    <m/>
    <m/>
    <x v="1"/>
    <d v="1899-12-30T14:55:00"/>
    <d v="1899-12-30T15:30:00"/>
    <d v="1899-12-30T00:40:00"/>
    <m/>
    <m/>
  </r>
  <r>
    <d v="2024-04-23T00:00:00"/>
    <x v="3"/>
    <s v="Validar pré-requisitos Sync"/>
    <m/>
    <m/>
    <m/>
    <m/>
    <x v="0"/>
    <d v="1899-12-30T15:00:00"/>
    <d v="1899-12-30T16:11:00"/>
    <d v="1899-12-30T01:10:00"/>
    <m/>
    <m/>
  </r>
  <r>
    <d v="2024-04-23T00:00:00"/>
    <x v="1"/>
    <s v="MRV TESTES"/>
    <s v="Integração API grupo MRV"/>
    <m/>
    <m/>
    <m/>
    <x v="0"/>
    <d v="1899-12-30T15:16:00"/>
    <d v="1899-12-30T17:52:00"/>
    <d v="1899-12-30T02:40:00"/>
    <m/>
    <m/>
  </r>
  <r>
    <d v="2024-04-23T00:00:00"/>
    <x v="4"/>
    <s v="Continuar avaliação de documentos em análise do PrePerdas"/>
    <m/>
    <m/>
    <m/>
    <m/>
    <x v="1"/>
    <d v="1899-12-30T15:30:00"/>
    <d v="1899-12-30T16:40:00"/>
    <d v="1899-12-30T01:10:00"/>
    <m/>
    <m/>
  </r>
  <r>
    <d v="2024-04-23T00:00:00"/>
    <x v="0"/>
    <s v="Alteração de Criterio"/>
    <m/>
    <m/>
    <m/>
    <m/>
    <x v="0"/>
    <d v="1899-12-30T16:05:00"/>
    <d v="1899-12-30T16:29:00"/>
    <d v="1899-12-30T00:20:00"/>
    <m/>
    <m/>
  </r>
  <r>
    <d v="2024-04-23T00:00:00"/>
    <x v="3"/>
    <s v="Refinamento do Backlog"/>
    <m/>
    <m/>
    <m/>
    <m/>
    <x v="2"/>
    <d v="1899-12-30T16:11:00"/>
    <d v="1899-12-30T16:30:00"/>
    <d v="1899-12-30T00:20:00"/>
    <m/>
    <m/>
  </r>
  <r>
    <d v="2024-04-23T00:00:00"/>
    <x v="0"/>
    <s v="Alteração Filtro"/>
    <s v="Melhorias Malote CEDOC"/>
    <m/>
    <m/>
    <m/>
    <x v="0"/>
    <d v="1899-12-30T16:29:00"/>
    <d v="1899-12-30T18:10:00"/>
    <d v="1899-12-30T01:40:00"/>
    <s v="#16520"/>
    <e v="#NAME?"/>
  </r>
  <r>
    <d v="2024-04-23T00:00:00"/>
    <x v="3"/>
    <s v="Projeto Roteirizador e Solução Roteirizada"/>
    <m/>
    <m/>
    <m/>
    <m/>
    <x v="0"/>
    <d v="1899-12-30T16:30:00"/>
    <d v="1899-12-30T17:14:00"/>
    <d v="1899-12-30T00:40:00"/>
    <m/>
    <m/>
  </r>
  <r>
    <d v="2024-04-23T00:00:00"/>
    <x v="3"/>
    <s v="Projeto Novo Roteirizador"/>
    <s v="Roteirização por polígono com manipulação e identificação de carga - Busca Terra Fase 3"/>
    <m/>
    <m/>
    <m/>
    <x v="0"/>
    <d v="1899-12-30T17:14:00"/>
    <d v="1899-12-30T18:19:00"/>
    <d v="1899-12-30T01:10:00"/>
    <m/>
    <m/>
  </r>
  <r>
    <d v="2024-04-23T00:00:00"/>
    <x v="4"/>
    <s v="Descrição para Marco Aurélio de Como levar data de entrega da RPS para NFeS"/>
    <m/>
    <m/>
    <m/>
    <m/>
    <x v="1"/>
    <d v="1899-12-30T18:00:00"/>
    <d v="1899-12-30T20:07:00"/>
    <d v="1899-12-30T02:10:00"/>
    <m/>
    <m/>
  </r>
  <r>
    <d v="2024-04-23T00:00:00"/>
    <x v="4"/>
    <s v="Continuar avaliação de documentos em análise do PrevPerdas"/>
    <m/>
    <m/>
    <m/>
    <m/>
    <x v="1"/>
    <d v="1899-12-30T20:08:00"/>
    <d v="1899-12-30T20:38:00"/>
    <d v="1899-12-30T00:30:00"/>
    <m/>
    <m/>
  </r>
  <r>
    <d v="2024-04-24T00:00:00"/>
    <x v="2"/>
    <s v="Workflow RH - Configuração base Dev"/>
    <m/>
    <m/>
    <m/>
    <m/>
    <x v="1"/>
    <d v="1899-12-30T07:50:00"/>
    <d v="1899-12-30T09:15:00"/>
    <d v="1899-12-30T01:30:00"/>
    <m/>
    <m/>
  </r>
  <r>
    <d v="2024-04-24T00:00:00"/>
    <x v="7"/>
    <s v="COT Agreg. Rep. - Erro ao alterar registro informando novo distrato a partir de um agregado inativo"/>
    <s v="[COT] Bugs"/>
    <m/>
    <m/>
    <m/>
    <x v="0"/>
    <d v="1899-12-30T07:58:00"/>
    <d v="1899-12-30T09:15:00"/>
    <d v="1899-12-30T01:20:00"/>
    <s v="#16530"/>
    <e v="#NAME?"/>
  </r>
  <r>
    <d v="2024-04-24T00:00:00"/>
    <x v="5"/>
    <s v="Configuração RH  base desenvolvimento6:58"/>
    <s v="Benner\ERP"/>
    <m/>
    <m/>
    <s v="Benner"/>
    <x v="0"/>
    <d v="1899-12-30T07:58:00"/>
    <d v="1899-12-30T09:15:00"/>
    <d v="1899-12-30T01:20:00"/>
    <m/>
    <m/>
  </r>
  <r>
    <d v="2024-04-24T00:00:00"/>
    <x v="0"/>
    <s v="Dev"/>
    <s v="Alteração na integração de informações com o CRM Dynamics"/>
    <m/>
    <m/>
    <m/>
    <x v="0"/>
    <d v="1899-12-30T08:00:00"/>
    <d v="1899-12-30T09:15:00"/>
    <d v="1899-12-30T01:20:00"/>
    <s v="#16526"/>
    <e v="#NAME?"/>
  </r>
  <r>
    <d v="2024-04-24T00:00:00"/>
    <x v="1"/>
    <s v="[TI] Desenvolver processo sistêmico para integração de parceiros para entregas B2C - Tulio Rodrigues (TI MTZ)"/>
    <s v="16515 [TI] Desenvolver processo sistêmico para integração de parceiros para entregas B2C - Tulio Rodrigues (TI MTZ)"/>
    <m/>
    <m/>
    <s v="Movidesk"/>
    <x v="1"/>
    <d v="1899-12-30T08:06:00"/>
    <d v="1899-12-30T08:44:00"/>
    <d v="1899-12-30T00:40:00"/>
    <s v="#16515"/>
    <e v="#NAME?"/>
  </r>
  <r>
    <d v="2024-04-24T00:00:00"/>
    <x v="3"/>
    <s v="Projeto Novo Roteirizador"/>
    <s v="Roteirização por polígono com manipulação e identificação de carga - Busca Terra Fase 3"/>
    <m/>
    <m/>
    <m/>
    <x v="0"/>
    <d v="1899-12-30T09:01:00"/>
    <d v="1899-12-30T09:15:00"/>
    <d v="1899-12-30T00:10:00"/>
    <m/>
    <m/>
  </r>
  <r>
    <d v="2024-04-24T00:00:00"/>
    <x v="2"/>
    <s v="Pílulas de Conhecimento -  Check List"/>
    <m/>
    <m/>
    <m/>
    <m/>
    <x v="2"/>
    <d v="1899-12-30T09:15:00"/>
    <d v="1899-12-30T10:05:00"/>
    <d v="1899-12-30T00:50:00"/>
    <m/>
    <m/>
  </r>
  <r>
    <d v="2024-04-24T00:00:00"/>
    <x v="1"/>
    <s v="Pílulas de Conhecimento -  Check List"/>
    <m/>
    <m/>
    <m/>
    <m/>
    <x v="1"/>
    <d v="1899-12-30T09:15:00"/>
    <d v="1899-12-30T09:59:00"/>
    <d v="1899-12-30T00:40:00"/>
    <m/>
    <m/>
  </r>
  <r>
    <d v="2024-04-24T00:00:00"/>
    <x v="0"/>
    <s v="Pílulas de Conhecimento -  Check List"/>
    <m/>
    <m/>
    <m/>
    <m/>
    <x v="0"/>
    <d v="1899-12-30T09:15:00"/>
    <d v="1899-12-30T10:00:00"/>
    <d v="1899-12-30T00:50:00"/>
    <m/>
    <m/>
  </r>
  <r>
    <d v="2024-04-24T00:00:00"/>
    <x v="7"/>
    <s v="Pílulas de Conhecimento -  Check List"/>
    <m/>
    <m/>
    <m/>
    <m/>
    <x v="2"/>
    <d v="1899-12-30T09:15:00"/>
    <d v="1899-12-30T10:00:00"/>
    <d v="1899-12-30T00:50:00"/>
    <m/>
    <m/>
  </r>
  <r>
    <d v="2024-04-24T00:00:00"/>
    <x v="3"/>
    <s v="Pílulas de Conhecimento -  Check List"/>
    <m/>
    <m/>
    <m/>
    <m/>
    <x v="2"/>
    <d v="1899-12-30T09:15:00"/>
    <d v="1899-12-30T10:00:00"/>
    <d v="1899-12-30T00:50:00"/>
    <m/>
    <m/>
  </r>
  <r>
    <d v="2024-04-24T00:00:00"/>
    <x v="5"/>
    <s v="Pílulas de Conhecimento -  Check List"/>
    <s v="Benner\ERP"/>
    <m/>
    <m/>
    <s v="Benner"/>
    <x v="2"/>
    <d v="1899-12-30T09:15:00"/>
    <d v="1899-12-30T10:03:00"/>
    <d v="1899-12-30T00:50:00"/>
    <m/>
    <m/>
  </r>
  <r>
    <d v="2024-04-24T00:00:00"/>
    <x v="6"/>
    <s v="[GCOM] Gerar pedido de coleta a partir de cotação no portal cotação on-line - Renata"/>
    <s v="Benner\BL"/>
    <m/>
    <m/>
    <s v="Movidesk"/>
    <x v="1"/>
    <d v="1899-12-30T09:24:00"/>
    <d v="1899-12-30T13:10:00"/>
    <d v="1899-12-30T03:50:00"/>
    <s v="#13830"/>
    <e v="#NAME?"/>
  </r>
  <r>
    <d v="2024-04-24T00:00:00"/>
    <x v="1"/>
    <s v="Integração Portal x Movidesk"/>
    <s v="13217 [GCOM] Workflow de Reajustes negociados - Andrey"/>
    <m/>
    <s v="DAC"/>
    <m/>
    <x v="1"/>
    <d v="1899-12-30T09:59:00"/>
    <d v="1899-12-30T10:08:00"/>
    <d v="1899-12-30T00:10:00"/>
    <m/>
    <m/>
  </r>
  <r>
    <d v="2024-04-24T00:00:00"/>
    <x v="0"/>
    <s v="Dev"/>
    <s v="Alteração na integração de informações com o CRM Dynamics"/>
    <m/>
    <m/>
    <m/>
    <x v="0"/>
    <d v="1899-12-30T10:00:00"/>
    <d v="1899-12-30T12:15:00"/>
    <d v="1899-12-30T02:20:00"/>
    <s v="#16526"/>
    <e v="#NAME?"/>
  </r>
  <r>
    <d v="2024-04-24T00:00:00"/>
    <x v="7"/>
    <s v="Informação sobre a nova máquina"/>
    <m/>
    <m/>
    <m/>
    <m/>
    <x v="0"/>
    <d v="1899-12-30T10:00:00"/>
    <d v="1899-12-30T10:36:00"/>
    <d v="1899-12-30T00:40:00"/>
    <m/>
    <m/>
  </r>
  <r>
    <d v="2024-04-24T00:00:00"/>
    <x v="5"/>
    <s v="Configuração RH  base desenvolvimento6:58"/>
    <s v="Benner\ERP"/>
    <m/>
    <m/>
    <s v="Benner"/>
    <x v="0"/>
    <d v="1899-12-30T10:03:00"/>
    <d v="1899-12-30T10:51:00"/>
    <d v="1899-12-30T00:50:00"/>
    <m/>
    <m/>
  </r>
  <r>
    <d v="2024-04-24T00:00:00"/>
    <x v="2"/>
    <s v="Workflow RH - Configuração base Dev"/>
    <m/>
    <m/>
    <m/>
    <m/>
    <x v="1"/>
    <d v="1899-12-30T10:05:00"/>
    <d v="1899-12-30T10:40:00"/>
    <d v="1899-12-30T00:40:00"/>
    <m/>
    <m/>
  </r>
  <r>
    <d v="2024-04-24T00:00:00"/>
    <x v="1"/>
    <s v="MRV TESTES"/>
    <s v="Integração API grupo MRV"/>
    <m/>
    <m/>
    <m/>
    <x v="0"/>
    <d v="1899-12-30T10:09:00"/>
    <d v="1899-12-30T10:40:00"/>
    <d v="1899-12-30T00:30:00"/>
    <m/>
    <m/>
  </r>
  <r>
    <d v="2024-04-24T00:00:00"/>
    <x v="3"/>
    <s v="Projeto Novo Roteirizador"/>
    <s v="Roteirização por polígono com manipulação e identificação de carga - Busca Terra Fase 3"/>
    <m/>
    <m/>
    <m/>
    <x v="0"/>
    <d v="1899-12-30T10:12:00"/>
    <d v="1899-12-30T10:30:00"/>
    <d v="1899-12-30T00:20:00"/>
    <m/>
    <m/>
  </r>
  <r>
    <d v="2024-04-24T00:00:00"/>
    <x v="3"/>
    <s v="Solução Roteirizada"/>
    <m/>
    <m/>
    <m/>
    <m/>
    <x v="0"/>
    <d v="1899-12-30T10:30:00"/>
    <d v="1899-12-30T11:49:00"/>
    <d v="1899-12-30T01:20:00"/>
    <m/>
    <m/>
  </r>
  <r>
    <d v="2024-04-24T00:00:00"/>
    <x v="7"/>
    <s v="Viagem compartilhada -  Teste de homologação para validar resolução do erro"/>
    <m/>
    <m/>
    <m/>
    <s v="Gestão de Viagens"/>
    <x v="0"/>
    <d v="1899-12-30T10:36:00"/>
    <d v="1899-12-30T11:02:00"/>
    <d v="1899-12-30T00:30:00"/>
    <m/>
    <m/>
  </r>
  <r>
    <d v="2024-04-24T00:00:00"/>
    <x v="2"/>
    <s v="COT - Suporte Luiz erro de retorno de mais de um registro"/>
    <m/>
    <m/>
    <m/>
    <m/>
    <x v="1"/>
    <d v="1899-12-30T10:40:00"/>
    <d v="1899-12-30T11:02:00"/>
    <d v="1899-12-30T00:20:00"/>
    <m/>
    <m/>
  </r>
  <r>
    <d v="2024-04-24T00:00:00"/>
    <x v="4"/>
    <s v="Manutenção Portal PrevPerdas"/>
    <m/>
    <m/>
    <m/>
    <m/>
    <x v="1"/>
    <d v="1899-12-30T10:40:00"/>
    <d v="1899-12-30T13:15:00"/>
    <d v="1899-12-30T02:40:00"/>
    <m/>
    <m/>
  </r>
  <r>
    <d v="2024-04-24T00:00:00"/>
    <x v="1"/>
    <s v="Analise alteração solicitada pelo cliente CCM"/>
    <s v="API CCM MAQUINAS E MOTORES LTDA"/>
    <m/>
    <m/>
    <m/>
    <x v="1"/>
    <d v="1899-12-30T10:40:00"/>
    <d v="1899-12-30T12:04:00"/>
    <d v="1899-12-30T01:20:00"/>
    <m/>
    <m/>
  </r>
  <r>
    <d v="2024-04-24T00:00:00"/>
    <x v="5"/>
    <s v="Alterações em ProcessarSolicitacaoService"/>
    <s v="Benner\ERP"/>
    <m/>
    <m/>
    <m/>
    <x v="0"/>
    <d v="1899-12-30T10:51:00"/>
    <d v="1899-12-30T10:55:00"/>
    <d v="1899-12-30T00:10:00"/>
    <s v="#16027"/>
    <e v="#NAME?"/>
  </r>
  <r>
    <d v="2024-04-24T00:00:00"/>
    <x v="5"/>
    <s v="Alterações em ProcessarSolicitacaoService"/>
    <s v="Benner\ERP"/>
    <m/>
    <m/>
    <m/>
    <x v="0"/>
    <d v="1899-12-30T11:01:00"/>
    <d v="1899-12-30T11:40:00"/>
    <d v="1899-12-30T00:40:00"/>
    <s v="#16027"/>
    <e v="#NAME?"/>
  </r>
  <r>
    <d v="2024-04-24T00:00:00"/>
    <x v="2"/>
    <s v="Workflow RH - Configuração base Dev"/>
    <m/>
    <m/>
    <m/>
    <m/>
    <x v="1"/>
    <d v="1899-12-30T11:02:00"/>
    <d v="1899-12-30T11:20:00"/>
    <d v="1899-12-30T00:20:00"/>
    <m/>
    <m/>
  </r>
  <r>
    <d v="2024-04-24T00:00:00"/>
    <x v="7"/>
    <s v="Validação de implementações"/>
    <s v="Solicitação de Manutenção de Pagamento dos Agregados - Tiles, Grids e Gráficos"/>
    <m/>
    <m/>
    <s v="Gestão de Viagens"/>
    <x v="0"/>
    <d v="1899-12-30T11:02:00"/>
    <d v="1899-12-30T12:26:00"/>
    <d v="1899-12-30T01:20:00"/>
    <s v="#16547"/>
    <e v="#NAME?"/>
  </r>
  <r>
    <d v="2024-04-24T00:00:00"/>
    <x v="2"/>
    <s v="COT - Alinhamento portal de manutenção"/>
    <m/>
    <m/>
    <m/>
    <m/>
    <x v="1"/>
    <d v="1899-12-30T11:20:00"/>
    <d v="1899-12-30T11:25:00"/>
    <d v="1899-12-30T00:10:00"/>
    <m/>
    <m/>
  </r>
  <r>
    <d v="2024-04-24T00:00:00"/>
    <x v="2"/>
    <s v="Workflow RH - Configuração base Dev"/>
    <m/>
    <m/>
    <m/>
    <m/>
    <x v="1"/>
    <d v="1899-12-30T11:25:00"/>
    <d v="1899-12-30T11:29:00"/>
    <d v="1899-12-30T00:10:00"/>
    <m/>
    <m/>
  </r>
  <r>
    <d v="2024-04-24T00:00:00"/>
    <x v="2"/>
    <s v="COT - Alinhamento portal de manutenção"/>
    <m/>
    <m/>
    <m/>
    <m/>
    <x v="1"/>
    <d v="1899-12-30T11:29:00"/>
    <d v="1899-12-30T12:03:00"/>
    <d v="1899-12-30T00:30:00"/>
    <m/>
    <m/>
  </r>
  <r>
    <d v="2024-04-24T00:00:00"/>
    <x v="5"/>
    <s v="Alterações em ProcessarSolicitacaoService"/>
    <s v="Benner\ERP"/>
    <m/>
    <m/>
    <m/>
    <x v="0"/>
    <d v="1899-12-30T11:45:00"/>
    <d v="1899-12-30T12:34:00"/>
    <d v="1899-12-30T00:50:00"/>
    <s v="#16027"/>
    <e v="#NAME?"/>
  </r>
  <r>
    <d v="2024-04-24T00:00:00"/>
    <x v="3"/>
    <s v="Projeto Novo Roteirizador"/>
    <s v="Roteirização por polígono com manipulação e identificação de carga - Busca Terra Fase 3"/>
    <m/>
    <m/>
    <m/>
    <x v="0"/>
    <d v="1899-12-30T11:49:00"/>
    <d v="1899-12-30T12:28:00"/>
    <d v="1899-12-30T00:40:00"/>
    <m/>
    <m/>
  </r>
  <r>
    <d v="2024-04-24T00:00:00"/>
    <x v="2"/>
    <s v="Workflow RH - Configuração base Dev"/>
    <m/>
    <m/>
    <m/>
    <m/>
    <x v="1"/>
    <d v="1899-12-30T12:03:00"/>
    <d v="1899-12-30T12:33:00"/>
    <d v="1899-12-30T00:30:00"/>
    <m/>
    <m/>
  </r>
  <r>
    <d v="2024-04-24T00:00:00"/>
    <x v="6"/>
    <s v="check list"/>
    <m/>
    <m/>
    <m/>
    <m/>
    <x v="1"/>
    <d v="1899-12-30T13:10:00"/>
    <d v="1899-12-30T18:00:00"/>
    <d v="1899-12-30T04:50:00"/>
    <m/>
    <m/>
  </r>
  <r>
    <d v="2024-04-24T00:00:00"/>
    <x v="4"/>
    <s v="Pílulas de Conhecimento -  Check List"/>
    <m/>
    <m/>
    <m/>
    <m/>
    <x v="2"/>
    <d v="1899-12-30T13:15:00"/>
    <d v="1899-12-30T14:15:00"/>
    <d v="1899-12-30T01:00:00"/>
    <m/>
    <m/>
  </r>
  <r>
    <d v="2024-04-24T00:00:00"/>
    <x v="0"/>
    <s v="Dev"/>
    <s v="Alteração na integração de informações com o CRM Dynamics"/>
    <m/>
    <m/>
    <m/>
    <x v="0"/>
    <d v="1899-12-30T13:20:00"/>
    <d v="1899-12-30T16:15:00"/>
    <d v="1899-12-30T03:00:00"/>
    <s v="#16526"/>
    <e v="#NAME?"/>
  </r>
  <r>
    <d v="2024-04-24T00:00:00"/>
    <x v="2"/>
    <s v="Workflow RH - Configuração base Dev"/>
    <m/>
    <m/>
    <m/>
    <m/>
    <x v="1"/>
    <d v="1899-12-30T13:35:00"/>
    <d v="1899-12-30T13:47:00"/>
    <d v="1899-12-30T00:10:00"/>
    <m/>
    <m/>
  </r>
  <r>
    <d v="2024-04-24T00:00:00"/>
    <x v="7"/>
    <s v="Transferência de critérios de seleção do wes para o code behind"/>
    <s v="Solicitação de Manutenção de Pagamento dos Agregados - Tiles, Grids e Gráficos"/>
    <m/>
    <m/>
    <m/>
    <x v="0"/>
    <d v="1899-12-30T13:36:00"/>
    <d v="1899-12-30T18:22:00"/>
    <d v="1899-12-30T04:50:00"/>
    <s v="#16549"/>
    <e v="#NAME?"/>
  </r>
  <r>
    <d v="2024-04-24T00:00:00"/>
    <x v="5"/>
    <s v="Configuração RH  base desenvolvimento6:58"/>
    <s v="Benner\ERP"/>
    <m/>
    <m/>
    <s v="Benner"/>
    <x v="0"/>
    <d v="1899-12-30T13:36:00"/>
    <d v="1899-12-30T15:19:00"/>
    <d v="1899-12-30T01:40:00"/>
    <m/>
    <m/>
  </r>
  <r>
    <d v="2024-04-24T00:00:00"/>
    <x v="1"/>
    <s v="[GLOP] Centralização de pesquisas APISUL - Luan Rodrigues Silva (CQO CORP CON)"/>
    <s v="16072 [GLOP] Centralização de pesquisas APISUL - Luan Rodrigues Silva (CQO CORP CON)"/>
    <m/>
    <m/>
    <s v="Movidesk"/>
    <x v="1"/>
    <d v="1899-12-30T13:40:00"/>
    <d v="1899-12-30T15:30:00"/>
    <d v="1899-12-30T01:50:00"/>
    <s v="#16072"/>
    <e v="#NAME?"/>
  </r>
  <r>
    <d v="2024-04-24T00:00:00"/>
    <x v="2"/>
    <s v="Teste Melhorias no workflow de desligamento"/>
    <s v="Benner\ERP"/>
    <m/>
    <m/>
    <s v="Desligamento,Workflow RH"/>
    <x v="0"/>
    <d v="1899-12-30T13:47:00"/>
    <d v="1899-12-30T14:14:00"/>
    <d v="1899-12-30T00:30:00"/>
    <s v="#16550"/>
    <e v="#NAME?"/>
  </r>
  <r>
    <d v="2024-04-24T00:00:00"/>
    <x v="3"/>
    <s v="Paulo Silva - 1:1 - Avaliação de Desempenho 2024 [In-person]"/>
    <m/>
    <m/>
    <m/>
    <m/>
    <x v="2"/>
    <d v="1899-12-30T14:00:00"/>
    <d v="1899-12-30T15:14:00"/>
    <d v="1899-12-30T01:10:00"/>
    <m/>
    <m/>
  </r>
  <r>
    <d v="2024-04-24T00:00:00"/>
    <x v="2"/>
    <s v="[ADGV] Teste Criação de novo status"/>
    <s v="Benner\ERP"/>
    <m/>
    <m/>
    <s v="Gestão de Viagens"/>
    <x v="0"/>
    <d v="1899-12-30T14:14:00"/>
    <d v="1899-12-30T16:05:00"/>
    <d v="1899-12-30T01:50:00"/>
    <s v="#16537"/>
    <e v="#NAME?"/>
  </r>
  <r>
    <d v="2024-04-24T00:00:00"/>
    <x v="4"/>
    <s v="Manutenção Portal PrevPerdas"/>
    <m/>
    <m/>
    <m/>
    <m/>
    <x v="1"/>
    <d v="1899-12-30T14:15:00"/>
    <d v="1899-12-30T14:40:00"/>
    <d v="1899-12-30T00:30:00"/>
    <m/>
    <m/>
  </r>
  <r>
    <d v="2024-04-24T00:00:00"/>
    <x v="4"/>
    <s v="Avaliação dos documentos Em analise PrevPerdas - excluir os duplicados"/>
    <m/>
    <m/>
    <m/>
    <m/>
    <x v="1"/>
    <d v="1899-12-30T14:40:00"/>
    <d v="1899-12-30T15:41:00"/>
    <d v="1899-12-30T01:00:00"/>
    <m/>
    <m/>
  </r>
  <r>
    <d v="2024-04-24T00:00:00"/>
    <x v="3"/>
    <s v="Projeto Novo Roteirizador"/>
    <s v="Roteirização por polígono com manipulação e identificação de carga - Busca Terra Fase 3"/>
    <m/>
    <m/>
    <m/>
    <x v="0"/>
    <d v="1899-12-30T15:16:00"/>
    <d v="1899-12-30T17:00:00"/>
    <d v="1899-12-30T01:40:00"/>
    <m/>
    <m/>
  </r>
  <r>
    <d v="2024-04-24T00:00:00"/>
    <x v="5"/>
    <s v="Alterações em ProcessarSolicitacaoService"/>
    <s v="Benner\ERP"/>
    <m/>
    <m/>
    <m/>
    <x v="0"/>
    <d v="1899-12-30T15:19:00"/>
    <d v="1899-12-30T16:30:00"/>
    <d v="1899-12-30T01:10:00"/>
    <s v="#16027"/>
    <e v="#NAME?"/>
  </r>
  <r>
    <d v="2024-04-24T00:00:00"/>
    <x v="1"/>
    <s v="Joel - 1:1 Avaliação de desempenho [In-person]"/>
    <m/>
    <m/>
    <m/>
    <m/>
    <x v="1"/>
    <d v="1899-12-30T15:30:00"/>
    <d v="1899-12-30T16:15:00"/>
    <d v="1899-12-30T00:50:00"/>
    <m/>
    <m/>
  </r>
  <r>
    <d v="2024-04-24T00:00:00"/>
    <x v="4"/>
    <s v="Avaliação dos documentos Em analise PrevPerdas - localizar e baixar os documentos indenizados"/>
    <m/>
    <m/>
    <m/>
    <m/>
    <x v="1"/>
    <d v="1899-12-30T15:55:00"/>
    <d v="1899-12-30T16:40:00"/>
    <d v="1899-12-30T00:50:00"/>
    <m/>
    <m/>
  </r>
  <r>
    <d v="2024-04-24T00:00:00"/>
    <x v="2"/>
    <s v="Testes Carona Compartilhada"/>
    <s v="Benner\ERP"/>
    <m/>
    <m/>
    <m/>
    <x v="0"/>
    <d v="1899-12-30T16:05:00"/>
    <d v="1899-12-30T16:20:00"/>
    <d v="1899-12-30T00:20:00"/>
    <s v="#16411"/>
    <e v="#NAME?"/>
  </r>
  <r>
    <d v="2024-04-24T00:00:00"/>
    <x v="0"/>
    <s v="Reuniao Avaliação de Desempenho"/>
    <m/>
    <m/>
    <m/>
    <m/>
    <x v="0"/>
    <d v="1899-12-30T16:15:00"/>
    <d v="1899-12-30T17:20:00"/>
    <d v="1899-12-30T01:10:00"/>
    <m/>
    <m/>
  </r>
  <r>
    <d v="2024-04-24T00:00:00"/>
    <x v="2"/>
    <s v="Workflow RH - Testes"/>
    <m/>
    <m/>
    <m/>
    <m/>
    <x v="0"/>
    <d v="1899-12-30T16:40:00"/>
    <d v="1899-12-30T18:15:00"/>
    <d v="1899-12-30T01:40:00"/>
    <m/>
    <m/>
  </r>
  <r>
    <d v="2024-04-24T00:00:00"/>
    <x v="5"/>
    <s v="Alterações em ProcessarSolicitacaoService"/>
    <s v="Benner\ERP"/>
    <m/>
    <m/>
    <m/>
    <x v="0"/>
    <d v="1899-12-30T16:42:00"/>
    <d v="1899-12-30T18:11:00"/>
    <d v="1899-12-30T01:30:00"/>
    <s v="#16027"/>
    <e v="#NAME?"/>
  </r>
  <r>
    <d v="2024-04-24T00:00:00"/>
    <x v="3"/>
    <s v="PROJETO NOVO SISTEMA DE ROTEIRIZAÇÃO DE CARGAS | Reunião de Status"/>
    <m/>
    <m/>
    <m/>
    <m/>
    <x v="0"/>
    <d v="1899-12-30T17:00:00"/>
    <d v="1899-12-30T17:29:00"/>
    <d v="1899-12-30T00:30:00"/>
    <m/>
    <m/>
  </r>
  <r>
    <d v="2024-04-24T00:00:00"/>
    <x v="1"/>
    <s v="1 - Workflow para solicitação pesquisas Apisul"/>
    <s v="16072 [GLOP] Centralização de pesquisas APISUL - Luan Rodrigues Silva (CQO CORP CON)"/>
    <m/>
    <m/>
    <m/>
    <x v="1"/>
    <d v="1899-12-30T17:12:00"/>
    <d v="1899-12-30T17:13:00"/>
    <d v="1899-12-30T00:10:00"/>
    <s v="#16489"/>
    <e v="#NAME?"/>
  </r>
  <r>
    <d v="2024-04-24T00:00:00"/>
    <x v="1"/>
    <s v="[GLOP] Centralização de pesquisas APISUL - Luan Rodrigues Silva (CQO CORP CON)"/>
    <s v="16072 [GLOP] Centralização de pesquisas APISUL - Luan Rodrigues Silva (CQO CORP CON)"/>
    <m/>
    <m/>
    <s v="Movidesk"/>
    <x v="1"/>
    <d v="1899-12-30T17:13:00"/>
    <d v="1899-12-30T17:43:00"/>
    <d v="1899-12-30T00:30:00"/>
    <s v="#16072"/>
    <e v="#NAME?"/>
  </r>
  <r>
    <d v="2024-04-24T00:00:00"/>
    <x v="0"/>
    <s v="Dev"/>
    <s v="Alteração na integração de informações com o CRM Dynamics"/>
    <m/>
    <m/>
    <m/>
    <x v="0"/>
    <d v="1899-12-30T17:20:00"/>
    <d v="1899-12-30T18:01:00"/>
    <d v="1899-12-30T00:40:00"/>
    <s v="#16526"/>
    <e v="#NAME?"/>
  </r>
  <r>
    <d v="2024-04-24T00:00:00"/>
    <x v="3"/>
    <s v="Análise de nova demanda dentro do projeto de roteirização"/>
    <s v="Roteirização por polígono com manipulação e identificação de carga - Busca Terra Fase 3"/>
    <m/>
    <m/>
    <m/>
    <x v="1"/>
    <d v="1899-12-30T17:29:00"/>
    <d v="1899-12-30T18:02:00"/>
    <d v="1899-12-30T00:30:00"/>
    <s v="#16551"/>
    <e v="#NAME?"/>
  </r>
  <r>
    <d v="2024-04-24T00:00:00"/>
    <x v="4"/>
    <s v="Treinando fazer o preenchimento de uma Child na feature 16490"/>
    <m/>
    <m/>
    <m/>
    <m/>
    <x v="1"/>
    <d v="1899-12-30T18:02:00"/>
    <d v="1899-12-30T18:35:00"/>
    <d v="1899-12-30T00:30:00"/>
    <m/>
    <m/>
  </r>
  <r>
    <d v="2024-04-24T00:00:00"/>
    <x v="4"/>
    <s v="Acompanhando Amanda na realização dos testes da release: fluxo de gestão de viagem - verificação de status para adiantamento com saldo a pagar e a receber - reembolso. Testar fluxo de carona compartilhada (acrescentar mais de uma filial de parada e carona)"/>
    <m/>
    <m/>
    <m/>
    <m/>
    <x v="0"/>
    <d v="1899-12-30T18:35:00"/>
    <d v="1899-12-30T20:21:00"/>
    <d v="1899-12-30T01:50:00"/>
    <m/>
    <m/>
  </r>
  <r>
    <d v="2024-04-25T00:00:00"/>
    <x v="7"/>
    <s v="Factory COT de critérios de seleção"/>
    <s v="Solicitação de Manutenção de Pagamento dos Agregados - Tiles, Grids e Gráficos"/>
    <m/>
    <m/>
    <m/>
    <x v="0"/>
    <d v="1899-12-30T06:46:00"/>
    <d v="1899-12-30T10:10:00"/>
    <d v="1899-12-30T03:20:00"/>
    <m/>
    <m/>
  </r>
  <r>
    <d v="2024-04-25T00:00:00"/>
    <x v="5"/>
    <s v="Alterações em ProcessarSolicitacaoService"/>
    <s v="Benner\ERP"/>
    <m/>
    <m/>
    <m/>
    <x v="0"/>
    <d v="1899-12-30T07:43:00"/>
    <d v="1899-12-30T09:08:00"/>
    <d v="1899-12-30T01:30:00"/>
    <s v="#16027"/>
    <e v="#NAME?"/>
  </r>
  <r>
    <d v="2024-04-25T00:00:00"/>
    <x v="1"/>
    <s v="[GLOP] Centralização de pesquisas APISUL - Luan Rodrigues Silva (CQO CORP CON)"/>
    <s v="16072 [GLOP] Centralização de pesquisas APISUL - Luan Rodrigues Silva (CQO CORP CON)"/>
    <m/>
    <m/>
    <s v="Movidesk"/>
    <x v="1"/>
    <d v="1899-12-30T07:46:00"/>
    <d v="1899-12-30T09:15:00"/>
    <d v="1899-12-30T01:30:00"/>
    <s v="#16072"/>
    <e v="#NAME?"/>
  </r>
  <r>
    <d v="2024-04-25T00:00:00"/>
    <x v="6"/>
    <s v="Projeto Check list com testes e revisões"/>
    <m/>
    <m/>
    <m/>
    <m/>
    <x v="1"/>
    <d v="1899-12-30T08:00:00"/>
    <d v="1899-12-30T09:15:00"/>
    <d v="1899-12-30T01:20:00"/>
    <m/>
    <m/>
  </r>
  <r>
    <d v="2024-04-25T00:00:00"/>
    <x v="0"/>
    <s v="Dev"/>
    <s v="Alteração na integração de informações com o CRM Dynamics"/>
    <m/>
    <m/>
    <m/>
    <x v="0"/>
    <d v="1899-12-30T08:00:00"/>
    <d v="1899-12-30T09:15:00"/>
    <d v="1899-12-30T01:20:00"/>
    <s v="#16526"/>
    <e v="#NAME?"/>
  </r>
  <r>
    <d v="2024-04-25T00:00:00"/>
    <x v="2"/>
    <s v="Testes novas funcionalidades"/>
    <s v="Benner\ERP"/>
    <m/>
    <m/>
    <s v="Desligamento,Workflow RH"/>
    <x v="0"/>
    <d v="1899-12-30T08:05:00"/>
    <d v="1899-12-30T08:30:00"/>
    <d v="1899-12-30T00:30:00"/>
    <s v="#16552"/>
    <e v="#NAME?"/>
  </r>
  <r>
    <d v="2024-04-25T00:00:00"/>
    <x v="2"/>
    <s v="Teste Melhorias no workflow de desligamento"/>
    <s v="Benner\ERP"/>
    <m/>
    <m/>
    <m/>
    <x v="0"/>
    <d v="1899-12-30T08:30:00"/>
    <d v="1899-12-30T08:45:00"/>
    <d v="1899-12-30T00:20:00"/>
    <s v="#16550"/>
    <e v="#NAME?"/>
  </r>
  <r>
    <d v="2024-04-25T00:00:00"/>
    <x v="2"/>
    <s v="WF Desligamento - Testes Possibilidade de encerramento de uma solicitação no consultor de RH"/>
    <s v="Benner\ERP"/>
    <m/>
    <m/>
    <s v="Desligamento,Workflow RH"/>
    <x v="0"/>
    <d v="1899-12-30T08:45:00"/>
    <d v="1899-12-30T09:31:00"/>
    <d v="1899-12-30T00:50:00"/>
    <s v="#16554"/>
    <e v="#NAME?"/>
  </r>
  <r>
    <d v="2024-04-25T00:00:00"/>
    <x v="3"/>
    <s v="Projeto Novo Roteirizador"/>
    <s v="Roteirização por polígono com manipulação e identificação de carga - Busca Terra Fase 3"/>
    <m/>
    <m/>
    <m/>
    <x v="0"/>
    <d v="1899-12-30T09:04:00"/>
    <d v="1899-12-30T09:38:00"/>
    <d v="1899-12-30T00:30:00"/>
    <m/>
    <m/>
  </r>
  <r>
    <d v="2024-04-25T00:00:00"/>
    <x v="5"/>
    <s v="Alterações em ProcessarSolicitacaoService"/>
    <s v="Benner\ERP"/>
    <m/>
    <m/>
    <m/>
    <x v="0"/>
    <d v="1899-12-30T09:11:00"/>
    <d v="1899-12-30T09:15:00"/>
    <d v="1899-12-30T00:10:00"/>
    <s v="#16027"/>
    <e v="#NAME?"/>
  </r>
  <r>
    <d v="2024-04-25T00:00:00"/>
    <x v="1"/>
    <s v="Daily Meet - DEV TMS"/>
    <m/>
    <m/>
    <m/>
    <m/>
    <x v="1"/>
    <d v="1899-12-30T09:15:00"/>
    <d v="1899-12-30T09:37:00"/>
    <d v="1899-12-30T00:20:00"/>
    <m/>
    <m/>
  </r>
  <r>
    <d v="2024-04-25T00:00:00"/>
    <x v="0"/>
    <s v="Daily Meet - DEV TMS"/>
    <m/>
    <m/>
    <m/>
    <m/>
    <x v="2"/>
    <d v="1899-12-30T09:15:00"/>
    <d v="1899-12-30T09:30:00"/>
    <d v="1899-12-30T00:20:00"/>
    <m/>
    <m/>
  </r>
  <r>
    <d v="2024-04-25T00:00:00"/>
    <x v="5"/>
    <s v="Apoio testes na base de desenvolvimento - RH Demissional"/>
    <s v="Benner\ERP"/>
    <m/>
    <m/>
    <m/>
    <x v="0"/>
    <d v="1899-12-30T09:15:00"/>
    <d v="1899-12-30T09:34:00"/>
    <d v="1899-12-30T00:20:00"/>
    <m/>
    <m/>
  </r>
  <r>
    <d v="2024-04-25T00:00:00"/>
    <x v="6"/>
    <s v="Projeto Check list com testes e revisões"/>
    <m/>
    <m/>
    <m/>
    <m/>
    <x v="1"/>
    <d v="1899-12-30T09:26:00"/>
    <d v="1899-12-30T21:01:00"/>
    <d v="1899-12-30T11:40:00"/>
    <m/>
    <m/>
  </r>
  <r>
    <d v="2024-04-25T00:00:00"/>
    <x v="0"/>
    <s v="Dev"/>
    <s v="Alteração na integração de informações com o CRM Dynamics"/>
    <m/>
    <m/>
    <m/>
    <x v="0"/>
    <d v="1899-12-30T09:30:00"/>
    <d v="1899-12-30T10:30:00"/>
    <d v="1899-12-30T01:00:00"/>
    <s v="#16526"/>
    <e v="#NAME?"/>
  </r>
  <r>
    <d v="2024-04-25T00:00:00"/>
    <x v="5"/>
    <s v="Alterações em ProcessarSolicitacaoService"/>
    <s v="Benner\ERP"/>
    <m/>
    <m/>
    <m/>
    <x v="0"/>
    <d v="1899-12-30T09:34:00"/>
    <d v="1899-12-30T09:57:00"/>
    <d v="1899-12-30T00:20:00"/>
    <s v="#16027"/>
    <e v="#NAME?"/>
  </r>
  <r>
    <d v="2024-04-25T00:00:00"/>
    <x v="2"/>
    <s v="WF Desligamento - Testes Possibilidade de encerramento de uma solicitação no consultor de RH"/>
    <s v="Benner\ERP"/>
    <m/>
    <m/>
    <s v="Desligamento,Workflow RH"/>
    <x v="0"/>
    <d v="1899-12-30T09:36:00"/>
    <d v="1899-12-30T09:50:00"/>
    <d v="1899-12-30T00:10:00"/>
    <s v="#16554"/>
    <e v="#NAME?"/>
  </r>
  <r>
    <d v="2024-04-25T00:00:00"/>
    <x v="1"/>
    <s v="[GLOP] Centralização de pesquisas APISUL - Luan Rodrigues Silva (CQO CORP CON)"/>
    <s v="16072 [GLOP] Centralização de pesquisas APISUL - Luan Rodrigues Silva (CQO CORP CON)"/>
    <m/>
    <m/>
    <s v="Movidesk"/>
    <x v="1"/>
    <d v="1899-12-30T09:37:00"/>
    <d v="1899-12-30T10:25:00"/>
    <d v="1899-12-30T00:50:00"/>
    <s v="#16072"/>
    <e v="#NAME?"/>
  </r>
  <r>
    <d v="2024-04-25T00:00:00"/>
    <x v="2"/>
    <s v="Daily -  DEV - ERP"/>
    <m/>
    <m/>
    <m/>
    <m/>
    <x v="2"/>
    <d v="1899-12-30T09:50:00"/>
    <d v="1899-12-30T10:05:00"/>
    <d v="1899-12-30T00:20:00"/>
    <m/>
    <m/>
  </r>
  <r>
    <d v="2024-04-25T00:00:00"/>
    <x v="3"/>
    <s v="Projeto Novo Roteirizador"/>
    <s v="Roteirização por polígono com manipulação e identificação de carga - Busca Terra Fase 3"/>
    <m/>
    <m/>
    <m/>
    <x v="0"/>
    <d v="1899-12-30T09:53:00"/>
    <d v="1899-12-30T10:30:00"/>
    <d v="1899-12-30T00:40:00"/>
    <m/>
    <m/>
  </r>
  <r>
    <d v="2024-04-25T00:00:00"/>
    <x v="5"/>
    <s v="Daily -  DEV - ERP"/>
    <s v="Benner\ERP"/>
    <m/>
    <m/>
    <s v="Benner"/>
    <x v="2"/>
    <d v="1899-12-30T09:57:00"/>
    <d v="1899-12-30T10:18:00"/>
    <d v="1899-12-30T00:20:00"/>
    <m/>
    <m/>
  </r>
  <r>
    <d v="2024-04-25T00:00:00"/>
    <x v="2"/>
    <s v="WF Desligamento - Testes Possibilidade de encerramento de uma solicitação no consultor de RH"/>
    <s v="Benner\ERP"/>
    <m/>
    <m/>
    <s v="Desligamento,Workflow RH"/>
    <x v="0"/>
    <d v="1899-12-30T10:05:00"/>
    <d v="1899-12-30T11:11:00"/>
    <d v="1899-12-30T01:10:00"/>
    <s v="#16554"/>
    <e v="#NAME?"/>
  </r>
  <r>
    <d v="2024-04-25T00:00:00"/>
    <x v="7"/>
    <s v="Daily -  DEV - ERP"/>
    <m/>
    <m/>
    <m/>
    <m/>
    <x v="2"/>
    <d v="1899-12-30T10:10:00"/>
    <d v="1899-12-30T10:27:00"/>
    <d v="1899-12-30T00:20:00"/>
    <m/>
    <m/>
  </r>
  <r>
    <d v="2024-04-25T00:00:00"/>
    <x v="5"/>
    <s v="Alterações em ProcessarSolicitacaoService"/>
    <s v="Benner\ERP"/>
    <m/>
    <m/>
    <m/>
    <x v="0"/>
    <d v="1899-12-30T10:18:00"/>
    <d v="1899-12-30T11:20:00"/>
    <d v="1899-12-30T01:00:00"/>
    <s v="#16027"/>
    <e v="#NAME?"/>
  </r>
  <r>
    <d v="2024-04-25T00:00:00"/>
    <x v="7"/>
    <s v="Factory COT de critérios de seleção"/>
    <s v="Solicitação de Manutenção de Pagamento dos Agregados - Tiles, Grids e Gráficos"/>
    <m/>
    <m/>
    <m/>
    <x v="0"/>
    <d v="1899-12-30T10:29:00"/>
    <d v="1899-12-30T12:27:00"/>
    <d v="1899-12-30T02:00:00"/>
    <m/>
    <m/>
  </r>
  <r>
    <d v="2024-04-25T00:00:00"/>
    <x v="0"/>
    <s v="Ajuste layout ocorren boticario"/>
    <s v="[EDI] Bugs"/>
    <m/>
    <s v="EDI"/>
    <m/>
    <x v="0"/>
    <d v="1899-12-30T10:30:00"/>
    <d v="1899-12-30T11:30:00"/>
    <d v="1899-12-30T01:00:00"/>
    <m/>
    <m/>
  </r>
  <r>
    <d v="2024-04-25T00:00:00"/>
    <x v="3"/>
    <s v="Faster - Reuniões de Quinta"/>
    <m/>
    <m/>
    <m/>
    <m/>
    <x v="0"/>
    <d v="1899-12-30T10:30:00"/>
    <d v="1899-12-30T10:55:00"/>
    <d v="1899-12-30T00:30:00"/>
    <m/>
    <m/>
  </r>
  <r>
    <d v="2024-04-25T00:00:00"/>
    <x v="1"/>
    <s v="[API] Alterar Filtro de API dos Parceiros (Moblink) para listar ocorrências inseridas manualmente. - Andrea Rocha (TRACK &amp; TRACE)"/>
    <s v="16383 [API] Alterar Filtro de API dos Parceiros (Moblink) para listar ocorrências inseridas manualmente. - Andrea Rocha (TRACK &amp; TRACE)"/>
    <m/>
    <m/>
    <s v="Issue Aberta,Movidesk"/>
    <x v="1"/>
    <d v="1899-12-30T10:35:00"/>
    <d v="1899-12-30T11:13:00"/>
    <d v="1899-12-30T00:40:00"/>
    <s v="#16383"/>
    <e v="#NAME?"/>
  </r>
  <r>
    <d v="2024-04-25T00:00:00"/>
    <x v="3"/>
    <s v="Projeto Novo Roteirizador"/>
    <s v="Roteirização por polígono com manipulação e identificação de carga - Busca Terra Fase 3"/>
    <m/>
    <m/>
    <m/>
    <x v="0"/>
    <d v="1899-12-30T10:55:00"/>
    <d v="1899-12-30T12:21:00"/>
    <d v="1899-12-30T01:30:00"/>
    <m/>
    <m/>
  </r>
  <r>
    <d v="2024-04-25T00:00:00"/>
    <x v="2"/>
    <s v="RH - Testes Validar situação do gestor aprovador"/>
    <s v="Benner\ERP"/>
    <m/>
    <m/>
    <s v="Desligamento,Workflow RH"/>
    <x v="0"/>
    <d v="1899-12-30T11:11:00"/>
    <d v="1899-12-30T12:38:00"/>
    <d v="1899-12-30T01:30:00"/>
    <s v="#16557"/>
    <e v="#NAME?"/>
  </r>
  <r>
    <d v="2024-04-25T00:00:00"/>
    <x v="5"/>
    <s v="DEV | RH WF Desligamento - Informações da etapa não foram atualizadas na timeline"/>
    <s v="Benner\ERP"/>
    <m/>
    <m/>
    <m/>
    <x v="0"/>
    <d v="1899-12-30T11:20:00"/>
    <d v="1899-12-30T11:28:00"/>
    <d v="1899-12-30T00:10:00"/>
    <s v="#16556"/>
    <e v="#NAME?"/>
  </r>
  <r>
    <d v="2024-04-25T00:00:00"/>
    <x v="1"/>
    <s v="[TI] Desenvolver processo sistêmico para integração de parceiros para entregas B2C - Tulio Rodrigues (TI MTZ)"/>
    <s v="16515 [TI] Desenvolver processo sistêmico para integração de parceiros para entregas B2C - Tulio Rodrigues (TI MTZ)"/>
    <m/>
    <m/>
    <s v="Movidesk"/>
    <x v="1"/>
    <d v="1899-12-30T11:21:00"/>
    <d v="1899-12-30T12:00:00"/>
    <d v="1899-12-30T00:40:00"/>
    <s v="#16515"/>
    <e v="#NAME?"/>
  </r>
  <r>
    <d v="2024-04-25T00:00:00"/>
    <x v="5"/>
    <s v="Apoio testes na base de desenvolvimento - RH Demissional"/>
    <s v="Benner\ERP"/>
    <m/>
    <m/>
    <m/>
    <x v="0"/>
    <d v="1899-12-30T11:28:00"/>
    <d v="1899-12-30T12:27:00"/>
    <d v="1899-12-30T01:00:00"/>
    <m/>
    <m/>
  </r>
  <r>
    <d v="2024-04-25T00:00:00"/>
    <x v="0"/>
    <s v="Dev"/>
    <s v="Alteração na integração de informações com o CRM Dynamics"/>
    <m/>
    <m/>
    <m/>
    <x v="0"/>
    <d v="1899-12-30T11:30:00"/>
    <d v="1899-12-30T12:15:00"/>
    <d v="1899-12-30T00:50:00"/>
    <s v="#16526"/>
    <e v="#NAME?"/>
  </r>
  <r>
    <d v="2024-04-25T00:00:00"/>
    <x v="0"/>
    <s v="Dev"/>
    <s v="Alteração na integração de informações com o CRM Dynamics"/>
    <m/>
    <m/>
    <m/>
    <x v="0"/>
    <d v="1899-12-30T13:30:00"/>
    <d v="1899-12-30T14:00:00"/>
    <d v="1899-12-30T00:30:00"/>
    <s v="#16526"/>
    <e v="#NAME?"/>
  </r>
  <r>
    <d v="2024-04-25T00:00:00"/>
    <x v="7"/>
    <s v="Factory COT de critérios de seleção"/>
    <s v="Solicitação de Manutenção de Pagamento dos Agregados - Tiles, Grids e Gráficos"/>
    <m/>
    <m/>
    <m/>
    <x v="0"/>
    <d v="1899-12-30T13:42:00"/>
    <d v="1899-12-30T16:20:00"/>
    <d v="1899-12-30T02:40:00"/>
    <m/>
    <m/>
  </r>
  <r>
    <d v="2024-04-25T00:00:00"/>
    <x v="5"/>
    <s v="DEV | RH WF Desligamento - Informações da etapa não foram atualizadas na timeline"/>
    <s v="Benner\ERP"/>
    <m/>
    <m/>
    <m/>
    <x v="0"/>
    <d v="1899-12-30T13:43:00"/>
    <d v="1899-12-30T15:50:00"/>
    <d v="1899-12-30T02:10:00"/>
    <s v="#16556"/>
    <e v="#NAME?"/>
  </r>
  <r>
    <d v="2024-04-25T00:00:00"/>
    <x v="2"/>
    <s v="Nimbi - Levantamento Campos Requisição"/>
    <s v="Benner\ERP"/>
    <m/>
    <m/>
    <s v="Nimbi"/>
    <x v="1"/>
    <d v="1899-12-30T13:45:00"/>
    <d v="1899-12-30T15:30:00"/>
    <d v="1899-12-30T01:50:00"/>
    <s v="#13034"/>
    <e v="#NAME?"/>
  </r>
  <r>
    <d v="2024-04-25T00:00:00"/>
    <x v="3"/>
    <s v="Projeto Novo Roteirizador"/>
    <s v="Roteirização por polígono com manipulação e identificação de carga - Busca Terra Fase 3"/>
    <m/>
    <m/>
    <m/>
    <x v="0"/>
    <d v="1899-12-30T13:57:00"/>
    <d v="1899-12-30T13:58:00"/>
    <d v="1899-12-30T00:10:00"/>
    <m/>
    <m/>
  </r>
  <r>
    <d v="2024-04-25T00:00:00"/>
    <x v="3"/>
    <s v="Refinamentos - TMS"/>
    <m/>
    <m/>
    <m/>
    <m/>
    <x v="2"/>
    <d v="1899-12-30T13:58:00"/>
    <d v="1899-12-30T15:45:00"/>
    <d v="1899-12-30T01:50:00"/>
    <m/>
    <m/>
  </r>
  <r>
    <d v="2024-04-25T00:00:00"/>
    <x v="1"/>
    <s v="Refinamentos - TMS"/>
    <m/>
    <m/>
    <m/>
    <m/>
    <x v="2"/>
    <d v="1899-12-30T13:59:00"/>
    <d v="1899-12-30T15:43:00"/>
    <d v="1899-12-30T01:40:00"/>
    <m/>
    <m/>
  </r>
  <r>
    <d v="2024-04-25T00:00:00"/>
    <x v="0"/>
    <s v="Refinamentos - TMS"/>
    <m/>
    <m/>
    <m/>
    <m/>
    <x v="2"/>
    <d v="1899-12-30T14:00:00"/>
    <d v="1899-12-30T15:30:00"/>
    <d v="1899-12-30T01:30:00"/>
    <m/>
    <m/>
  </r>
  <r>
    <d v="2024-04-25T00:00:00"/>
    <x v="0"/>
    <s v="Dev"/>
    <s v="Alteração na integração de informações com o CRM Dynamics"/>
    <m/>
    <m/>
    <m/>
    <x v="0"/>
    <d v="1899-12-30T15:30:00"/>
    <d v="1899-12-30T16:20:00"/>
    <d v="1899-12-30T00:50:00"/>
    <s v="#16526"/>
    <e v="#NAME?"/>
  </r>
  <r>
    <d v="2024-04-25T00:00:00"/>
    <x v="3"/>
    <s v="Projeto Novo Roteirizador"/>
    <s v="Roteirização por polígono com manipulação e identificação de carga - Busca Terra Fase 3"/>
    <m/>
    <m/>
    <m/>
    <x v="0"/>
    <d v="1899-12-30T15:45:00"/>
    <d v="1899-12-30T16:00:00"/>
    <d v="1899-12-30T00:20:00"/>
    <m/>
    <m/>
  </r>
  <r>
    <d v="2024-04-25T00:00:00"/>
    <x v="5"/>
    <s v="DEV | RH WF Desligamento - Informações da etapa não foram atualizadas na timeline"/>
    <s v="Benner\ERP"/>
    <m/>
    <m/>
    <m/>
    <x v="0"/>
    <d v="1899-12-30T15:52:00"/>
    <d v="1899-12-30T16:17:00"/>
    <d v="1899-12-30T00:30:00"/>
    <s v="#16556"/>
    <e v="#NAME?"/>
  </r>
  <r>
    <d v="2024-04-25T00:00:00"/>
    <x v="2"/>
    <s v="Nimbi - Levantamento Campos Requisição"/>
    <s v="Benner\ERP"/>
    <m/>
    <m/>
    <s v="Nimbi"/>
    <x v="1"/>
    <d v="1899-12-30T15:58:00"/>
    <d v="1899-12-30T17:00:00"/>
    <d v="1899-12-30T01:00:00"/>
    <s v="#13034"/>
    <e v="#NAME?"/>
  </r>
  <r>
    <d v="2024-04-25T00:00:00"/>
    <x v="1"/>
    <s v="Refinamento do Backlog"/>
    <m/>
    <m/>
    <m/>
    <m/>
    <x v="2"/>
    <d v="1899-12-30T16:00:00"/>
    <d v="1899-12-30T16:20:00"/>
    <d v="1899-12-30T00:20:00"/>
    <m/>
    <m/>
  </r>
  <r>
    <d v="2024-04-25T00:00:00"/>
    <x v="3"/>
    <s v="Refinamento do Backlog"/>
    <m/>
    <m/>
    <m/>
    <m/>
    <x v="2"/>
    <d v="1899-12-30T16:00:00"/>
    <d v="1899-12-30T16:18:00"/>
    <d v="1899-12-30T00:20:00"/>
    <m/>
    <m/>
  </r>
  <r>
    <d v="2024-04-25T00:00:00"/>
    <x v="5"/>
    <s v="DEV | RH - Ícones incorretos atribuídos aos tiles do workflow de desligamento"/>
    <s v="Benner\ERP"/>
    <m/>
    <m/>
    <m/>
    <x v="0"/>
    <d v="1899-12-30T16:17:00"/>
    <d v="1899-12-30T16:25:00"/>
    <d v="1899-12-30T00:10:00"/>
    <s v="#16558"/>
    <e v="#NAME?"/>
  </r>
  <r>
    <d v="2024-04-25T00:00:00"/>
    <x v="3"/>
    <s v="Projeto Novo Roteirizador"/>
    <s v="Roteirização por polígono com manipulação e identificação de carga - Busca Terra Fase 3"/>
    <m/>
    <m/>
    <m/>
    <x v="0"/>
    <d v="1899-12-30T16:18:00"/>
    <d v="1899-12-30T16:47:00"/>
    <d v="1899-12-30T00:30:00"/>
    <m/>
    <m/>
  </r>
  <r>
    <d v="2024-04-25T00:00:00"/>
    <x v="0"/>
    <s v="Testes unitários"/>
    <s v="Alteração na integração de informações com o CRM Dynamics"/>
    <m/>
    <m/>
    <m/>
    <x v="0"/>
    <d v="1899-12-30T16:20:00"/>
    <d v="1899-12-30T18:20:00"/>
    <d v="1899-12-30T02:00:00"/>
    <s v="#16527"/>
    <e v="#NAME?"/>
  </r>
  <r>
    <d v="2024-04-25T00:00:00"/>
    <x v="7"/>
    <s v="Testes do portal COT"/>
    <s v="Solicitação de Manutenção de Pagamento dos Agregados - Tiles, Grids e Gráficos"/>
    <m/>
    <m/>
    <m/>
    <x v="0"/>
    <d v="1899-12-30T16:20:00"/>
    <d v="1899-12-30T18:30:00"/>
    <d v="1899-12-30T02:10:00"/>
    <m/>
    <m/>
  </r>
  <r>
    <d v="2024-04-25T00:00:00"/>
    <x v="5"/>
    <s v="DEV | RH - Ícones incorretos atribuídos aos tiles do workflow de desligamento"/>
    <s v="Benner\ERP"/>
    <m/>
    <m/>
    <m/>
    <x v="0"/>
    <d v="1899-12-30T16:30:00"/>
    <d v="1899-12-30T16:57:00"/>
    <d v="1899-12-30T00:30:00"/>
    <s v="#16558"/>
    <e v="#NAME?"/>
  </r>
  <r>
    <d v="2024-04-25T00:00:00"/>
    <x v="3"/>
    <s v="Testes"/>
    <s v="Roteirização por polígono com manipulação e identificação de carga - Busca Terra Fase 3"/>
    <m/>
    <m/>
    <m/>
    <x v="1"/>
    <d v="1899-12-30T16:47:00"/>
    <d v="1899-12-30T18:11:00"/>
    <d v="1899-12-30T01:20:00"/>
    <s v="#16469"/>
    <e v="#NAME?"/>
  </r>
  <r>
    <d v="2024-04-25T00:00:00"/>
    <x v="2"/>
    <s v="Workflow de demissão e movimentação | Reunião de status"/>
    <m/>
    <m/>
    <m/>
    <m/>
    <x v="1"/>
    <d v="1899-12-30T17:00:00"/>
    <d v="1899-12-30T17:30:00"/>
    <d v="1899-12-30T00:30:00"/>
    <m/>
    <m/>
  </r>
  <r>
    <d v="2024-04-25T00:00:00"/>
    <x v="5"/>
    <s v="Workflow de demissão e movimentação | Reunião de status"/>
    <s v="Benner\ERP"/>
    <m/>
    <m/>
    <s v="Benner"/>
    <x v="1"/>
    <d v="1899-12-30T17:00:00"/>
    <d v="1899-12-30T17:27:00"/>
    <d v="1899-12-30T00:30:00"/>
    <m/>
    <m/>
  </r>
  <r>
    <d v="2024-04-25T00:00:00"/>
    <x v="1"/>
    <s v="[TI] Desenvolver processo sistêmico para integração de parceiros para entregas B2C - Tulio Rodrigues (TI MTZ)"/>
    <s v="16515 [TI] Desenvolver processo sistêmico para integração de parceiros para entregas B2C - Tulio Rodrigues (TI MTZ)"/>
    <m/>
    <m/>
    <s v="Movidesk"/>
    <x v="1"/>
    <d v="1899-12-30T17:26:00"/>
    <d v="1899-12-30T17:53:00"/>
    <d v="1899-12-30T00:30:00"/>
    <s v="#16515"/>
    <e v="#NAME?"/>
  </r>
  <r>
    <d v="2024-04-25T00:00:00"/>
    <x v="5"/>
    <s v="Alterações em ProcessarSolicitacaoService"/>
    <s v="Benner\ERP"/>
    <m/>
    <m/>
    <m/>
    <x v="0"/>
    <d v="1899-12-30T17:27:00"/>
    <d v="1899-12-30T18:10:00"/>
    <d v="1899-12-30T00:40:00"/>
    <s v="#16027"/>
    <e v="#NAME?"/>
  </r>
  <r>
    <d v="2024-04-25T00:00:00"/>
    <x v="2"/>
    <s v="Alinhamento de nova demanda de estudo com Marco e Thiago"/>
    <m/>
    <m/>
    <m/>
    <m/>
    <x v="1"/>
    <d v="1899-12-30T17:30:00"/>
    <d v="1899-12-30T17:50:00"/>
    <d v="1899-12-30T00:20:00"/>
    <m/>
    <m/>
  </r>
  <r>
    <d v="2024-04-26T00:00:00"/>
    <x v="0"/>
    <s v="Dev"/>
    <s v="Alteração na integração de informações com o CRM Dynamics"/>
    <m/>
    <m/>
    <m/>
    <x v="0"/>
    <d v="1899-12-30T08:00:00"/>
    <d v="1899-12-30T09:15:00"/>
    <d v="1899-12-30T01:20:00"/>
    <s v="#16526"/>
    <e v="#NAME?"/>
  </r>
  <r>
    <d v="2024-04-26T00:00:00"/>
    <x v="2"/>
    <s v="Movidesk #6728061 - Configuração dos produtos na base de homologação"/>
    <m/>
    <m/>
    <m/>
    <m/>
    <x v="1"/>
    <d v="1899-12-30T08:02:00"/>
    <d v="1899-12-30T08:20:00"/>
    <d v="1899-12-30T00:20:00"/>
    <m/>
    <m/>
  </r>
  <r>
    <d v="2024-04-26T00:00:00"/>
    <x v="1"/>
    <s v="Configuração movidesk para Processo proposta de reajuste."/>
    <s v="13217 [GCOM] Workflow de Reajustes negociados - Andrey"/>
    <m/>
    <s v="DAC"/>
    <m/>
    <x v="1"/>
    <d v="1899-12-30T08:20:00"/>
    <d v="1899-12-30T09:03:00"/>
    <d v="1899-12-30T00:40:00"/>
    <m/>
    <m/>
  </r>
  <r>
    <d v="2024-04-26T00:00:00"/>
    <x v="2"/>
    <s v="Movidesk #6728061 - Configuração dos produtos na base de homologação"/>
    <m/>
    <m/>
    <m/>
    <m/>
    <x v="1"/>
    <d v="1899-12-30T08:30:00"/>
    <d v="1899-12-30T09:00:00"/>
    <d v="1899-12-30T00:30:00"/>
    <m/>
    <m/>
  </r>
  <r>
    <d v="2024-04-26T00:00:00"/>
    <x v="6"/>
    <s v="[GCOM] Gerar pedido de coleta a partir de cotação no portal cotação on-line - Renata"/>
    <s v="Benner\BL"/>
    <m/>
    <m/>
    <s v="Movidesk"/>
    <x v="1"/>
    <d v="1899-12-30T08:48:00"/>
    <d v="1899-12-30T10:47:00"/>
    <d v="1899-12-30T02:00:00"/>
    <s v="#13830"/>
    <e v="#NAME?"/>
  </r>
  <r>
    <d v="2024-04-26T00:00:00"/>
    <x v="2"/>
    <s v="PATRUS - Mapeamento dos campos Requisição e Itens"/>
    <m/>
    <m/>
    <m/>
    <s v="Nimbi"/>
    <x v="1"/>
    <d v="1899-12-30T09:00:00"/>
    <d v="1899-12-30T09:30:00"/>
    <d v="1899-12-30T00:30:00"/>
    <m/>
    <m/>
  </r>
  <r>
    <d v="2024-04-26T00:00:00"/>
    <x v="0"/>
    <s v="Daily Meet - DEV TMS"/>
    <m/>
    <m/>
    <m/>
    <m/>
    <x v="0"/>
    <d v="1899-12-30T09:15:00"/>
    <d v="1899-12-30T09:30:00"/>
    <d v="1899-12-30T00:20:00"/>
    <m/>
    <m/>
  </r>
  <r>
    <d v="2024-04-26T00:00:00"/>
    <x v="3"/>
    <s v="Daily Meet - DEV TMS"/>
    <m/>
    <m/>
    <m/>
    <m/>
    <x v="2"/>
    <d v="1899-12-30T09:15:00"/>
    <d v="1899-12-30T09:43:00"/>
    <d v="1899-12-30T00:30:00"/>
    <m/>
    <m/>
  </r>
  <r>
    <d v="2024-04-26T00:00:00"/>
    <x v="2"/>
    <s v="Ligação com Fernanda"/>
    <m/>
    <m/>
    <m/>
    <m/>
    <x v="1"/>
    <d v="1899-12-30T09:30:00"/>
    <d v="1899-12-30T10:35:00"/>
    <d v="1899-12-30T01:10:00"/>
    <m/>
    <m/>
  </r>
  <r>
    <d v="2024-04-26T00:00:00"/>
    <x v="0"/>
    <s v="Dev"/>
    <s v="Alteração na integração de informações com o CRM Dynamics"/>
    <m/>
    <m/>
    <m/>
    <x v="0"/>
    <d v="1899-12-30T09:30:00"/>
    <d v="1899-12-30T09:50:00"/>
    <d v="1899-12-30T00:20:00"/>
    <s v="#16526"/>
    <e v="#NAME?"/>
  </r>
  <r>
    <d v="2024-04-26T00:00:00"/>
    <x v="1"/>
    <s v="[GOPE] Impedir impressões em duplicidade de etiquetas automatic  - Andrei Santos (COORDOPE SSA)"/>
    <s v="16515 [TI] Desenvolver processo sistêmico para integração de parceiros para entregas B2C - Tulio Rodrigues (TI MTZ)"/>
    <m/>
    <m/>
    <s v="Movidesk"/>
    <x v="0"/>
    <d v="1899-12-30T09:40:00"/>
    <d v="1899-12-30T11:11:00"/>
    <d v="1899-12-30T01:30:00"/>
    <s v="#16372"/>
    <e v="#NAME?"/>
  </r>
  <r>
    <d v="2024-04-26T00:00:00"/>
    <x v="3"/>
    <s v="Projeto Novo Roteirizador"/>
    <s v="Roteirização por polígono com manipulação e identificação de carga - Busca Terra Fase 3"/>
    <m/>
    <m/>
    <m/>
    <x v="0"/>
    <d v="1899-12-30T09:44:00"/>
    <d v="1899-12-30T13:00:00"/>
    <d v="1899-12-30T03:20:00"/>
    <m/>
    <m/>
  </r>
  <r>
    <d v="2024-04-26T00:00:00"/>
    <x v="0"/>
    <s v="Auxilio teste impressão etiqueta automatic ao Joel"/>
    <m/>
    <m/>
    <m/>
    <m/>
    <x v="0"/>
    <d v="1899-12-30T09:50:00"/>
    <d v="1899-12-30T11:00:00"/>
    <d v="1899-12-30T01:10:00"/>
    <m/>
    <m/>
  </r>
  <r>
    <d v="2024-04-26T00:00:00"/>
    <x v="2"/>
    <s v="Movidesk #6728061 - Configuração dos produtos na base de homologação"/>
    <m/>
    <m/>
    <m/>
    <m/>
    <x v="1"/>
    <d v="1899-12-30T10:35:00"/>
    <d v="1899-12-30T11:02:00"/>
    <d v="1899-12-30T00:30:00"/>
    <m/>
    <m/>
  </r>
  <r>
    <d v="2024-04-26T00:00:00"/>
    <x v="4"/>
    <s v="Manutenção Portal PrevPerdas"/>
    <m/>
    <m/>
    <m/>
    <m/>
    <x v="1"/>
    <d v="1899-12-30T10:40:00"/>
    <d v="1899-12-30T13:00:00"/>
    <d v="1899-12-30T02:20:00"/>
    <m/>
    <m/>
  </r>
  <r>
    <d v="2024-04-26T00:00:00"/>
    <x v="6"/>
    <s v="[GCOM] Gerar pedido de coleta a partir de cotação no portal cotação on-line - Renata"/>
    <s v="Benner\BL"/>
    <m/>
    <m/>
    <s v="Movidesk"/>
    <x v="1"/>
    <d v="1899-12-30T10:57:00"/>
    <d v="1899-12-30T11:06:00"/>
    <d v="1899-12-30T00:10:00"/>
    <s v="#13830"/>
    <e v="#NAME?"/>
  </r>
  <r>
    <d v="2024-04-26T00:00:00"/>
    <x v="2"/>
    <s v="Ligação com Fernanda"/>
    <m/>
    <m/>
    <m/>
    <m/>
    <x v="1"/>
    <d v="1899-12-30T11:02:00"/>
    <d v="1899-12-30T11:17:00"/>
    <d v="1899-12-30T00:20:00"/>
    <m/>
    <m/>
  </r>
  <r>
    <d v="2024-04-26T00:00:00"/>
    <x v="0"/>
    <s v="23.7 | Sorter Manual - Ao executar teste de impressão etiqueta sorte está retornando erro."/>
    <s v="Impedir impressões em duplicidade de etiquetas automatic"/>
    <m/>
    <m/>
    <m/>
    <x v="0"/>
    <d v="1899-12-30T11:10:00"/>
    <d v="1899-12-30T11:45:00"/>
    <d v="1899-12-30T00:40:00"/>
    <s v="#16564"/>
    <e v="#NAME?"/>
  </r>
  <r>
    <d v="2024-04-26T00:00:00"/>
    <x v="2"/>
    <s v="Movidesk #6728061 - Configuração dos produtos na base de homologação"/>
    <m/>
    <m/>
    <m/>
    <m/>
    <x v="1"/>
    <d v="1899-12-30T11:17:00"/>
    <d v="1899-12-30T13:03:00"/>
    <d v="1899-12-30T01:50:00"/>
    <m/>
    <m/>
  </r>
  <r>
    <d v="2024-04-26T00:00:00"/>
    <x v="1"/>
    <s v="Configuração movidesk para Processo proposta de reajuste."/>
    <s v="13217 [GCOM] Workflow de Reajustes negociados - Andrey"/>
    <m/>
    <s v="DAC"/>
    <m/>
    <x v="1"/>
    <d v="1899-12-30T11:20:00"/>
    <d v="1899-12-30T12:00:00"/>
    <d v="1899-12-30T00:40:00"/>
    <m/>
    <m/>
  </r>
  <r>
    <d v="2024-04-26T00:00:00"/>
    <x v="0"/>
    <s v="Gerador de Relatório"/>
    <s v="Macro para correção da geocodificação"/>
    <m/>
    <m/>
    <m/>
    <x v="0"/>
    <d v="1899-12-30T11:45:00"/>
    <d v="1899-12-30T12:24:00"/>
    <d v="1899-12-30T00:40:00"/>
    <s v="#16560"/>
    <e v="#NAME?"/>
  </r>
  <r>
    <d v="2024-04-26T00:00:00"/>
    <x v="6"/>
    <s v="Projeto Check list com testes e revisões"/>
    <m/>
    <m/>
    <m/>
    <m/>
    <x v="1"/>
    <d v="1899-12-30T12:10:00"/>
    <d v="1899-12-30T14:36:00"/>
    <d v="1899-12-30T02:30:00"/>
    <m/>
    <m/>
  </r>
  <r>
    <d v="2024-04-26T00:00:00"/>
    <x v="4"/>
    <s v="PATRUS - Mapeamento dos campos Requisição e Itens"/>
    <m/>
    <m/>
    <m/>
    <m/>
    <x v="1"/>
    <d v="1899-12-30T13:00:00"/>
    <d v="1899-12-30T14:00:00"/>
    <d v="1899-12-30T01:00:00"/>
    <m/>
    <m/>
  </r>
  <r>
    <d v="2024-04-26T00:00:00"/>
    <x v="1"/>
    <s v="[GOPE] Impedir impressões em duplicidade de etiquetas automatic  - Andrei Santos (COORDOPE SSA)"/>
    <s v="16515 [TI] Desenvolver processo sistêmico para integração de parceiros para entregas B2C - Tulio Rodrigues (TI MTZ)"/>
    <m/>
    <m/>
    <s v="Movidesk"/>
    <x v="0"/>
    <d v="1899-12-30T13:29:00"/>
    <d v="1899-12-30T14:55:00"/>
    <d v="1899-12-30T01:30:00"/>
    <s v="#16372"/>
    <e v="#NAME?"/>
  </r>
  <r>
    <d v="2024-04-26T00:00:00"/>
    <x v="4"/>
    <s v="Integração com Amanda: dúvidas processo Nimbi (Reuniao Anterior)"/>
    <m/>
    <m/>
    <m/>
    <m/>
    <x v="1"/>
    <d v="1899-12-30T14:00:00"/>
    <d v="1899-12-30T14:15:00"/>
    <d v="1899-12-30T00:20:00"/>
    <m/>
    <m/>
  </r>
  <r>
    <d v="2024-04-26T00:00:00"/>
    <x v="0"/>
    <s v="Reuniao Poc 2.0 Eu Entrego"/>
    <m/>
    <m/>
    <m/>
    <m/>
    <x v="0"/>
    <d v="1899-12-30T14:00:00"/>
    <d v="1899-12-30T15:00:00"/>
    <d v="1899-12-30T01:00:00"/>
    <m/>
    <m/>
  </r>
  <r>
    <d v="2024-04-26T00:00:00"/>
    <x v="4"/>
    <s v="Eu e Amanda configuramos base de homologação para testes da viagem compartilhada"/>
    <m/>
    <m/>
    <m/>
    <m/>
    <x v="0"/>
    <d v="1899-12-30T14:15:00"/>
    <d v="1899-12-30T14:30:00"/>
    <d v="1899-12-30T00:20:00"/>
    <m/>
    <m/>
  </r>
  <r>
    <d v="2024-04-26T00:00:00"/>
    <x v="3"/>
    <s v="Projeto Novo Roteirizador"/>
    <s v="Roteirização por polígono com manipulação e identificação de carga - Busca Terra Fase 3"/>
    <m/>
    <m/>
    <m/>
    <x v="0"/>
    <d v="1899-12-30T14:17:00"/>
    <d v="1899-12-30T17:28:00"/>
    <d v="1899-12-30T03:10:00"/>
    <m/>
    <m/>
  </r>
  <r>
    <d v="2024-04-26T00:00:00"/>
    <x v="2"/>
    <s v="Movidesk #6728061 - Configuração dos produtos na base de homologação"/>
    <m/>
    <m/>
    <m/>
    <m/>
    <x v="1"/>
    <d v="1899-12-30T14:28:00"/>
    <d v="1899-12-30T15:42:00"/>
    <d v="1899-12-30T01:10:00"/>
    <m/>
    <m/>
  </r>
  <r>
    <d v="2024-04-26T00:00:00"/>
    <x v="4"/>
    <s v="Testes Viagem Compartilhada e preenchimento Devops"/>
    <m/>
    <m/>
    <m/>
    <m/>
    <x v="0"/>
    <d v="1899-12-30T14:30:00"/>
    <d v="1899-12-30T16:46:00"/>
    <d v="1899-12-30T02:20:00"/>
    <m/>
    <m/>
  </r>
  <r>
    <d v="2024-04-26T00:00:00"/>
    <x v="6"/>
    <s v="Exemplificação de cenários para serviços diferentes."/>
    <s v="Benner\BL"/>
    <m/>
    <m/>
    <m/>
    <x v="1"/>
    <d v="1899-12-30T14:36:00"/>
    <d v="1899-12-30T14:41:00"/>
    <d v="1899-12-30T00:10:00"/>
    <s v="#16531"/>
    <e v="#NAME?"/>
  </r>
  <r>
    <d v="2024-04-26T00:00:00"/>
    <x v="6"/>
    <s v="[GCOM] Gerar pedido de coleta a partir de cotação no portal cotação on-line - Renata"/>
    <s v="Benner\BL"/>
    <m/>
    <m/>
    <s v="Movidesk"/>
    <x v="1"/>
    <d v="1899-12-30T14:41:00"/>
    <d v="1899-12-30T15:01:00"/>
    <d v="1899-12-30T00:20:00"/>
    <s v="#13830"/>
    <e v="#NAME?"/>
  </r>
  <r>
    <d v="2024-04-26T00:00:00"/>
    <x v="1"/>
    <s v="CENTRALIZAÇÃO MULTICADASTRO APISUL | Status"/>
    <s v="16515 [TI] Desenvolver processo sistêmico para integração de parceiros para entregas B2C - Tulio Rodrigues (TI MTZ)"/>
    <m/>
    <m/>
    <m/>
    <x v="1"/>
    <d v="1899-12-30T15:00:00"/>
    <d v="1899-12-30T15:27:00"/>
    <d v="1899-12-30T00:30:00"/>
    <m/>
    <m/>
  </r>
  <r>
    <d v="2024-04-26T00:00:00"/>
    <x v="0"/>
    <s v="Deslocamento de Contagem para Varginha"/>
    <m/>
    <m/>
    <m/>
    <m/>
    <x v="0"/>
    <d v="1899-12-30T15:00:00"/>
    <d v="1899-12-30T18:43:00"/>
    <d v="1899-12-30T03:40:00"/>
    <m/>
    <m/>
  </r>
  <r>
    <d v="2024-04-26T00:00:00"/>
    <x v="6"/>
    <s v="Teste com apolice por criterio"/>
    <m/>
    <m/>
    <m/>
    <m/>
    <x v="1"/>
    <d v="1899-12-30T15:01:00"/>
    <d v="1899-12-30T17:45:00"/>
    <d v="1899-12-30T02:40:00"/>
    <m/>
    <m/>
  </r>
  <r>
    <d v="2024-04-26T00:00:00"/>
    <x v="1"/>
    <s v="Discovery operação parceiro &quot;Eu Entrego&quot;"/>
    <s v="16515 [TI] Desenvolver processo sistêmico para integração de parceiros para entregas B2C - Tulio Rodrigues (TI MTZ)"/>
    <m/>
    <m/>
    <m/>
    <x v="1"/>
    <d v="1899-12-30T15:30:00"/>
    <d v="1899-12-30T17:55:00"/>
    <d v="1899-12-30T02:30:00"/>
    <m/>
    <m/>
  </r>
  <r>
    <d v="2024-04-26T00:00:00"/>
    <x v="2"/>
    <s v="Ligação com Fernanda"/>
    <m/>
    <m/>
    <m/>
    <m/>
    <x v="1"/>
    <d v="1899-12-30T15:42:00"/>
    <d v="1899-12-30T16:18:00"/>
    <d v="1899-12-30T00:40:00"/>
    <m/>
    <m/>
  </r>
  <r>
    <d v="2024-04-26T00:00:00"/>
    <x v="2"/>
    <s v="Verificando campo de valor enviado para a Nimbi"/>
    <m/>
    <m/>
    <m/>
    <m/>
    <x v="1"/>
    <d v="1899-12-30T16:36:00"/>
    <d v="1899-12-30T17:35:00"/>
    <d v="1899-12-30T01:00:00"/>
    <m/>
    <m/>
  </r>
  <r>
    <d v="2024-04-26T00:00:00"/>
    <x v="2"/>
    <s v="Melhorias no workflow de desligamento"/>
    <s v="Benner\ERP"/>
    <m/>
    <m/>
    <s v="Desligamento,Workflow RH"/>
    <x v="1"/>
    <d v="1899-12-30T17:35:00"/>
    <d v="1899-12-30T18:20:00"/>
    <d v="1899-12-30T00:50:00"/>
    <s v="#16555"/>
    <e v="#NAME?"/>
  </r>
  <r>
    <d v="2024-04-26T00:00:00"/>
    <x v="3"/>
    <s v="Projeto Novo Roteirizador"/>
    <s v="Roteirização por polígono com manipulação e identificação de carga - Busca Terra Fase 3"/>
    <m/>
    <m/>
    <m/>
    <x v="0"/>
    <d v="1899-12-30T17:49:00"/>
    <d v="1899-12-30T20:13:00"/>
    <d v="1899-12-30T02:20:00"/>
    <m/>
    <m/>
  </r>
  <r>
    <d v="2024-04-26T00:00:00"/>
    <x v="4"/>
    <s v="Documentos a faturar - ajustes sistema"/>
    <m/>
    <m/>
    <m/>
    <m/>
    <x v="1"/>
    <d v="1899-12-30T18:00:00"/>
    <d v="1899-12-30T18:25:00"/>
    <d v="1899-12-30T00:30:00"/>
    <m/>
    <m/>
  </r>
  <r>
    <d v="2024-04-26T00:00:00"/>
    <x v="4"/>
    <s v="Testes Viagem Compartilhada e preenchimento Devops"/>
    <m/>
    <m/>
    <m/>
    <m/>
    <x v="0"/>
    <d v="1899-12-30T18:25:00"/>
    <d v="1899-12-30T20:32:00"/>
    <d v="1899-12-30T02:10:0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d v="1899-12-30T03:32:00"/>
    <d v="1899-12-30T12:00:00"/>
    <d v="1899-12-30T13:12:00"/>
    <d v="1899-12-30T18:15:00"/>
    <d v="1899-12-30T13:31:00"/>
  </r>
  <r>
    <x v="0"/>
    <d v="1899-12-30T07:58:00"/>
    <d v="1899-12-30T12:00:00"/>
    <d v="1899-12-30T13:12:00"/>
    <d v="1899-12-30T18:00:00"/>
    <d v="1899-12-30T08:50:00"/>
  </r>
  <r>
    <x v="0"/>
    <d v="1899-12-30T08:06:00"/>
    <d v="1899-12-30T12:00:00"/>
    <d v="1899-12-30T13:12:00"/>
    <d v="1899-12-30T18:20:00"/>
    <d v="1899-12-30T09:02:00"/>
  </r>
  <r>
    <x v="0"/>
    <d v="1899-12-30T07:35:00"/>
    <d v="1899-12-30T12:00:00"/>
    <d v="1899-12-30T13:12:00"/>
    <d v="1899-12-30T18:10:00"/>
    <d v="1899-12-30T09:23:00"/>
  </r>
  <r>
    <x v="0"/>
    <d v="1899-12-30T07:54:00"/>
    <d v="1899-12-30T12:00:00"/>
    <d v="1899-12-30T13:12:00"/>
    <d v="1899-12-30T18:11:00"/>
    <d v="1899-12-30T09:05:00"/>
  </r>
  <r>
    <x v="1"/>
    <d v="1899-12-30T08:49:00"/>
    <d v="1899-12-30T12:00:00"/>
    <d v="1899-12-30T13:12:00"/>
    <d v="1899-12-30T18:54:00"/>
    <d v="1899-12-30T08:53:00"/>
  </r>
  <r>
    <x v="1"/>
    <d v="1899-12-30T08:45:00"/>
    <d v="1899-12-30T12:00:00"/>
    <d v="1899-12-30T13:12:00"/>
    <d v="1899-12-30T18:00:00"/>
    <d v="1899-12-30T08:03:00"/>
  </r>
  <r>
    <x v="1"/>
    <d v="1899-12-30T07:41:00"/>
    <d v="1899-12-30T12:00:00"/>
    <d v="1899-12-30T13:12:00"/>
    <d v="1899-12-30T18:16:00"/>
    <d v="1899-12-30T09:23:00"/>
  </r>
  <r>
    <x v="1"/>
    <d v="1899-12-30T08:00:00"/>
    <d v="1899-12-30T12:00:00"/>
    <d v="1899-12-30T13:12:00"/>
    <d v="1899-12-30T18:06:00"/>
    <d v="1899-12-30T08:54:00"/>
  </r>
  <r>
    <x v="1"/>
    <d v="1899-12-30T08:00:00"/>
    <d v="1899-12-30T12:00:00"/>
    <d v="1899-12-30T13:12:00"/>
    <d v="1899-12-30T18:35:00"/>
    <d v="1899-12-30T09:23:00"/>
  </r>
  <r>
    <x v="2"/>
    <d v="1899-12-30T00:00:00"/>
    <d v="1899-12-30T00:00:00"/>
    <d v="1899-12-30T00:00:00"/>
    <d v="1899-12-30T00:00:00"/>
    <d v="1899-12-31T20:00:00"/>
  </r>
  <r>
    <x v="3"/>
    <d v="1899-12-30T00:00:00"/>
    <d v="1899-12-30T00:00:00"/>
    <d v="1899-12-30T00:00:00"/>
    <d v="1899-12-30T00:00:00"/>
    <d v="1899-12-31T20:00:00"/>
  </r>
  <r>
    <x v="4"/>
    <d v="1899-12-30T00:00:00"/>
    <d v="1899-12-30T00:00:00"/>
    <d v="1899-12-30T00:00:00"/>
    <d v="1899-12-30T00:00:00"/>
    <d v="1899-12-31T20:00:00"/>
  </r>
  <r>
    <x v="5"/>
    <d v="1899-12-30T07:57:00"/>
    <d v="1899-12-30T12:00:00"/>
    <d v="1899-12-30T13:12:00"/>
    <d v="1899-12-30T17:59:00"/>
    <d v="1899-12-30T08:50:00"/>
  </r>
  <r>
    <x v="5"/>
    <d v="1899-12-30T07:26:00"/>
    <d v="1899-12-30T12:00:00"/>
    <d v="1899-12-30T13:12:00"/>
    <d v="1899-12-30T18:01:00"/>
    <d v="1899-12-30T09:23:00"/>
  </r>
  <r>
    <x v="5"/>
    <d v="1899-12-30T07:36:00"/>
    <d v="1899-12-30T12:00:00"/>
    <d v="1899-12-30T13:12:00"/>
    <d v="1899-12-30T18:03:00"/>
    <d v="1899-12-30T09:15:00"/>
  </r>
  <r>
    <x v="5"/>
    <d v="1899-12-30T07:31:00"/>
    <d v="1899-12-30T12:00:00"/>
    <d v="1899-12-30T13:12:00"/>
    <d v="1899-12-30T17:58:00"/>
    <d v="1899-12-30T09:15:00"/>
  </r>
  <r>
    <x v="5"/>
    <d v="1899-12-30T07:58:00"/>
    <d v="1899-12-30T12:00:00"/>
    <d v="1899-12-30T13:12:00"/>
    <d v="1899-12-30T18:02:00"/>
    <d v="1899-12-30T08:52:00"/>
  </r>
  <r>
    <x v="6"/>
    <d v="1899-12-30T07:59:00"/>
    <d v="1899-12-30T12:00:00"/>
    <d v="1899-12-30T13:12:00"/>
    <d v="1899-12-30T18:43:00"/>
    <d v="1899-12-30T09:32:00"/>
  </r>
  <r>
    <x v="6"/>
    <d v="1899-12-30T07:45:00"/>
    <d v="1899-12-30T12:00:00"/>
    <d v="1899-12-30T13:12:00"/>
    <d v="1899-12-30T18:36:00"/>
    <d v="1899-12-30T09:39:00"/>
  </r>
  <r>
    <x v="6"/>
    <d v="1899-12-30T07:50:00"/>
    <d v="1899-12-30T12:00:00"/>
    <d v="1899-12-30T13:12:00"/>
    <d v="1899-12-30T18:05:00"/>
    <d v="1899-12-30T09:03:00"/>
  </r>
  <r>
    <x v="6"/>
    <d v="1899-12-30T07:55:00"/>
    <d v="1899-12-30T12:00:00"/>
    <d v="1899-12-30T13:12:00"/>
    <d v="1899-12-30T18:11:00"/>
    <d v="1899-12-30T09:04:00"/>
  </r>
  <r>
    <x v="6"/>
    <d v="1899-12-30T07:55:00"/>
    <d v="1899-12-30T12:00:00"/>
    <d v="1899-12-30T13:12:00"/>
    <d v="1899-12-30T18:10:00"/>
    <d v="1899-12-30T09:03:00"/>
  </r>
  <r>
    <x v="7"/>
    <d v="1899-12-30T08:57:00"/>
    <d v="1899-12-30T12:00:00"/>
    <d v="1899-12-30T13:12:00"/>
    <d v="1899-12-30T18:41:00"/>
    <d v="1899-12-30T08:32:00"/>
  </r>
  <r>
    <x v="7"/>
    <d v="1899-12-30T08:57:00"/>
    <d v="1899-12-30T12:00:00"/>
    <d v="1899-12-30T13:12:00"/>
    <d v="1899-12-30T18:21:00"/>
    <d v="1899-12-30T08:12:00"/>
  </r>
  <r>
    <x v="7"/>
    <d v="1899-12-30T08:59:00"/>
    <d v="1899-12-30T12:00:00"/>
    <d v="1899-12-30T13:12:00"/>
    <d v="1899-12-30T18:22:00"/>
    <d v="1899-12-30T08:11:00"/>
  </r>
  <r>
    <x v="7"/>
    <d v="1899-12-30T08:54:00"/>
    <d v="1899-12-30T12:00:00"/>
    <d v="1899-12-30T13:12:00"/>
    <d v="1899-12-30T18:20:00"/>
    <d v="1899-12-30T08:14:00"/>
  </r>
  <r>
    <x v="7"/>
    <d v="1899-12-30T08:58:00"/>
    <d v="1899-12-30T12:00:00"/>
    <d v="1899-12-30T13:12:00"/>
    <d v="1899-12-30T18:03:00"/>
    <d v="1899-12-30T07:53:00"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1" cacheId="11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13">
    <pivotField numFmtId="14" showAll="0"/>
    <pivotField axis="axisRow" showAll="0">
      <items count="9">
        <item x="2"/>
        <item x="4"/>
        <item x="6"/>
        <item x="1"/>
        <item x="0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numFmtId="20" showAll="0"/>
    <pivotField dataField="1" numFmtId="2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Duration" fld="10" baseField="1" baseItem="0" numFmtId="164"/>
  </dataFields>
  <formats count="9">
    <format dxfId="12">
      <pivotArea outline="0" collapsedLevelsAreSubtotals="1" fieldPosition="0"/>
    </format>
    <format dxfId="13">
      <pivotArea collapsedLevelsAreSubtotals="1" fieldPosition="0">
        <references count="1">
          <reference field="1" count="1">
            <x v="0"/>
          </reference>
        </references>
      </pivotArea>
    </format>
    <format dxfId="14">
      <pivotArea dataOnly="0" labelOnly="1" fieldPosition="0">
        <references count="1">
          <reference field="1" count="1">
            <x v="0"/>
          </reference>
        </references>
      </pivotArea>
    </format>
    <format dxfId="15">
      <pivotArea collapsedLevelsAreSubtotals="1" fieldPosition="0">
        <references count="1">
          <reference field="1" count="1">
            <x v="0"/>
          </reference>
        </references>
      </pivotArea>
    </format>
    <format dxfId="16">
      <pivotArea dataOnly="0" labelOnly="1" fieldPosition="0">
        <references count="1">
          <reference field="1" count="1">
            <x v="0"/>
          </reference>
        </references>
      </pivotArea>
    </format>
    <format dxfId="17">
      <pivotArea collapsedLevelsAreSubtotals="1" fieldPosition="0">
        <references count="1">
          <reference field="1" count="1">
            <x v="4"/>
          </reference>
        </references>
      </pivotArea>
    </format>
    <format dxfId="18">
      <pivotArea dataOnly="0" labelOnly="1" fieldPosition="0">
        <references count="1">
          <reference field="1" count="1">
            <x v="4"/>
          </reference>
        </references>
      </pivotArea>
    </format>
    <format dxfId="19">
      <pivotArea collapsedLevelsAreSubtotals="1" fieldPosition="0">
        <references count="1">
          <reference field="1" count="1">
            <x v="6"/>
          </reference>
        </references>
      </pivotArea>
    </format>
    <format dxfId="2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4" cacheId="1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2" firstHeaderRow="1" firstDataRow="1" firstDataCol="1"/>
  <pivotFields count="6">
    <pivotField axis="axisRow" showAll="0">
      <items count="10">
        <item x="1"/>
        <item x="4"/>
        <item x="2"/>
        <item x="5"/>
        <item x="6"/>
        <item x="3"/>
        <item x="7"/>
        <item x="0"/>
        <item h="1"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Horas" fld="5" baseField="0" baseItem="0" numFmtId="164"/>
  </dataFields>
  <formats count="10">
    <format dxfId="2">
      <pivotArea outline="0" collapsedLevelsAreSubtotals="1" fieldPosition="0"/>
    </format>
    <format dxfId="3">
      <pivotArea dataOnly="0" labelOnly="1" outline="0" axis="axisValues" fieldPosition="0"/>
    </format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4"/>
          </reference>
        </references>
      </pivotArea>
    </format>
    <format dxfId="9">
      <pivotArea dataOnly="0" labelOnly="1" fieldPosition="0">
        <references count="1">
          <reference field="0" count="1">
            <x v="4"/>
          </reference>
        </references>
      </pivotArea>
    </format>
    <format dxfId="10">
      <pivotArea collapsedLevelsAreSubtotals="1" fieldPosition="0">
        <references count="1">
          <reference field="0" count="1">
            <x v="6"/>
          </reference>
        </references>
      </pivotArea>
    </format>
    <format dxfId="11">
      <pivotArea dataOnly="0" labelOnly="1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2" cacheId="11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2" firstHeaderRow="1" firstDataRow="1" firstDataCol="1"/>
  <pivotFields count="13">
    <pivotField numFmtId="14" showAll="0"/>
    <pivotField axis="axisRow" showAll="0">
      <items count="9">
        <item x="2"/>
        <item x="4"/>
        <item x="6"/>
        <item x="1"/>
        <item x="0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20" showAll="0"/>
    <pivotField numFmtId="20" showAll="0"/>
    <pivotField dataField="1" numFmtId="21" showAll="0"/>
    <pivotField showAll="0"/>
    <pivotField showAll="0"/>
  </pivotFields>
  <rowFields count="2">
    <field x="1"/>
    <field x="7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Soma de Duration" fld="10" baseField="1" baseItem="0" numFmtId="164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3"/>
  <sheetViews>
    <sheetView tabSelected="1" workbookViewId="0">
      <selection activeCell="D7" sqref="D7"/>
    </sheetView>
  </sheetViews>
  <sheetFormatPr defaultRowHeight="14.45"/>
  <cols>
    <col min="1" max="1" width="32.28515625" bestFit="1" customWidth="1"/>
    <col min="2" max="2" width="15.7109375" bestFit="1" customWidth="1"/>
    <col min="4" max="4" width="32.28515625" bestFit="1" customWidth="1"/>
    <col min="5" max="5" width="13.5703125" style="6" bestFit="1" customWidth="1"/>
    <col min="7" max="7" width="8.85546875" style="8"/>
  </cols>
  <sheetData>
    <row r="3" spans="1:7">
      <c r="A3" s="4" t="s">
        <v>0</v>
      </c>
      <c r="B3" t="s">
        <v>1</v>
      </c>
      <c r="D3" s="4" t="s">
        <v>0</v>
      </c>
      <c r="E3" s="6" t="s">
        <v>2</v>
      </c>
      <c r="G3" s="8" t="s">
        <v>3</v>
      </c>
    </row>
    <row r="4" spans="1:7">
      <c r="A4" s="9" t="s">
        <v>4</v>
      </c>
      <c r="B4" s="10">
        <v>1.8124999999999996</v>
      </c>
      <c r="C4" s="11"/>
      <c r="D4" s="9" t="s">
        <v>4</v>
      </c>
      <c r="E4" s="10">
        <v>1.8583333333333334</v>
      </c>
      <c r="F4" s="11"/>
      <c r="G4" s="12">
        <f>GETPIVOTDATA("Duration",$A$3,"User","Amanda Ferreira")/GETPIVOTDATA("Horas",$D$3,"Colaborador","Amanda Ferreira")</f>
        <v>0.97533632286995486</v>
      </c>
    </row>
    <row r="5" spans="1:7">
      <c r="A5" s="5" t="s">
        <v>5</v>
      </c>
      <c r="B5" s="6">
        <v>1.4513888888888888</v>
      </c>
      <c r="D5" s="5" t="s">
        <v>5</v>
      </c>
      <c r="E5" s="6">
        <v>1.8333333333333335</v>
      </c>
      <c r="G5" s="8">
        <f>GETPIVOTDATA("Duration",$A$3,"User","Fernanda Cassiano Pereira dos Santos")/GETPIVOTDATA("Horas",$D$3,"Colaborador","Fernanda Cassiano Pereira dos Santos")</f>
        <v>0.79166666666666663</v>
      </c>
    </row>
    <row r="6" spans="1:7">
      <c r="A6" s="5" t="s">
        <v>6</v>
      </c>
      <c r="B6" s="6">
        <v>1.2638888888888888</v>
      </c>
      <c r="D6" s="5" t="s">
        <v>6</v>
      </c>
      <c r="E6" s="6">
        <v>1.8333333333333335</v>
      </c>
      <c r="G6" s="8">
        <f>GETPIVOTDATA("Duration",$A$3,"User","Joao Paulo (JP TI)")/GETPIVOTDATA("Horas",$D$3,"Colaborador","Joao Paulo (JP TI)")</f>
        <v>0.68939393939393934</v>
      </c>
    </row>
    <row r="7" spans="1:7">
      <c r="A7" s="5" t="s">
        <v>7</v>
      </c>
      <c r="B7" s="6">
        <v>1.2986111111111109</v>
      </c>
      <c r="D7" s="5" t="s">
        <v>7</v>
      </c>
      <c r="E7" s="6">
        <v>1.8993055555555558</v>
      </c>
      <c r="G7" s="8">
        <f>GETPIVOTDATA("Duration",$A$3,"User","Joel Martins Júnior")/GETPIVOTDATA("Horas",$D$3,"Colaborador","Joel Martins Júnior")</f>
        <v>0.68372943327239466</v>
      </c>
    </row>
    <row r="8" spans="1:7">
      <c r="A8" s="9" t="s">
        <v>8</v>
      </c>
      <c r="B8" s="10">
        <v>1.9305555555555554</v>
      </c>
      <c r="C8" s="11"/>
      <c r="D8" s="9" t="s">
        <v>8</v>
      </c>
      <c r="E8" s="10">
        <v>1.9312500000000001</v>
      </c>
      <c r="F8" s="11"/>
      <c r="G8" s="12">
        <f>GETPIVOTDATA("Duration",$A$3,"User","Junior Dias")/GETPIVOTDATA("Horas",$D$3,"Colaborador","Junior Dias")</f>
        <v>0.99964041711614515</v>
      </c>
    </row>
    <row r="9" spans="1:7">
      <c r="A9" s="5" t="s">
        <v>9</v>
      </c>
      <c r="B9" s="6">
        <v>0.83333333333333337</v>
      </c>
      <c r="D9" s="5" t="s">
        <v>9</v>
      </c>
      <c r="E9" s="6">
        <v>1.8333333333333335</v>
      </c>
      <c r="G9" s="8">
        <f>GETPIVOTDATA("Duration",$A$3,"User","Luiz Oliveira (TI MTZ)")/GETPIVOTDATA("Horas",$D$3,"Colaborador","Luiz Oliveira (TI MTZ)")</f>
        <v>0.45454545454545453</v>
      </c>
    </row>
    <row r="10" spans="1:7">
      <c r="A10" s="9" t="s">
        <v>10</v>
      </c>
      <c r="B10" s="10">
        <v>1.6180555555555556</v>
      </c>
      <c r="C10" s="11"/>
      <c r="D10" s="9" t="s">
        <v>10</v>
      </c>
      <c r="E10" s="10">
        <v>1.7097222222222221</v>
      </c>
      <c r="F10" s="11"/>
      <c r="G10" s="12">
        <f>GETPIVOTDATA("Duration",$A$3,"User","Paulo Rafael da Silva")/GETPIVOTDATA("Horas",$D$3,"Colaborador","Paulo Rafael da Silva")</f>
        <v>0.94638505280259955</v>
      </c>
    </row>
    <row r="11" spans="1:7">
      <c r="A11" s="5" t="s">
        <v>11</v>
      </c>
      <c r="B11" s="6">
        <v>1.0833333333333328</v>
      </c>
      <c r="D11" s="5" t="s">
        <v>11</v>
      </c>
      <c r="E11" s="6">
        <v>2.0770833333333334</v>
      </c>
      <c r="G11" s="8">
        <f>GETPIVOTDATA("Duration",$A$3,"User","Thiago Gomes")/GETPIVOTDATA("Horas",$D$3,"Colaborador","Thiago Gomes")</f>
        <v>0.52156469408224648</v>
      </c>
    </row>
    <row r="12" spans="1:7">
      <c r="A12" s="5" t="s">
        <v>12</v>
      </c>
      <c r="B12" s="6">
        <v>11.291666666666664</v>
      </c>
      <c r="D12" s="5" t="s">
        <v>12</v>
      </c>
      <c r="E12" s="6">
        <v>14.975694444444446</v>
      </c>
      <c r="G12" s="8">
        <f>GETPIVOTDATA("Duration",$A$3)/GETPIVOTDATA("Horas",$D$3)</f>
        <v>0.75399953628564775</v>
      </c>
    </row>
    <row r="13" spans="1:7">
      <c r="E1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19" workbookViewId="0">
      <selection activeCell="A6" sqref="A6"/>
    </sheetView>
  </sheetViews>
  <sheetFormatPr defaultRowHeight="14.45"/>
  <cols>
    <col min="1" max="1" width="34.5703125" bestFit="1" customWidth="1"/>
    <col min="2" max="2" width="15.7109375" style="6" bestFit="1" customWidth="1"/>
    <col min="3" max="3" width="8.85546875" style="8"/>
  </cols>
  <sheetData>
    <row r="3" spans="1:3">
      <c r="A3" s="4" t="s">
        <v>0</v>
      </c>
      <c r="B3" s="6" t="s">
        <v>1</v>
      </c>
    </row>
    <row r="4" spans="1:3">
      <c r="A4" s="5" t="s">
        <v>4</v>
      </c>
      <c r="B4" s="6">
        <v>1.8125000000000002</v>
      </c>
    </row>
    <row r="5" spans="1:3">
      <c r="A5" s="7" t="s">
        <v>13</v>
      </c>
      <c r="B5" s="6">
        <v>7.6388888888888895E-2</v>
      </c>
      <c r="C5" s="8">
        <f>GETPIVOTDATA("Duration",$A$3,"User","Amanda Ferreira","Work Type","Ceremony")/GETPIVOTDATA("Duration",$A$3,"User","Amanda Ferreira")</f>
        <v>4.2145593869731796E-2</v>
      </c>
    </row>
    <row r="6" spans="1:3">
      <c r="A6" s="7" t="s">
        <v>14</v>
      </c>
      <c r="B6" s="6">
        <v>0.65277777777777779</v>
      </c>
      <c r="C6" s="8">
        <f>GETPIVOTDATA("Duration",$A$3,"User","Amanda Ferreira","Work Type","Delivery")/GETPIVOTDATA("Duration",$A$3,"User","Amanda Ferreira")</f>
        <v>0.36015325670498083</v>
      </c>
    </row>
    <row r="7" spans="1:3">
      <c r="A7" s="7" t="s">
        <v>15</v>
      </c>
      <c r="B7" s="6">
        <v>1.0833333333333335</v>
      </c>
      <c r="C7" s="8">
        <f>GETPIVOTDATA("Duration",$A$3,"User","Amanda Ferreira","Work Type","Discovery")/GETPIVOTDATA("Duration",$A$3,"User","Amanda Ferreira")</f>
        <v>0.5977011494252874</v>
      </c>
    </row>
    <row r="8" spans="1:3">
      <c r="A8" s="5" t="s">
        <v>5</v>
      </c>
      <c r="B8" s="6">
        <v>1.4513888888888888</v>
      </c>
    </row>
    <row r="9" spans="1:3">
      <c r="A9" s="7" t="s">
        <v>13</v>
      </c>
      <c r="B9" s="6">
        <v>6.9444444444444448E-2</v>
      </c>
      <c r="C9" s="8">
        <f>GETPIVOTDATA("Duration",$A$3,"User","Fernanda Cassiano Pereira dos Santos","Work Type","Ceremony")/GETPIVOTDATA("Duration",$A$3,"User","Fernanda Cassiano Pereira dos Santos")</f>
        <v>4.7846889952153117E-2</v>
      </c>
    </row>
    <row r="10" spans="1:3">
      <c r="A10" s="7" t="s">
        <v>14</v>
      </c>
      <c r="B10" s="6">
        <v>0.43055555555555558</v>
      </c>
      <c r="C10" s="8">
        <f>GETPIVOTDATA("Duration",$A$3,"User","Fernanda Cassiano Pereira dos Santos","Work Type","Delivery")/GETPIVOTDATA("Duration",$A$3,"User","Fernanda Cassiano Pereira dos Santos")</f>
        <v>0.29665071770334933</v>
      </c>
    </row>
    <row r="11" spans="1:3">
      <c r="A11" s="7" t="s">
        <v>15</v>
      </c>
      <c r="B11" s="6">
        <v>0.95138888888888895</v>
      </c>
      <c r="C11" s="8">
        <f>GETPIVOTDATA("Duration",$A$3,"User","Fernanda Cassiano Pereira dos Santos","Work Type","Discovery")/GETPIVOTDATA("Duration",$A$3,"User","Fernanda Cassiano Pereira dos Santos")</f>
        <v>0.6555023923444977</v>
      </c>
    </row>
    <row r="12" spans="1:3">
      <c r="A12" s="5" t="s">
        <v>6</v>
      </c>
      <c r="B12" s="6">
        <v>1.2638888888888888</v>
      </c>
    </row>
    <row r="13" spans="1:3">
      <c r="A13" s="7" t="s">
        <v>15</v>
      </c>
      <c r="B13" s="6">
        <v>1.2638888888888888</v>
      </c>
      <c r="C13" s="8">
        <f>GETPIVOTDATA("Duration",$A$3,"User","Joao Paulo (JP TI)","Work Type","Discovery")/GETPIVOTDATA("Duration",$A$3,"User","Joao Paulo (JP TI)")</f>
        <v>1</v>
      </c>
    </row>
    <row r="14" spans="1:3">
      <c r="A14" s="5" t="s">
        <v>7</v>
      </c>
      <c r="B14" s="6">
        <v>1.2986111111111109</v>
      </c>
    </row>
    <row r="15" spans="1:3">
      <c r="A15" s="7" t="s">
        <v>13</v>
      </c>
      <c r="B15" s="6">
        <v>8.3333333333333315E-2</v>
      </c>
      <c r="C15" s="8">
        <f>GETPIVOTDATA("Duration",$A$3,"User","Joel Martins Júnior","Work Type","Ceremony")/GETPIVOTDATA("Duration",$A$3,"User","Joel Martins Júnior")</f>
        <v>6.4171122994652399E-2</v>
      </c>
    </row>
    <row r="16" spans="1:3">
      <c r="A16" s="7" t="s">
        <v>14</v>
      </c>
      <c r="B16" s="6">
        <v>0.38194444444444442</v>
      </c>
      <c r="C16" s="8">
        <f>GETPIVOTDATA("Duration",$A$3,"User","Joel Martins Júnior","Work Type","Delivery")/GETPIVOTDATA("Duration",$A$3,"User","Joel Martins Júnior")</f>
        <v>0.29411764705882354</v>
      </c>
    </row>
    <row r="17" spans="1:3">
      <c r="A17" s="7" t="s">
        <v>15</v>
      </c>
      <c r="B17" s="6">
        <v>0.83333333333333326</v>
      </c>
      <c r="C17" s="8">
        <f>GETPIVOTDATA("Duration",$A$3,"User","Joel Martins Júnior","Work Type","Discovery")/GETPIVOTDATA("Duration",$A$3,"User","Joel Martins Júnior")</f>
        <v>0.64171122994652408</v>
      </c>
    </row>
    <row r="18" spans="1:3">
      <c r="A18" s="5" t="s">
        <v>8</v>
      </c>
      <c r="B18" s="6">
        <v>1.9305555555555556</v>
      </c>
    </row>
    <row r="19" spans="1:3">
      <c r="A19" s="7" t="s">
        <v>13</v>
      </c>
      <c r="B19" s="6">
        <v>0.1111111111111111</v>
      </c>
      <c r="C19" s="8">
        <f>GETPIVOTDATA("Duration",$A$3,"User","Junior Dias","Work Type","Ceremony")/GETPIVOTDATA("Duration",$A$3,"User","Junior Dias")</f>
        <v>5.755395683453237E-2</v>
      </c>
    </row>
    <row r="20" spans="1:3">
      <c r="A20" s="7" t="s">
        <v>14</v>
      </c>
      <c r="B20" s="6">
        <v>1.8194444444444444</v>
      </c>
      <c r="C20" s="8">
        <f>GETPIVOTDATA("Duration",$A$3,"User","Junior Dias","Work Type","Delivery")/GETPIVOTDATA("Duration",$A$3,"User","Junior Dias")</f>
        <v>0.94244604316546765</v>
      </c>
    </row>
    <row r="21" spans="1:3">
      <c r="A21" s="5" t="s">
        <v>9</v>
      </c>
      <c r="B21" s="6">
        <v>0.83333333333333337</v>
      </c>
    </row>
    <row r="22" spans="1:3">
      <c r="A22" s="7" t="s">
        <v>13</v>
      </c>
      <c r="B22" s="6">
        <v>4.8611111111111112E-2</v>
      </c>
      <c r="C22" s="8">
        <f>GETPIVOTDATA("Duration",$A$3,"User","Luiz Oliveira (TI MTZ)","Work Type","Ceremony")/GETPIVOTDATA("Duration",$A$3,"User","Luiz Oliveira (TI MTZ)")</f>
        <v>5.8333333333333334E-2</v>
      </c>
    </row>
    <row r="23" spans="1:3">
      <c r="A23" s="7" t="s">
        <v>14</v>
      </c>
      <c r="B23" s="6">
        <v>0.78472222222222221</v>
      </c>
      <c r="C23" s="8">
        <f>GETPIVOTDATA("Duration",$A$3,"User","Luiz Oliveira (TI MTZ)","Work Type","Delivery")/GETPIVOTDATA("Duration",$A$3,"User","Luiz Oliveira (TI MTZ)")</f>
        <v>0.94166666666666665</v>
      </c>
    </row>
    <row r="24" spans="1:3">
      <c r="A24" s="5" t="s">
        <v>10</v>
      </c>
      <c r="B24" s="6">
        <v>1.6180555555555556</v>
      </c>
    </row>
    <row r="25" spans="1:3">
      <c r="A25" s="7" t="s">
        <v>13</v>
      </c>
      <c r="B25" s="6">
        <v>0.24305555555555558</v>
      </c>
      <c r="C25" s="8">
        <f>GETPIVOTDATA("Duration",$A$3,"User","Paulo Rafael da Silva","Work Type","Ceremony")/GETPIVOTDATA("Duration",$A$3,"User","Paulo Rafael da Silva")</f>
        <v>0.15021459227467812</v>
      </c>
    </row>
    <row r="26" spans="1:3">
      <c r="A26" s="7" t="s">
        <v>14</v>
      </c>
      <c r="B26" s="6">
        <v>1.2986111111111112</v>
      </c>
      <c r="C26" s="8">
        <f>GETPIVOTDATA("Duration",$A$3,"User","Paulo Rafael da Silva","Work Type","Delivery")/GETPIVOTDATA("Duration",$A$3,"User","Paulo Rafael da Silva")</f>
        <v>0.80257510729613735</v>
      </c>
    </row>
    <row r="27" spans="1:3">
      <c r="A27" s="7" t="s">
        <v>15</v>
      </c>
      <c r="B27" s="6">
        <v>7.6388888888888881E-2</v>
      </c>
      <c r="C27" s="8">
        <f>GETPIVOTDATA("Duration",$A$3,"User","Paulo Rafael da Silva","Work Type","Discovery")/GETPIVOTDATA("Duration",$A$3,"User","Paulo Rafael da Silva")</f>
        <v>4.7210300429184546E-2</v>
      </c>
    </row>
    <row r="28" spans="1:3">
      <c r="A28" s="5" t="s">
        <v>11</v>
      </c>
      <c r="B28" s="6">
        <v>1.083333333333333</v>
      </c>
    </row>
    <row r="29" spans="1:3">
      <c r="A29" s="7" t="s">
        <v>13</v>
      </c>
      <c r="B29" s="6">
        <v>6.25E-2</v>
      </c>
      <c r="C29" s="8">
        <f>GETPIVOTDATA("Duration",$A$3,"User","Thiago Gomes","Work Type","Ceremony")/GETPIVOTDATA("Duration",$A$3,"User","Thiago Gomes")</f>
        <v>5.7692307692307709E-2</v>
      </c>
    </row>
    <row r="30" spans="1:3">
      <c r="A30" s="7" t="s">
        <v>14</v>
      </c>
      <c r="B30" s="6">
        <v>0.99999999999999978</v>
      </c>
      <c r="C30" s="8">
        <f>GETPIVOTDATA("Duration",$A$3,"User","Thiago Gomes","Work Type","Delivery")/GETPIVOTDATA("Duration",$A$3,"User","Thiago Gomes")</f>
        <v>0.92307692307692313</v>
      </c>
    </row>
    <row r="31" spans="1:3">
      <c r="A31" s="7" t="s">
        <v>15</v>
      </c>
      <c r="B31" s="6">
        <v>2.0833333333333332E-2</v>
      </c>
      <c r="C31" s="8">
        <f>GETPIVOTDATA("Duration",$A$3,"User","Thiago Gomes","Work Type","Discovery")/GETPIVOTDATA("Duration",$A$3,"User","Thiago Gomes")</f>
        <v>1.9230769230769235E-2</v>
      </c>
    </row>
    <row r="32" spans="1:3">
      <c r="A32" s="5" t="s">
        <v>12</v>
      </c>
      <c r="B32" s="6">
        <v>11.291666666666666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topLeftCell="A10" workbookViewId="0">
      <selection activeCell="C12" sqref="C12"/>
    </sheetView>
  </sheetViews>
  <sheetFormatPr defaultRowHeight="14.45"/>
  <cols>
    <col min="1" max="1" width="32.28515625" bestFit="1" customWidth="1"/>
    <col min="2" max="2" width="5.5703125" bestFit="1" customWidth="1"/>
    <col min="3" max="3" width="11.7109375" bestFit="1" customWidth="1"/>
    <col min="4" max="4" width="11.5703125" bestFit="1" customWidth="1"/>
    <col min="5" max="5" width="7.5703125" bestFit="1" customWidth="1"/>
    <col min="6" max="6" width="8.140625" style="6" bestFit="1" customWidth="1"/>
  </cols>
  <sheetData>
    <row r="1" spans="1:6">
      <c r="A1" t="s">
        <v>16</v>
      </c>
      <c r="B1" t="s">
        <v>17</v>
      </c>
      <c r="C1" t="s">
        <v>18</v>
      </c>
      <c r="D1" t="s">
        <v>19</v>
      </c>
      <c r="E1" t="s">
        <v>20</v>
      </c>
      <c r="F1" s="6" t="s">
        <v>21</v>
      </c>
    </row>
    <row r="2" spans="1:6">
      <c r="A2" t="s">
        <v>11</v>
      </c>
      <c r="B2" s="2">
        <v>0.14722222222222223</v>
      </c>
      <c r="C2" s="2">
        <v>0.5</v>
      </c>
      <c r="D2" s="2">
        <v>0.54999999999999993</v>
      </c>
      <c r="E2" s="2">
        <v>0.76041666666666663</v>
      </c>
      <c r="F2" s="6">
        <f>E2-D2+(C2-B2)</f>
        <v>0.56319444444444444</v>
      </c>
    </row>
    <row r="3" spans="1:6">
      <c r="A3" t="s">
        <v>11</v>
      </c>
      <c r="B3" s="2">
        <v>0.33194444444444443</v>
      </c>
      <c r="C3" s="2">
        <v>0.5</v>
      </c>
      <c r="D3" s="2">
        <v>0.54999999999999993</v>
      </c>
      <c r="E3" s="2">
        <v>0.75</v>
      </c>
      <c r="F3" s="6">
        <f t="shared" ref="F3:F11" si="0">E3-D3+(C3-B3)</f>
        <v>0.36805555555555564</v>
      </c>
    </row>
    <row r="4" spans="1:6">
      <c r="A4" t="s">
        <v>11</v>
      </c>
      <c r="B4" s="2">
        <v>0.33749999999999997</v>
      </c>
      <c r="C4" s="2">
        <v>0.5</v>
      </c>
      <c r="D4" s="2">
        <v>0.54999999999999993</v>
      </c>
      <c r="E4" s="2">
        <v>0.76388888888888884</v>
      </c>
      <c r="F4" s="6">
        <f t="shared" si="0"/>
        <v>0.37638888888888894</v>
      </c>
    </row>
    <row r="5" spans="1:6">
      <c r="A5" t="s">
        <v>11</v>
      </c>
      <c r="B5" s="2">
        <v>0.31597222222222221</v>
      </c>
      <c r="C5" s="2">
        <v>0.5</v>
      </c>
      <c r="D5" s="2">
        <v>0.54999999999999993</v>
      </c>
      <c r="E5" s="2">
        <v>0.75694444444444453</v>
      </c>
      <c r="F5" s="6">
        <f t="shared" si="0"/>
        <v>0.39097222222222239</v>
      </c>
    </row>
    <row r="6" spans="1:6">
      <c r="A6" t="s">
        <v>11</v>
      </c>
      <c r="B6" s="2">
        <v>0.32916666666666666</v>
      </c>
      <c r="C6" s="2">
        <v>0.5</v>
      </c>
      <c r="D6" s="2">
        <v>0.54999999999999993</v>
      </c>
      <c r="E6" s="2">
        <v>0.75763888888888886</v>
      </c>
      <c r="F6" s="6">
        <f t="shared" si="0"/>
        <v>0.37847222222222227</v>
      </c>
    </row>
    <row r="7" spans="1:6">
      <c r="A7" t="s">
        <v>4</v>
      </c>
      <c r="B7" s="2">
        <v>0.36736111111111108</v>
      </c>
      <c r="C7" s="2">
        <v>0.5</v>
      </c>
      <c r="D7" s="2">
        <v>0.54999999999999993</v>
      </c>
      <c r="E7" s="2">
        <v>0.78749999999999998</v>
      </c>
      <c r="F7" s="6">
        <f t="shared" si="0"/>
        <v>0.37013888888888896</v>
      </c>
    </row>
    <row r="8" spans="1:6">
      <c r="A8" t="s">
        <v>4</v>
      </c>
      <c r="B8" s="2">
        <v>0.36458333333333331</v>
      </c>
      <c r="C8" s="2">
        <v>0.5</v>
      </c>
      <c r="D8" s="2">
        <v>0.54999999999999993</v>
      </c>
      <c r="E8" s="2">
        <v>0.75</v>
      </c>
      <c r="F8" s="6">
        <f t="shared" si="0"/>
        <v>0.33541666666666675</v>
      </c>
    </row>
    <row r="9" spans="1:6">
      <c r="A9" t="s">
        <v>4</v>
      </c>
      <c r="B9" s="2">
        <v>0.32013888888888892</v>
      </c>
      <c r="C9" s="2">
        <v>0.5</v>
      </c>
      <c r="D9" s="2">
        <v>0.54999999999999993</v>
      </c>
      <c r="E9" s="2">
        <v>0.76111111111111107</v>
      </c>
      <c r="F9" s="6">
        <f t="shared" si="0"/>
        <v>0.39097222222222222</v>
      </c>
    </row>
    <row r="10" spans="1:6">
      <c r="A10" t="s">
        <v>4</v>
      </c>
      <c r="B10" s="2">
        <v>0.33333333333333331</v>
      </c>
      <c r="C10" s="2">
        <v>0.5</v>
      </c>
      <c r="D10" s="2">
        <v>0.54999999999999993</v>
      </c>
      <c r="E10" s="2">
        <v>0.75416666666666676</v>
      </c>
      <c r="F10" s="6">
        <f t="shared" si="0"/>
        <v>0.37083333333333351</v>
      </c>
    </row>
    <row r="11" spans="1:6">
      <c r="A11" t="s">
        <v>4</v>
      </c>
      <c r="B11" s="2">
        <v>0.33333333333333331</v>
      </c>
      <c r="C11" s="2">
        <v>0.5</v>
      </c>
      <c r="D11" s="2">
        <v>0.54999999999999993</v>
      </c>
      <c r="E11" s="2">
        <v>0.77430555555555547</v>
      </c>
      <c r="F11" s="6">
        <f t="shared" si="0"/>
        <v>0.39097222222222222</v>
      </c>
    </row>
    <row r="12" spans="1:6">
      <c r="A12" t="s">
        <v>6</v>
      </c>
      <c r="B12" s="2">
        <v>0</v>
      </c>
      <c r="C12" s="2">
        <v>0</v>
      </c>
      <c r="D12" s="2">
        <v>0</v>
      </c>
      <c r="E12" s="2">
        <v>0</v>
      </c>
      <c r="F12" s="6">
        <v>1.8333333333333333</v>
      </c>
    </row>
    <row r="13" spans="1:6">
      <c r="A13" t="s">
        <v>9</v>
      </c>
      <c r="B13" s="2">
        <v>0</v>
      </c>
      <c r="C13" s="2">
        <v>0</v>
      </c>
      <c r="D13" s="2">
        <v>0</v>
      </c>
      <c r="E13" s="2">
        <v>0</v>
      </c>
      <c r="F13" s="6">
        <v>1.8333333333333333</v>
      </c>
    </row>
    <row r="14" spans="1:6">
      <c r="A14" t="s">
        <v>5</v>
      </c>
      <c r="B14" s="2">
        <v>0</v>
      </c>
      <c r="C14" s="2">
        <v>0</v>
      </c>
      <c r="D14" s="2">
        <v>0</v>
      </c>
      <c r="E14" s="2">
        <v>0</v>
      </c>
      <c r="F14" s="6">
        <v>1.8333333333333333</v>
      </c>
    </row>
    <row r="15" spans="1:6">
      <c r="A15" t="s">
        <v>7</v>
      </c>
      <c r="B15" s="2">
        <v>0.33124999999999999</v>
      </c>
      <c r="C15" s="2">
        <v>0.5</v>
      </c>
      <c r="D15" s="2">
        <v>0.54999999999999993</v>
      </c>
      <c r="E15" s="2">
        <v>0.74930555555555556</v>
      </c>
      <c r="F15" s="6">
        <f t="shared" ref="F15:F29" si="1">E15-D15+(C15-B15)</f>
        <v>0.36805555555555564</v>
      </c>
    </row>
    <row r="16" spans="1:6">
      <c r="A16" t="s">
        <v>7</v>
      </c>
      <c r="B16" s="2">
        <v>0.30972222222222223</v>
      </c>
      <c r="C16" s="2">
        <v>0.5</v>
      </c>
      <c r="D16" s="2">
        <v>0.54999999999999993</v>
      </c>
      <c r="E16" s="2">
        <v>0.75069444444444444</v>
      </c>
      <c r="F16" s="6">
        <f t="shared" si="1"/>
        <v>0.39097222222222228</v>
      </c>
    </row>
    <row r="17" spans="1:6">
      <c r="A17" t="s">
        <v>7</v>
      </c>
      <c r="B17" s="2">
        <v>0.31666666666666665</v>
      </c>
      <c r="C17" s="2">
        <v>0.5</v>
      </c>
      <c r="D17" s="2">
        <v>0.54999999999999993</v>
      </c>
      <c r="E17" s="2">
        <v>0.75208333333333333</v>
      </c>
      <c r="F17" s="6">
        <f t="shared" si="1"/>
        <v>0.38541666666666674</v>
      </c>
    </row>
    <row r="18" spans="1:6">
      <c r="A18" t="s">
        <v>7</v>
      </c>
      <c r="B18" s="2">
        <v>0.31319444444444444</v>
      </c>
      <c r="C18" s="2">
        <v>0.5</v>
      </c>
      <c r="D18" s="2">
        <v>0.54999999999999993</v>
      </c>
      <c r="E18" s="2">
        <v>0.74861111111111101</v>
      </c>
      <c r="F18" s="6">
        <f t="shared" si="1"/>
        <v>0.38541666666666663</v>
      </c>
    </row>
    <row r="19" spans="1:6">
      <c r="A19" t="s">
        <v>7</v>
      </c>
      <c r="B19" s="2">
        <v>0.33194444444444443</v>
      </c>
      <c r="C19" s="2">
        <v>0.5</v>
      </c>
      <c r="D19" s="2">
        <v>0.54999999999999993</v>
      </c>
      <c r="E19" s="2">
        <v>0.75138888888888899</v>
      </c>
      <c r="F19" s="6">
        <f t="shared" si="1"/>
        <v>0.36944444444444463</v>
      </c>
    </row>
    <row r="20" spans="1:6">
      <c r="A20" t="s">
        <v>8</v>
      </c>
      <c r="B20" s="2">
        <v>0.33263888888888887</v>
      </c>
      <c r="C20" s="2">
        <v>0.5</v>
      </c>
      <c r="D20" s="2">
        <v>0.54999999999999993</v>
      </c>
      <c r="E20" s="2">
        <v>0.77986111111111101</v>
      </c>
      <c r="F20" s="6">
        <f t="shared" si="1"/>
        <v>0.3972222222222222</v>
      </c>
    </row>
    <row r="21" spans="1:6">
      <c r="A21" t="s">
        <v>8</v>
      </c>
      <c r="B21" s="2">
        <v>0.32291666666666669</v>
      </c>
      <c r="C21" s="2">
        <v>0.5</v>
      </c>
      <c r="D21" s="2">
        <v>0.54999999999999993</v>
      </c>
      <c r="E21" s="2">
        <v>0.77500000000000002</v>
      </c>
      <c r="F21" s="6">
        <f t="shared" si="1"/>
        <v>0.4020833333333334</v>
      </c>
    </row>
    <row r="22" spans="1:6">
      <c r="A22" t="s">
        <v>8</v>
      </c>
      <c r="B22" s="2">
        <v>0.3263888888888889</v>
      </c>
      <c r="C22" s="2">
        <v>0.5</v>
      </c>
      <c r="D22" s="2">
        <v>0.54999999999999993</v>
      </c>
      <c r="E22" s="2">
        <v>0.75347222222222221</v>
      </c>
      <c r="F22" s="6">
        <f t="shared" si="1"/>
        <v>0.37708333333333338</v>
      </c>
    </row>
    <row r="23" spans="1:6">
      <c r="A23" t="s">
        <v>8</v>
      </c>
      <c r="B23" s="2">
        <v>0.3298611111111111</v>
      </c>
      <c r="C23" s="2">
        <v>0.5</v>
      </c>
      <c r="D23" s="2">
        <v>0.54999999999999993</v>
      </c>
      <c r="E23" s="2">
        <v>0.75763888888888886</v>
      </c>
      <c r="F23" s="6">
        <f t="shared" si="1"/>
        <v>0.37777777777777782</v>
      </c>
    </row>
    <row r="24" spans="1:6">
      <c r="A24" t="s">
        <v>8</v>
      </c>
      <c r="B24" s="2">
        <v>0.3298611111111111</v>
      </c>
      <c r="C24" s="2">
        <v>0.5</v>
      </c>
      <c r="D24" s="2">
        <v>0.54999999999999993</v>
      </c>
      <c r="E24" s="2">
        <v>0.75694444444444453</v>
      </c>
      <c r="F24" s="6">
        <f t="shared" si="1"/>
        <v>0.37708333333333349</v>
      </c>
    </row>
    <row r="25" spans="1:6">
      <c r="A25" t="s">
        <v>10</v>
      </c>
      <c r="B25" s="2">
        <v>0.37291666666666662</v>
      </c>
      <c r="C25" s="2">
        <v>0.5</v>
      </c>
      <c r="D25" s="2">
        <v>0.54999999999999993</v>
      </c>
      <c r="E25" s="2">
        <v>0.77847222222222223</v>
      </c>
      <c r="F25" s="6">
        <f t="shared" si="1"/>
        <v>0.35555555555555568</v>
      </c>
    </row>
    <row r="26" spans="1:6">
      <c r="A26" t="s">
        <v>10</v>
      </c>
      <c r="B26" s="2">
        <v>0.37291666666666662</v>
      </c>
      <c r="C26" s="2">
        <v>0.5</v>
      </c>
      <c r="D26" s="2">
        <v>0.54999999999999993</v>
      </c>
      <c r="E26" s="2">
        <v>0.76458333333333339</v>
      </c>
      <c r="F26" s="6">
        <f t="shared" si="1"/>
        <v>0.34166666666666684</v>
      </c>
    </row>
    <row r="27" spans="1:6">
      <c r="A27" t="s">
        <v>10</v>
      </c>
      <c r="B27" s="2">
        <v>0.3743055555555555</v>
      </c>
      <c r="C27" s="2">
        <v>0.5</v>
      </c>
      <c r="D27" s="2">
        <v>0.54999999999999993</v>
      </c>
      <c r="E27" s="2">
        <v>0.76527777777777783</v>
      </c>
      <c r="F27" s="6">
        <f t="shared" si="1"/>
        <v>0.3409722222222224</v>
      </c>
    </row>
    <row r="28" spans="1:6">
      <c r="A28" t="s">
        <v>10</v>
      </c>
      <c r="B28" s="2">
        <v>0.37083333333333335</v>
      </c>
      <c r="C28" s="2">
        <v>0.5</v>
      </c>
      <c r="D28" s="2">
        <v>0.54999999999999993</v>
      </c>
      <c r="E28" s="2">
        <v>0.76388888888888884</v>
      </c>
      <c r="F28" s="6">
        <f t="shared" si="1"/>
        <v>0.34305555555555556</v>
      </c>
    </row>
    <row r="29" spans="1:6">
      <c r="A29" t="s">
        <v>10</v>
      </c>
      <c r="B29" s="2">
        <v>0.37361111111111112</v>
      </c>
      <c r="C29" s="2">
        <v>0.5</v>
      </c>
      <c r="D29" s="2">
        <v>0.54999999999999993</v>
      </c>
      <c r="E29" s="2">
        <v>0.75208333333333333</v>
      </c>
      <c r="F29" s="6">
        <f t="shared" si="1"/>
        <v>0.32847222222222228</v>
      </c>
    </row>
    <row r="30" spans="1:6">
      <c r="C30" s="2"/>
      <c r="D30" s="2"/>
    </row>
    <row r="31" spans="1:6">
      <c r="C31" s="2"/>
      <c r="D31" s="2"/>
    </row>
    <row r="32" spans="1:6">
      <c r="C32" s="2"/>
      <c r="D32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D8" sqref="D8"/>
    </sheetView>
  </sheetViews>
  <sheetFormatPr defaultRowHeight="14.45"/>
  <cols>
    <col min="1" max="1" width="17.7109375" bestFit="1" customWidth="1"/>
    <col min="2" max="2" width="10.28515625" bestFit="1" customWidth="1"/>
  </cols>
  <sheetData>
    <row r="1" spans="1:5">
      <c r="A1" s="14" t="s">
        <v>16</v>
      </c>
      <c r="B1" s="14" t="s">
        <v>22</v>
      </c>
    </row>
    <row r="2" spans="1:5">
      <c r="A2" t="s">
        <v>8</v>
      </c>
      <c r="B2" s="2" t="s">
        <v>23</v>
      </c>
      <c r="D2" s="2"/>
    </row>
    <row r="3" spans="1:5">
      <c r="A3" t="s">
        <v>7</v>
      </c>
      <c r="B3" s="2" t="s">
        <v>24</v>
      </c>
      <c r="D3" s="2"/>
    </row>
    <row r="4" spans="1:5">
      <c r="A4" t="s">
        <v>4</v>
      </c>
      <c r="B4" s="3" t="s">
        <v>25</v>
      </c>
      <c r="D4" s="3"/>
    </row>
    <row r="5" spans="1:5">
      <c r="A5" t="s">
        <v>10</v>
      </c>
      <c r="B5" s="3" t="s">
        <v>26</v>
      </c>
      <c r="D5" s="3"/>
    </row>
    <row r="6" spans="1:5">
      <c r="A6" t="s">
        <v>11</v>
      </c>
      <c r="B6" s="3" t="s">
        <v>27</v>
      </c>
      <c r="D6" s="3"/>
      <c r="E6" s="3"/>
    </row>
    <row r="7" spans="1:5">
      <c r="E7" s="3"/>
    </row>
    <row r="8" spans="1:5">
      <c r="A8" s="13" t="s">
        <v>28</v>
      </c>
      <c r="B8" s="15" t="s">
        <v>29</v>
      </c>
    </row>
    <row r="9" spans="1:5">
      <c r="A9" s="13" t="s">
        <v>30</v>
      </c>
      <c r="B9" s="15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0"/>
  <sheetViews>
    <sheetView topLeftCell="A229" workbookViewId="0">
      <selection activeCell="B229" sqref="B229"/>
    </sheetView>
  </sheetViews>
  <sheetFormatPr defaultRowHeight="14.45"/>
  <cols>
    <col min="1" max="1" width="10.28515625" bestFit="1" customWidth="1"/>
    <col min="2" max="2" width="32.28515625" bestFit="1" customWidth="1"/>
    <col min="3" max="3" width="100.7109375" customWidth="1"/>
    <col min="4" max="4" width="112" hidden="1" customWidth="1"/>
    <col min="5" max="5" width="11.28515625" hidden="1" customWidth="1"/>
    <col min="6" max="6" width="15.28515625" hidden="1" customWidth="1"/>
    <col min="7" max="7" width="28.42578125" hidden="1" customWidth="1"/>
    <col min="8" max="8" width="11.5703125" bestFit="1" customWidth="1"/>
    <col min="9" max="9" width="9" bestFit="1" customWidth="1"/>
    <col min="10" max="10" width="8.28515625" bestFit="1" customWidth="1"/>
    <col min="11" max="11" width="8.140625" bestFit="1" customWidth="1"/>
    <col min="12" max="12" width="7" bestFit="1" customWidth="1"/>
    <col min="13" max="13" width="8" bestFit="1" customWidth="1"/>
  </cols>
  <sheetData>
    <row r="1" spans="1:1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>
      <c r="A2" s="1">
        <v>45404</v>
      </c>
      <c r="B2" t="s">
        <v>8</v>
      </c>
      <c r="C2" t="s">
        <v>45</v>
      </c>
      <c r="H2" t="s">
        <v>14</v>
      </c>
      <c r="I2" s="2">
        <v>0.33333333333333331</v>
      </c>
      <c r="J2" s="2">
        <v>0.47916666666666669</v>
      </c>
      <c r="K2" s="3">
        <v>0.14583333333333334</v>
      </c>
    </row>
    <row r="3" spans="1:13">
      <c r="A3" s="1">
        <v>45404</v>
      </c>
      <c r="B3" t="s">
        <v>7</v>
      </c>
      <c r="C3" t="s">
        <v>46</v>
      </c>
      <c r="D3" t="s">
        <v>47</v>
      </c>
      <c r="G3" t="s">
        <v>48</v>
      </c>
      <c r="H3" t="s">
        <v>14</v>
      </c>
      <c r="I3" s="2">
        <v>0.3659722222222222</v>
      </c>
      <c r="J3" s="2">
        <v>0.37638888888888888</v>
      </c>
      <c r="K3" s="3">
        <v>1.3888888888888888E-2</v>
      </c>
      <c r="L3" t="s">
        <v>49</v>
      </c>
      <c r="M3" t="e">
        <f ca="1">_xludf.HYPERLINK("https://dev.azure.com/FontesPatrus/Benner/_workitems/edit/16052")</f>
        <v>#NAME?</v>
      </c>
    </row>
    <row r="4" spans="1:13">
      <c r="A4" s="1">
        <v>45404</v>
      </c>
      <c r="B4" t="s">
        <v>4</v>
      </c>
      <c r="C4" t="s">
        <v>50</v>
      </c>
      <c r="D4" t="s">
        <v>51</v>
      </c>
      <c r="G4" t="s">
        <v>52</v>
      </c>
      <c r="H4" t="s">
        <v>15</v>
      </c>
      <c r="I4" s="2">
        <v>0.37152777777777773</v>
      </c>
      <c r="J4" s="2">
        <v>0.38194444444444442</v>
      </c>
      <c r="K4" s="3">
        <v>1.3888888888888888E-2</v>
      </c>
      <c r="L4" t="s">
        <v>53</v>
      </c>
      <c r="M4" t="e">
        <f ca="1">_xludf.HYPERLINK("https://fontespatrus.visualstudio.com/Benner/_workitems/edit/13034")</f>
        <v>#NAME?</v>
      </c>
    </row>
    <row r="5" spans="1:13">
      <c r="A5" s="1">
        <v>45404</v>
      </c>
      <c r="B5" t="s">
        <v>4</v>
      </c>
      <c r="C5" t="s">
        <v>54</v>
      </c>
      <c r="H5" t="s">
        <v>15</v>
      </c>
      <c r="I5" s="2">
        <v>0.38194444444444442</v>
      </c>
      <c r="J5" s="2">
        <v>0.39583333333333331</v>
      </c>
      <c r="K5" s="3">
        <v>1.3888888888888888E-2</v>
      </c>
    </row>
    <row r="6" spans="1:13">
      <c r="A6" s="1">
        <v>45404</v>
      </c>
      <c r="B6" t="s">
        <v>4</v>
      </c>
      <c r="C6" t="s">
        <v>55</v>
      </c>
      <c r="H6" t="s">
        <v>13</v>
      </c>
      <c r="I6" s="2">
        <v>0.39583333333333331</v>
      </c>
      <c r="J6" s="2">
        <v>0.40625</v>
      </c>
      <c r="K6" s="3">
        <v>1.3888888888888888E-2</v>
      </c>
    </row>
    <row r="7" spans="1:13">
      <c r="A7" s="1">
        <v>45404</v>
      </c>
      <c r="B7" t="s">
        <v>7</v>
      </c>
      <c r="C7" t="s">
        <v>56</v>
      </c>
      <c r="D7" t="s">
        <v>47</v>
      </c>
      <c r="G7" t="s">
        <v>57</v>
      </c>
      <c r="H7" t="s">
        <v>15</v>
      </c>
      <c r="I7" s="2">
        <v>0.40347222222222223</v>
      </c>
      <c r="J7" s="2">
        <v>0.49652777777777773</v>
      </c>
      <c r="K7" s="3">
        <v>9.0277777777777776E-2</v>
      </c>
      <c r="L7" t="s">
        <v>58</v>
      </c>
      <c r="M7" t="e">
        <f ca="1">_xludf.HYPERLINK("https://dev.azure.com/FontesPatrus/Benner/_workitems/edit/16072")</f>
        <v>#NAME?</v>
      </c>
    </row>
    <row r="8" spans="1:13">
      <c r="A8" s="1">
        <v>45404</v>
      </c>
      <c r="B8" t="s">
        <v>4</v>
      </c>
      <c r="C8" t="s">
        <v>59</v>
      </c>
      <c r="H8" t="s">
        <v>14</v>
      </c>
      <c r="I8" s="2">
        <v>0.41666666666666669</v>
      </c>
      <c r="J8" s="2">
        <v>0.46875</v>
      </c>
      <c r="K8" s="3">
        <v>5.5555555555555552E-2</v>
      </c>
    </row>
    <row r="9" spans="1:13">
      <c r="A9" s="1">
        <v>45404</v>
      </c>
      <c r="B9" t="s">
        <v>10</v>
      </c>
      <c r="C9" t="s">
        <v>60</v>
      </c>
      <c r="H9" t="s">
        <v>14</v>
      </c>
      <c r="I9" s="2">
        <v>0.41736111111111113</v>
      </c>
      <c r="J9" s="2">
        <v>0.47916666666666669</v>
      </c>
      <c r="K9" s="3">
        <v>6.25E-2</v>
      </c>
    </row>
    <row r="10" spans="1:13">
      <c r="A10" s="1">
        <v>45404</v>
      </c>
      <c r="B10" t="s">
        <v>5</v>
      </c>
      <c r="C10" t="s">
        <v>61</v>
      </c>
      <c r="H10" t="s">
        <v>14</v>
      </c>
      <c r="I10" s="2">
        <v>0.44791666666666669</v>
      </c>
      <c r="J10" s="2">
        <v>0.55833333333333335</v>
      </c>
      <c r="K10" s="3">
        <v>0.1111111111111111</v>
      </c>
    </row>
    <row r="11" spans="1:13">
      <c r="A11" s="1">
        <v>45404</v>
      </c>
      <c r="B11" t="s">
        <v>4</v>
      </c>
      <c r="C11" t="s">
        <v>62</v>
      </c>
      <c r="H11" t="s">
        <v>14</v>
      </c>
      <c r="I11" s="2">
        <v>0.46875</v>
      </c>
      <c r="J11" s="2">
        <v>0.53125</v>
      </c>
      <c r="K11" s="3">
        <v>6.25E-2</v>
      </c>
    </row>
    <row r="12" spans="1:13">
      <c r="A12" s="1">
        <v>45404</v>
      </c>
      <c r="B12" t="s">
        <v>8</v>
      </c>
      <c r="C12" t="s">
        <v>63</v>
      </c>
      <c r="D12" t="s">
        <v>64</v>
      </c>
      <c r="H12" t="s">
        <v>14</v>
      </c>
      <c r="I12" s="2">
        <v>0.47916666666666669</v>
      </c>
      <c r="J12" s="2">
        <v>0.52083333333333337</v>
      </c>
      <c r="K12" s="3">
        <v>4.1666666666666664E-2</v>
      </c>
      <c r="L12" t="s">
        <v>65</v>
      </c>
      <c r="M12" t="e">
        <f ca="1">_xludf.HYPERLINK("https://dev.azure.com/FontesPatrus/Benner/_workitems/edit/16476")</f>
        <v>#NAME?</v>
      </c>
    </row>
    <row r="13" spans="1:13">
      <c r="A13" s="1">
        <v>45404</v>
      </c>
      <c r="B13" t="s">
        <v>10</v>
      </c>
      <c r="C13" t="s">
        <v>66</v>
      </c>
      <c r="H13" t="s">
        <v>14</v>
      </c>
      <c r="I13" s="2">
        <v>0.47916666666666669</v>
      </c>
      <c r="J13" s="2">
        <v>0.5</v>
      </c>
      <c r="K13" s="3">
        <v>2.0833333333333332E-2</v>
      </c>
    </row>
    <row r="14" spans="1:13">
      <c r="A14" s="1">
        <v>45404</v>
      </c>
      <c r="B14" t="s">
        <v>10</v>
      </c>
      <c r="C14" t="s">
        <v>60</v>
      </c>
      <c r="D14" t="s">
        <v>67</v>
      </c>
      <c r="H14" t="s">
        <v>14</v>
      </c>
      <c r="I14" s="2">
        <v>0.5</v>
      </c>
      <c r="J14" s="2">
        <v>0.52083333333333337</v>
      </c>
      <c r="K14" s="3">
        <v>2.0833333333333332E-2</v>
      </c>
    </row>
    <row r="15" spans="1:13">
      <c r="A15" s="1">
        <v>45404</v>
      </c>
      <c r="B15" t="s">
        <v>5</v>
      </c>
      <c r="C15" t="s">
        <v>55</v>
      </c>
      <c r="H15" t="s">
        <v>13</v>
      </c>
      <c r="I15" s="2">
        <v>0.5625</v>
      </c>
      <c r="J15" s="2">
        <v>0.57291666666666663</v>
      </c>
      <c r="K15" s="3">
        <v>1.3888888888888888E-2</v>
      </c>
    </row>
    <row r="16" spans="1:13">
      <c r="A16" s="1">
        <v>45404</v>
      </c>
      <c r="B16" t="s">
        <v>7</v>
      </c>
      <c r="C16" t="s">
        <v>46</v>
      </c>
      <c r="D16" t="s">
        <v>47</v>
      </c>
      <c r="G16" t="s">
        <v>48</v>
      </c>
      <c r="H16" t="s">
        <v>14</v>
      </c>
      <c r="I16" s="2">
        <v>0.56388888888888888</v>
      </c>
      <c r="J16" s="2">
        <v>0.60763888888888895</v>
      </c>
      <c r="K16" s="3">
        <v>4.1666666666666664E-2</v>
      </c>
      <c r="L16" t="s">
        <v>49</v>
      </c>
      <c r="M16" t="e">
        <f ca="1">_xludf.HYPERLINK("https://dev.azure.com/FontesPatrus/Benner/_workitems/edit/16052")</f>
        <v>#NAME?</v>
      </c>
    </row>
    <row r="17" spans="1:13">
      <c r="A17" s="1">
        <v>45404</v>
      </c>
      <c r="B17" t="s">
        <v>4</v>
      </c>
      <c r="C17" t="s">
        <v>50</v>
      </c>
      <c r="D17" t="s">
        <v>51</v>
      </c>
      <c r="G17" t="s">
        <v>52</v>
      </c>
      <c r="H17" t="s">
        <v>15</v>
      </c>
      <c r="I17" s="2">
        <v>0.56944444444444442</v>
      </c>
      <c r="J17" s="2">
        <v>0.58333333333333337</v>
      </c>
      <c r="K17" s="3">
        <v>1.3888888888888888E-2</v>
      </c>
      <c r="L17" t="s">
        <v>53</v>
      </c>
      <c r="M17" t="e">
        <f ca="1">_xludf.HYPERLINK("https://fontespatrus.visualstudio.com/Benner/_workitems/edit/13034")</f>
        <v>#NAME?</v>
      </c>
    </row>
    <row r="18" spans="1:13">
      <c r="A18" s="1">
        <v>45404</v>
      </c>
      <c r="B18" t="s">
        <v>8</v>
      </c>
      <c r="C18" t="s">
        <v>68</v>
      </c>
      <c r="D18" t="s">
        <v>69</v>
      </c>
      <c r="F18" t="s">
        <v>70</v>
      </c>
      <c r="H18" t="s">
        <v>14</v>
      </c>
      <c r="I18" s="2">
        <v>0.56944444444444442</v>
      </c>
      <c r="J18" s="2">
        <v>0.61111111111111105</v>
      </c>
      <c r="K18" s="3">
        <v>4.1666666666666664E-2</v>
      </c>
      <c r="L18" t="s">
        <v>71</v>
      </c>
      <c r="M18" t="e">
        <f ca="1">_xludf.HYPERLINK("https://dev.azure.com/FontesPatrus/Benner/_workitems/edit/16535")</f>
        <v>#NAME?</v>
      </c>
    </row>
    <row r="19" spans="1:13">
      <c r="A19" s="1">
        <v>45404</v>
      </c>
      <c r="B19" t="s">
        <v>5</v>
      </c>
      <c r="C19" t="s">
        <v>72</v>
      </c>
      <c r="H19" t="s">
        <v>15</v>
      </c>
      <c r="I19" s="2">
        <v>0.57291666666666663</v>
      </c>
      <c r="J19" s="2">
        <v>0.58194444444444449</v>
      </c>
      <c r="K19" s="3">
        <v>6.9444444444444441E-3</v>
      </c>
    </row>
    <row r="20" spans="1:13">
      <c r="A20" s="1">
        <v>45404</v>
      </c>
      <c r="B20" t="s">
        <v>10</v>
      </c>
      <c r="C20" t="s">
        <v>60</v>
      </c>
      <c r="D20" t="s">
        <v>67</v>
      </c>
      <c r="H20" t="s">
        <v>14</v>
      </c>
      <c r="I20" s="2">
        <v>0.57638888888888895</v>
      </c>
      <c r="J20" s="2">
        <v>0.6972222222222223</v>
      </c>
      <c r="K20" s="3">
        <v>0.11805555555555557</v>
      </c>
    </row>
    <row r="21" spans="1:13">
      <c r="A21" s="1">
        <v>45404</v>
      </c>
      <c r="B21" t="s">
        <v>4</v>
      </c>
      <c r="C21" t="s">
        <v>73</v>
      </c>
      <c r="H21" t="s">
        <v>14</v>
      </c>
      <c r="I21" s="2">
        <v>0.58333333333333337</v>
      </c>
      <c r="J21" s="2">
        <v>0.625</v>
      </c>
      <c r="K21" s="3">
        <v>4.1666666666666664E-2</v>
      </c>
    </row>
    <row r="22" spans="1:13">
      <c r="A22" s="1">
        <v>45404</v>
      </c>
      <c r="B22" t="s">
        <v>5</v>
      </c>
      <c r="C22" t="s">
        <v>74</v>
      </c>
      <c r="H22" t="s">
        <v>15</v>
      </c>
      <c r="I22" s="2">
        <v>0.58472222222222225</v>
      </c>
      <c r="J22" s="2">
        <v>0.65833333333333333</v>
      </c>
      <c r="K22" s="3">
        <v>7.6388888888888895E-2</v>
      </c>
    </row>
    <row r="23" spans="1:13">
      <c r="A23" s="1">
        <v>45404</v>
      </c>
      <c r="B23" t="s">
        <v>8</v>
      </c>
      <c r="C23" t="s">
        <v>75</v>
      </c>
      <c r="D23" t="s">
        <v>64</v>
      </c>
      <c r="H23" t="s">
        <v>14</v>
      </c>
      <c r="I23" s="2">
        <v>0.61111111111111105</v>
      </c>
      <c r="J23" s="2">
        <v>0.75138888888888899</v>
      </c>
      <c r="K23" s="3">
        <v>0.1388888888888889</v>
      </c>
      <c r="L23" t="s">
        <v>76</v>
      </c>
      <c r="M23" t="e">
        <f ca="1">_xludf.HYPERLINK("https://dev.azure.com/FontesPatrus/Benner/_workitems/edit/16477")</f>
        <v>#NAME?</v>
      </c>
    </row>
    <row r="24" spans="1:13">
      <c r="A24" s="1">
        <v>45404</v>
      </c>
      <c r="B24" t="s">
        <v>4</v>
      </c>
      <c r="C24" t="s">
        <v>77</v>
      </c>
      <c r="H24" t="s">
        <v>14</v>
      </c>
      <c r="I24" s="2">
        <v>0.625</v>
      </c>
      <c r="J24" s="2">
        <v>0.67708333333333337</v>
      </c>
      <c r="K24" s="3">
        <v>5.5555555555555552E-2</v>
      </c>
    </row>
    <row r="25" spans="1:13">
      <c r="A25" s="1">
        <v>45404</v>
      </c>
      <c r="B25" t="s">
        <v>5</v>
      </c>
      <c r="C25" t="s">
        <v>78</v>
      </c>
      <c r="H25" t="s">
        <v>14</v>
      </c>
      <c r="I25" s="2">
        <v>0.65833333333333333</v>
      </c>
      <c r="J25" s="2">
        <v>0.6972222222222223</v>
      </c>
      <c r="K25" s="3">
        <v>4.1666666666666664E-2</v>
      </c>
    </row>
    <row r="26" spans="1:13">
      <c r="A26" s="1">
        <v>45404</v>
      </c>
      <c r="B26" t="s">
        <v>4</v>
      </c>
      <c r="C26" t="s">
        <v>79</v>
      </c>
      <c r="H26" t="s">
        <v>15</v>
      </c>
      <c r="I26" s="2">
        <v>0.67708333333333337</v>
      </c>
      <c r="J26" s="2">
        <v>0.70833333333333337</v>
      </c>
      <c r="K26" s="3">
        <v>3.4722222222222224E-2</v>
      </c>
    </row>
    <row r="27" spans="1:13">
      <c r="A27" s="1">
        <v>45404</v>
      </c>
      <c r="B27" t="s">
        <v>10</v>
      </c>
      <c r="C27" t="s">
        <v>60</v>
      </c>
      <c r="D27" t="s">
        <v>67</v>
      </c>
      <c r="H27" t="s">
        <v>14</v>
      </c>
      <c r="I27" s="2">
        <v>0.70486111111111116</v>
      </c>
      <c r="J27" s="2">
        <v>0.70833333333333337</v>
      </c>
      <c r="K27" s="3">
        <v>6.9444444444444441E-3</v>
      </c>
    </row>
    <row r="28" spans="1:13">
      <c r="A28" s="1">
        <v>45404</v>
      </c>
      <c r="B28" t="s">
        <v>10</v>
      </c>
      <c r="C28" t="s">
        <v>80</v>
      </c>
      <c r="H28" t="s">
        <v>14</v>
      </c>
      <c r="I28" s="2">
        <v>0.70833333333333337</v>
      </c>
      <c r="J28" s="2">
        <v>0.75347222222222221</v>
      </c>
      <c r="K28" s="3">
        <v>4.8611111111111112E-2</v>
      </c>
    </row>
    <row r="29" spans="1:13">
      <c r="A29" s="1">
        <v>45404</v>
      </c>
      <c r="B29" t="s">
        <v>7</v>
      </c>
      <c r="C29" t="s">
        <v>81</v>
      </c>
      <c r="D29" t="s">
        <v>82</v>
      </c>
      <c r="G29" t="s">
        <v>83</v>
      </c>
      <c r="H29" t="s">
        <v>15</v>
      </c>
      <c r="I29" s="2">
        <v>0.71527777777777779</v>
      </c>
      <c r="J29" s="2">
        <v>0.73749999999999993</v>
      </c>
      <c r="K29" s="3">
        <v>2.0833333333333332E-2</v>
      </c>
      <c r="L29" t="s">
        <v>84</v>
      </c>
      <c r="M29" t="e">
        <f ca="1">_xludf.HYPERLINK("https://dev.azure.com/FontesPatrus/Benner/_workitems/edit/16495")</f>
        <v>#NAME?</v>
      </c>
    </row>
    <row r="30" spans="1:13">
      <c r="A30" s="1">
        <v>45404</v>
      </c>
      <c r="B30" t="s">
        <v>4</v>
      </c>
      <c r="C30" t="s">
        <v>85</v>
      </c>
      <c r="H30" t="s">
        <v>15</v>
      </c>
      <c r="I30" s="2">
        <v>0.72569444444444453</v>
      </c>
      <c r="J30" s="2">
        <v>0.73958333333333337</v>
      </c>
      <c r="K30" s="3">
        <v>1.3888888888888888E-2</v>
      </c>
    </row>
    <row r="31" spans="1:13">
      <c r="A31" s="1">
        <v>45404</v>
      </c>
      <c r="B31" t="s">
        <v>4</v>
      </c>
      <c r="C31" t="s">
        <v>79</v>
      </c>
      <c r="H31" t="s">
        <v>15</v>
      </c>
      <c r="I31" s="2">
        <v>0.73958333333333337</v>
      </c>
      <c r="J31" s="2">
        <v>0.77083333333333337</v>
      </c>
      <c r="K31" s="3">
        <v>3.4722222222222224E-2</v>
      </c>
    </row>
    <row r="32" spans="1:13">
      <c r="A32" s="1">
        <v>45404</v>
      </c>
      <c r="B32" t="s">
        <v>5</v>
      </c>
      <c r="C32" t="s">
        <v>73</v>
      </c>
      <c r="H32" t="s">
        <v>15</v>
      </c>
      <c r="I32" s="2">
        <v>0.75</v>
      </c>
      <c r="J32" s="2">
        <v>0.79722222222222217</v>
      </c>
      <c r="K32" s="3">
        <v>4.8611111111111112E-2</v>
      </c>
    </row>
    <row r="33" spans="1:13">
      <c r="A33" s="1">
        <v>45404</v>
      </c>
      <c r="B33" t="s">
        <v>4</v>
      </c>
      <c r="C33" t="s">
        <v>50</v>
      </c>
      <c r="D33" t="s">
        <v>51</v>
      </c>
      <c r="G33" t="s">
        <v>52</v>
      </c>
      <c r="H33" t="s">
        <v>15</v>
      </c>
      <c r="I33" s="2">
        <v>0.77083333333333337</v>
      </c>
      <c r="J33" s="2">
        <v>0.78402777777777777</v>
      </c>
      <c r="K33" s="3">
        <v>1.3888888888888888E-2</v>
      </c>
      <c r="L33" t="s">
        <v>53</v>
      </c>
      <c r="M33" t="e">
        <f ca="1">_xludf.HYPERLINK("https://fontespatrus.visualstudio.com/Benner/_workitems/edit/13034")</f>
        <v>#NAME?</v>
      </c>
    </row>
    <row r="34" spans="1:13">
      <c r="A34" s="1">
        <v>45404</v>
      </c>
      <c r="B34" t="s">
        <v>5</v>
      </c>
      <c r="C34" t="s">
        <v>86</v>
      </c>
      <c r="H34" t="s">
        <v>15</v>
      </c>
      <c r="I34" s="2">
        <v>0.79722222222222217</v>
      </c>
      <c r="J34" s="2">
        <v>0.83888888888888891</v>
      </c>
      <c r="K34" s="3">
        <v>4.1666666666666664E-2</v>
      </c>
    </row>
    <row r="35" spans="1:13">
      <c r="A35" s="1">
        <v>45404</v>
      </c>
      <c r="B35" t="s">
        <v>5</v>
      </c>
      <c r="C35" t="s">
        <v>87</v>
      </c>
      <c r="H35" t="s">
        <v>15</v>
      </c>
      <c r="I35" s="2">
        <v>0.83958333333333324</v>
      </c>
      <c r="J35" s="2">
        <v>0.86041666666666661</v>
      </c>
      <c r="K35" s="3">
        <v>2.0833333333333332E-2</v>
      </c>
    </row>
    <row r="36" spans="1:13">
      <c r="A36" s="1">
        <v>45405</v>
      </c>
      <c r="B36" t="s">
        <v>8</v>
      </c>
      <c r="C36" t="s">
        <v>88</v>
      </c>
      <c r="D36" t="s">
        <v>89</v>
      </c>
      <c r="F36" t="s">
        <v>90</v>
      </c>
      <c r="H36" t="s">
        <v>14</v>
      </c>
      <c r="I36" s="2">
        <v>0.30208333333333331</v>
      </c>
      <c r="J36" s="2">
        <v>0.34375</v>
      </c>
      <c r="K36" s="3">
        <v>4.1666666666666664E-2</v>
      </c>
    </row>
    <row r="37" spans="1:13">
      <c r="A37" s="1">
        <v>45405</v>
      </c>
      <c r="B37" t="s">
        <v>11</v>
      </c>
      <c r="C37" t="s">
        <v>91</v>
      </c>
      <c r="D37" t="s">
        <v>51</v>
      </c>
      <c r="H37" t="s">
        <v>14</v>
      </c>
      <c r="I37" s="2">
        <v>0.33333333333333331</v>
      </c>
      <c r="J37" s="2">
        <v>0.375</v>
      </c>
      <c r="K37" s="3">
        <v>4.1666666666666664E-2</v>
      </c>
    </row>
    <row r="38" spans="1:13">
      <c r="A38" s="1">
        <v>45405</v>
      </c>
      <c r="B38" t="s">
        <v>7</v>
      </c>
      <c r="C38" t="s">
        <v>92</v>
      </c>
      <c r="D38" t="s">
        <v>93</v>
      </c>
      <c r="G38" t="s">
        <v>94</v>
      </c>
      <c r="H38" t="s">
        <v>14</v>
      </c>
      <c r="I38" s="2">
        <v>0.33819444444444446</v>
      </c>
      <c r="J38" s="2">
        <v>0.37638888888888888</v>
      </c>
      <c r="K38" s="3">
        <v>4.1666666666666664E-2</v>
      </c>
      <c r="L38" t="s">
        <v>95</v>
      </c>
      <c r="M38" t="e">
        <f ca="1">_xludf.HYPERLINK("https://dev.azure.com/FontesPatrus/Benner/_workitems/edit/15454")</f>
        <v>#NAME?</v>
      </c>
    </row>
    <row r="39" spans="1:13">
      <c r="A39" s="1">
        <v>45405</v>
      </c>
      <c r="B39" t="s">
        <v>8</v>
      </c>
      <c r="C39" t="s">
        <v>63</v>
      </c>
      <c r="D39" t="s">
        <v>64</v>
      </c>
      <c r="H39" t="s">
        <v>14</v>
      </c>
      <c r="I39" s="2">
        <v>0.34375</v>
      </c>
      <c r="J39" s="2">
        <v>0.38541666666666669</v>
      </c>
      <c r="K39" s="3">
        <v>4.1666666666666664E-2</v>
      </c>
      <c r="L39" t="s">
        <v>65</v>
      </c>
      <c r="M39" t="e">
        <f ca="1">_xludf.HYPERLINK("https://dev.azure.com/FontesPatrus/Benner/_workitems/edit/16476")</f>
        <v>#NAME?</v>
      </c>
    </row>
    <row r="40" spans="1:13">
      <c r="A40" s="1">
        <v>45405</v>
      </c>
      <c r="B40" t="s">
        <v>4</v>
      </c>
      <c r="C40" t="s">
        <v>96</v>
      </c>
      <c r="D40" t="s">
        <v>51</v>
      </c>
      <c r="G40" t="s">
        <v>97</v>
      </c>
      <c r="H40" t="s">
        <v>14</v>
      </c>
      <c r="I40" s="2">
        <v>0.36805555555555558</v>
      </c>
      <c r="J40" s="2">
        <v>0.38125000000000003</v>
      </c>
      <c r="K40" s="3">
        <v>1.3888888888888888E-2</v>
      </c>
      <c r="L40" t="s">
        <v>98</v>
      </c>
      <c r="M40" t="e">
        <f ca="1">_xludf.HYPERLINK("https://fontespatrus.visualstudio.com/Benner/_workitems/edit/16537")</f>
        <v>#NAME?</v>
      </c>
    </row>
    <row r="41" spans="1:13">
      <c r="A41" s="1">
        <v>45405</v>
      </c>
      <c r="B41" t="s">
        <v>10</v>
      </c>
      <c r="C41" t="s">
        <v>60</v>
      </c>
      <c r="D41" t="s">
        <v>67</v>
      </c>
      <c r="H41" t="s">
        <v>14</v>
      </c>
      <c r="I41" s="2">
        <v>0.36805555555555558</v>
      </c>
      <c r="J41" s="2">
        <v>0.38541666666666669</v>
      </c>
      <c r="K41" s="3">
        <v>2.0833333333333332E-2</v>
      </c>
    </row>
    <row r="42" spans="1:13">
      <c r="A42" s="1">
        <v>45405</v>
      </c>
      <c r="B42" t="s">
        <v>4</v>
      </c>
      <c r="C42" t="s">
        <v>99</v>
      </c>
      <c r="H42" t="s">
        <v>15</v>
      </c>
      <c r="I42" s="2">
        <v>0.38125000000000003</v>
      </c>
      <c r="J42" s="2">
        <v>0.38750000000000001</v>
      </c>
      <c r="K42" s="3">
        <v>6.9444444444444441E-3</v>
      </c>
    </row>
    <row r="43" spans="1:13">
      <c r="A43" s="1">
        <v>45405</v>
      </c>
      <c r="B43" t="s">
        <v>8</v>
      </c>
      <c r="C43" t="s">
        <v>100</v>
      </c>
      <c r="H43" t="s">
        <v>13</v>
      </c>
      <c r="I43" s="2">
        <v>0.38541666666666669</v>
      </c>
      <c r="J43" s="2">
        <v>0.41666666666666669</v>
      </c>
      <c r="K43" s="3">
        <v>3.4722222222222224E-2</v>
      </c>
    </row>
    <row r="44" spans="1:13">
      <c r="A44" s="1">
        <v>45405</v>
      </c>
      <c r="B44" t="s">
        <v>10</v>
      </c>
      <c r="C44" t="s">
        <v>100</v>
      </c>
      <c r="H44" t="s">
        <v>13</v>
      </c>
      <c r="I44" s="2">
        <v>0.38541666666666669</v>
      </c>
      <c r="J44" s="2">
        <v>0.41666666666666669</v>
      </c>
      <c r="K44" s="3">
        <v>3.4722222222222224E-2</v>
      </c>
    </row>
    <row r="45" spans="1:13">
      <c r="A45" s="1">
        <v>45405</v>
      </c>
      <c r="B45" t="s">
        <v>4</v>
      </c>
      <c r="C45" t="s">
        <v>79</v>
      </c>
      <c r="H45" t="s">
        <v>15</v>
      </c>
      <c r="I45" s="2">
        <v>0.38750000000000001</v>
      </c>
      <c r="J45" s="2">
        <v>0.39583333333333331</v>
      </c>
      <c r="K45" s="3">
        <v>6.9444444444444441E-3</v>
      </c>
    </row>
    <row r="46" spans="1:13">
      <c r="A46" s="1">
        <v>45405</v>
      </c>
      <c r="B46" t="s">
        <v>11</v>
      </c>
      <c r="C46" t="s">
        <v>91</v>
      </c>
      <c r="D46" t="s">
        <v>51</v>
      </c>
      <c r="H46" t="s">
        <v>14</v>
      </c>
      <c r="I46" s="2">
        <v>0.38958333333333334</v>
      </c>
      <c r="J46" s="2">
        <v>0.39583333333333331</v>
      </c>
      <c r="K46" s="3">
        <v>6.9444444444444441E-3</v>
      </c>
    </row>
    <row r="47" spans="1:13">
      <c r="A47" s="1">
        <v>45405</v>
      </c>
      <c r="B47" t="s">
        <v>4</v>
      </c>
      <c r="C47" t="s">
        <v>55</v>
      </c>
      <c r="H47" t="s">
        <v>13</v>
      </c>
      <c r="I47" s="2">
        <v>0.39583333333333331</v>
      </c>
      <c r="J47" s="2">
        <v>0.41111111111111115</v>
      </c>
      <c r="K47" s="3">
        <v>1.3888888888888888E-2</v>
      </c>
    </row>
    <row r="48" spans="1:13">
      <c r="A48" s="1">
        <v>45405</v>
      </c>
      <c r="B48" t="s">
        <v>11</v>
      </c>
      <c r="C48" t="s">
        <v>55</v>
      </c>
      <c r="H48" t="s">
        <v>13</v>
      </c>
      <c r="I48" s="2">
        <v>0.39583333333333331</v>
      </c>
      <c r="J48" s="2">
        <v>0.41111111111111115</v>
      </c>
      <c r="K48" s="3">
        <v>1.3888888888888888E-2</v>
      </c>
    </row>
    <row r="49" spans="1:13">
      <c r="A49" s="1">
        <v>45405</v>
      </c>
      <c r="B49" t="s">
        <v>6</v>
      </c>
      <c r="C49" t="s">
        <v>101</v>
      </c>
      <c r="D49" t="s">
        <v>102</v>
      </c>
      <c r="F49" t="s">
        <v>103</v>
      </c>
      <c r="G49" t="s">
        <v>57</v>
      </c>
      <c r="H49" t="s">
        <v>15</v>
      </c>
      <c r="I49" s="2">
        <v>0.40625</v>
      </c>
      <c r="J49" s="2">
        <v>0.44027777777777777</v>
      </c>
      <c r="K49" s="3">
        <v>3.4722222222222224E-2</v>
      </c>
      <c r="L49" t="s">
        <v>104</v>
      </c>
      <c r="M49" t="e">
        <f ca="1">_xludf.HYPERLINK("https://dev.azure.com/FontesPatrus/Benner/_workitems/edit/13830")</f>
        <v>#NAME?</v>
      </c>
    </row>
    <row r="50" spans="1:13">
      <c r="A50" s="1">
        <v>45405</v>
      </c>
      <c r="B50" t="s">
        <v>4</v>
      </c>
      <c r="C50" t="s">
        <v>105</v>
      </c>
      <c r="H50" t="s">
        <v>14</v>
      </c>
      <c r="I50" s="2">
        <v>0.41111111111111115</v>
      </c>
      <c r="J50" s="2">
        <v>0.41805555555555557</v>
      </c>
      <c r="K50" s="3">
        <v>6.9444444444444441E-3</v>
      </c>
    </row>
    <row r="51" spans="1:13">
      <c r="A51" s="1">
        <v>45405</v>
      </c>
      <c r="B51" t="s">
        <v>11</v>
      </c>
      <c r="C51" t="s">
        <v>91</v>
      </c>
      <c r="D51" t="s">
        <v>51</v>
      </c>
      <c r="H51" t="s">
        <v>14</v>
      </c>
      <c r="I51" s="2">
        <v>0.41111111111111115</v>
      </c>
      <c r="J51" s="2">
        <v>0.4291666666666667</v>
      </c>
      <c r="K51" s="3">
        <v>2.0833333333333332E-2</v>
      </c>
    </row>
    <row r="52" spans="1:13">
      <c r="A52" s="1">
        <v>45405</v>
      </c>
      <c r="B52" t="s">
        <v>7</v>
      </c>
      <c r="C52" t="s">
        <v>106</v>
      </c>
      <c r="D52" t="s">
        <v>107</v>
      </c>
      <c r="F52" t="s">
        <v>108</v>
      </c>
      <c r="H52" t="s">
        <v>15</v>
      </c>
      <c r="I52" s="2">
        <v>0.41666666666666669</v>
      </c>
      <c r="J52" s="2">
        <v>0.45833333333333331</v>
      </c>
      <c r="K52" s="3">
        <v>4.1666666666666664E-2</v>
      </c>
    </row>
    <row r="53" spans="1:13">
      <c r="A53" s="1">
        <v>45405</v>
      </c>
      <c r="B53" t="s">
        <v>8</v>
      </c>
      <c r="C53" t="s">
        <v>63</v>
      </c>
      <c r="D53" t="s">
        <v>64</v>
      </c>
      <c r="H53" t="s">
        <v>14</v>
      </c>
      <c r="I53" s="2">
        <v>0.41666666666666669</v>
      </c>
      <c r="J53" s="2">
        <v>0.47916666666666669</v>
      </c>
      <c r="K53" s="3">
        <v>6.25E-2</v>
      </c>
      <c r="L53" t="s">
        <v>65</v>
      </c>
      <c r="M53" t="e">
        <f ca="1">_xludf.HYPERLINK("https://dev.azure.com/FontesPatrus/Benner/_workitems/edit/16476")</f>
        <v>#NAME?</v>
      </c>
    </row>
    <row r="54" spans="1:13">
      <c r="A54" s="1">
        <v>45405</v>
      </c>
      <c r="B54" t="s">
        <v>10</v>
      </c>
      <c r="C54" t="s">
        <v>60</v>
      </c>
      <c r="D54" t="s">
        <v>67</v>
      </c>
      <c r="H54" t="s">
        <v>14</v>
      </c>
      <c r="I54" s="2">
        <v>0.41666666666666669</v>
      </c>
      <c r="J54" s="2">
        <v>0.45833333333333331</v>
      </c>
      <c r="K54" s="3">
        <v>4.1666666666666664E-2</v>
      </c>
    </row>
    <row r="55" spans="1:13">
      <c r="A55" s="1">
        <v>45405</v>
      </c>
      <c r="B55" t="s">
        <v>4</v>
      </c>
      <c r="C55" t="s">
        <v>109</v>
      </c>
      <c r="H55" t="s">
        <v>15</v>
      </c>
      <c r="I55" s="2">
        <v>0.41805555555555557</v>
      </c>
      <c r="J55" s="2">
        <v>0.43055555555555558</v>
      </c>
      <c r="K55" s="3">
        <v>1.3888888888888888E-2</v>
      </c>
    </row>
    <row r="56" spans="1:13">
      <c r="A56" s="1">
        <v>45405</v>
      </c>
      <c r="B56" t="s">
        <v>11</v>
      </c>
      <c r="C56" t="s">
        <v>110</v>
      </c>
      <c r="D56" t="s">
        <v>51</v>
      </c>
      <c r="G56" t="s">
        <v>111</v>
      </c>
      <c r="H56" t="s">
        <v>14</v>
      </c>
      <c r="I56" s="2">
        <v>0.4291666666666667</v>
      </c>
      <c r="J56" s="2">
        <v>0.43402777777777773</v>
      </c>
      <c r="K56" s="3">
        <v>6.9444444444444441E-3</v>
      </c>
    </row>
    <row r="57" spans="1:13">
      <c r="A57" s="1">
        <v>45405</v>
      </c>
      <c r="B57" t="s">
        <v>5</v>
      </c>
      <c r="C57" t="s">
        <v>61</v>
      </c>
      <c r="H57" t="s">
        <v>15</v>
      </c>
      <c r="I57" s="2">
        <v>0.4458333333333333</v>
      </c>
      <c r="J57" s="2">
        <v>0.54652777777777783</v>
      </c>
      <c r="K57" s="3">
        <v>0.10416666666666667</v>
      </c>
    </row>
    <row r="58" spans="1:13">
      <c r="A58" s="1">
        <v>45405</v>
      </c>
      <c r="B58" t="s">
        <v>11</v>
      </c>
      <c r="C58" t="s">
        <v>110</v>
      </c>
      <c r="D58" t="s">
        <v>51</v>
      </c>
      <c r="G58" t="s">
        <v>111</v>
      </c>
      <c r="H58" t="s">
        <v>14</v>
      </c>
      <c r="I58" s="2">
        <v>0.4458333333333333</v>
      </c>
      <c r="J58" s="2">
        <v>0.46666666666666662</v>
      </c>
      <c r="K58" s="3">
        <v>2.0833333333333332E-2</v>
      </c>
    </row>
    <row r="59" spans="1:13">
      <c r="A59" s="1">
        <v>45405</v>
      </c>
      <c r="B59" t="s">
        <v>4</v>
      </c>
      <c r="C59" t="s">
        <v>105</v>
      </c>
      <c r="H59" t="s">
        <v>14</v>
      </c>
      <c r="I59" s="2">
        <v>0.44861111111111113</v>
      </c>
      <c r="J59" s="2">
        <v>0.49861111111111112</v>
      </c>
      <c r="K59" s="3">
        <v>4.8611111111111112E-2</v>
      </c>
    </row>
    <row r="60" spans="1:13">
      <c r="A60" s="1">
        <v>45405</v>
      </c>
      <c r="B60" t="s">
        <v>7</v>
      </c>
      <c r="C60" t="s">
        <v>112</v>
      </c>
      <c r="D60" t="s">
        <v>113</v>
      </c>
      <c r="H60" t="s">
        <v>15</v>
      </c>
      <c r="I60" s="2">
        <v>0.45833333333333331</v>
      </c>
      <c r="J60" s="2">
        <v>0.4597222222222222</v>
      </c>
      <c r="K60" s="3">
        <v>6.9444444444444441E-3</v>
      </c>
    </row>
    <row r="61" spans="1:13">
      <c r="A61" s="1">
        <v>45405</v>
      </c>
      <c r="B61" t="s">
        <v>7</v>
      </c>
      <c r="C61" t="s">
        <v>112</v>
      </c>
      <c r="D61" t="s">
        <v>113</v>
      </c>
      <c r="H61" t="s">
        <v>15</v>
      </c>
      <c r="I61" s="2">
        <v>0.46458333333333335</v>
      </c>
      <c r="J61" s="2">
        <v>0.50972222222222219</v>
      </c>
      <c r="K61" s="3">
        <v>4.8611111111111112E-2</v>
      </c>
    </row>
    <row r="62" spans="1:13">
      <c r="A62" s="1">
        <v>45405</v>
      </c>
      <c r="B62" t="s">
        <v>10</v>
      </c>
      <c r="C62" t="s">
        <v>60</v>
      </c>
      <c r="D62" t="s">
        <v>67</v>
      </c>
      <c r="H62" t="s">
        <v>14</v>
      </c>
      <c r="I62" s="2">
        <v>0.4694444444444445</v>
      </c>
      <c r="J62" s="2">
        <v>0.50555555555555554</v>
      </c>
      <c r="K62" s="3">
        <v>3.4722222222222224E-2</v>
      </c>
    </row>
    <row r="63" spans="1:13">
      <c r="A63" s="1">
        <v>45405</v>
      </c>
      <c r="B63" t="s">
        <v>8</v>
      </c>
      <c r="C63" t="s">
        <v>114</v>
      </c>
      <c r="H63" t="s">
        <v>14</v>
      </c>
      <c r="I63" s="2">
        <v>0.47916666666666669</v>
      </c>
      <c r="J63" s="2">
        <v>0.51388888888888895</v>
      </c>
      <c r="K63" s="3">
        <v>3.4722222222222224E-2</v>
      </c>
    </row>
    <row r="64" spans="1:13">
      <c r="A64" s="1">
        <v>45405</v>
      </c>
      <c r="B64" t="s">
        <v>4</v>
      </c>
      <c r="C64" t="s">
        <v>115</v>
      </c>
      <c r="H64" t="s">
        <v>15</v>
      </c>
      <c r="I64" s="2">
        <v>0.49861111111111112</v>
      </c>
      <c r="J64" s="2">
        <v>0.54166666666666663</v>
      </c>
      <c r="K64" s="3">
        <v>4.1666666666666664E-2</v>
      </c>
    </row>
    <row r="65" spans="1:13">
      <c r="A65" s="1">
        <v>45405</v>
      </c>
      <c r="B65" t="s">
        <v>11</v>
      </c>
      <c r="C65" t="s">
        <v>110</v>
      </c>
      <c r="D65" t="s">
        <v>51</v>
      </c>
      <c r="G65" t="s">
        <v>111</v>
      </c>
      <c r="H65" t="s">
        <v>14</v>
      </c>
      <c r="I65" s="2">
        <v>0.50347222222222221</v>
      </c>
      <c r="J65" s="2">
        <v>0.53125</v>
      </c>
      <c r="K65" s="3">
        <v>2.7777777777777776E-2</v>
      </c>
    </row>
    <row r="66" spans="1:13">
      <c r="A66" s="1">
        <v>45405</v>
      </c>
      <c r="B66" t="s">
        <v>8</v>
      </c>
      <c r="C66" t="s">
        <v>63</v>
      </c>
      <c r="D66" t="s">
        <v>64</v>
      </c>
      <c r="H66" t="s">
        <v>14</v>
      </c>
      <c r="I66" s="2">
        <v>0.51388888888888895</v>
      </c>
      <c r="J66" s="2">
        <v>0.52083333333333337</v>
      </c>
      <c r="K66" s="3">
        <v>6.9444444444444441E-3</v>
      </c>
      <c r="L66" t="s">
        <v>65</v>
      </c>
      <c r="M66" t="e">
        <f ca="1">_xludf.HYPERLINK("https://dev.azure.com/FontesPatrus/Benner/_workitems/edit/16476")</f>
        <v>#NAME?</v>
      </c>
    </row>
    <row r="67" spans="1:13">
      <c r="A67" s="1">
        <v>45405</v>
      </c>
      <c r="B67" t="s">
        <v>5</v>
      </c>
      <c r="C67" t="s">
        <v>74</v>
      </c>
      <c r="H67" t="s">
        <v>15</v>
      </c>
      <c r="I67" s="2">
        <v>0.54722222222222217</v>
      </c>
      <c r="J67" s="2">
        <v>0.5625</v>
      </c>
      <c r="K67" s="3">
        <v>1.3888888888888888E-2</v>
      </c>
    </row>
    <row r="68" spans="1:13">
      <c r="A68" s="1">
        <v>45405</v>
      </c>
      <c r="B68" t="s">
        <v>7</v>
      </c>
      <c r="C68" t="s">
        <v>46</v>
      </c>
      <c r="D68" t="s">
        <v>47</v>
      </c>
      <c r="G68" t="s">
        <v>48</v>
      </c>
      <c r="H68" t="s">
        <v>14</v>
      </c>
      <c r="I68" s="2">
        <v>0.55555555555555558</v>
      </c>
      <c r="J68" s="2">
        <v>0.58333333333333337</v>
      </c>
      <c r="K68" s="3">
        <v>2.7777777777777776E-2</v>
      </c>
      <c r="L68" t="s">
        <v>49</v>
      </c>
      <c r="M68" t="e">
        <f ca="1">_xludf.HYPERLINK("https://dev.azure.com/FontesPatrus/Benner/_workitems/edit/16052")</f>
        <v>#NAME?</v>
      </c>
    </row>
    <row r="69" spans="1:13">
      <c r="A69" s="1">
        <v>45405</v>
      </c>
      <c r="B69" t="s">
        <v>10</v>
      </c>
      <c r="C69" t="s">
        <v>60</v>
      </c>
      <c r="D69" t="s">
        <v>67</v>
      </c>
      <c r="H69" t="s">
        <v>14</v>
      </c>
      <c r="I69" s="2">
        <v>0.55972222222222223</v>
      </c>
      <c r="J69" s="2">
        <v>0.58958333333333335</v>
      </c>
      <c r="K69" s="3">
        <v>2.7777777777777776E-2</v>
      </c>
    </row>
    <row r="70" spans="1:13">
      <c r="A70" s="1">
        <v>45405</v>
      </c>
      <c r="B70" t="s">
        <v>5</v>
      </c>
      <c r="C70" t="s">
        <v>55</v>
      </c>
      <c r="H70" t="s">
        <v>13</v>
      </c>
      <c r="I70" s="2">
        <v>0.5625</v>
      </c>
      <c r="J70" s="2">
        <v>0.57291666666666663</v>
      </c>
      <c r="K70" s="3">
        <v>1.3888888888888888E-2</v>
      </c>
    </row>
    <row r="71" spans="1:13">
      <c r="A71" s="1">
        <v>45405</v>
      </c>
      <c r="B71" t="s">
        <v>5</v>
      </c>
      <c r="C71" t="s">
        <v>116</v>
      </c>
      <c r="H71" t="s">
        <v>15</v>
      </c>
      <c r="I71" s="2">
        <v>0.57291666666666663</v>
      </c>
      <c r="J71" s="2">
        <v>0.58472222222222225</v>
      </c>
      <c r="K71" s="3">
        <v>1.3888888888888888E-2</v>
      </c>
    </row>
    <row r="72" spans="1:13">
      <c r="A72" s="1">
        <v>45405</v>
      </c>
      <c r="B72" t="s">
        <v>8</v>
      </c>
      <c r="C72" t="s">
        <v>117</v>
      </c>
      <c r="D72" t="s">
        <v>89</v>
      </c>
      <c r="F72" t="s">
        <v>90</v>
      </c>
      <c r="H72" t="s">
        <v>14</v>
      </c>
      <c r="I72" s="2">
        <v>0.57291666666666663</v>
      </c>
      <c r="J72" s="2">
        <v>0.67013888888888884</v>
      </c>
      <c r="K72" s="3">
        <v>9.7222222222222224E-2</v>
      </c>
    </row>
    <row r="73" spans="1:13">
      <c r="A73" s="1">
        <v>45405</v>
      </c>
      <c r="B73" t="s">
        <v>11</v>
      </c>
      <c r="C73" t="s">
        <v>110</v>
      </c>
      <c r="D73" t="s">
        <v>51</v>
      </c>
      <c r="G73" t="s">
        <v>111</v>
      </c>
      <c r="H73" t="s">
        <v>14</v>
      </c>
      <c r="I73" s="2">
        <v>0.57291666666666663</v>
      </c>
      <c r="J73" s="2">
        <v>0.75</v>
      </c>
      <c r="K73" s="3">
        <v>0.18055555555555555</v>
      </c>
    </row>
    <row r="74" spans="1:13">
      <c r="A74" s="1">
        <v>45405</v>
      </c>
      <c r="B74" t="s">
        <v>4</v>
      </c>
      <c r="C74" t="s">
        <v>115</v>
      </c>
      <c r="H74" t="s">
        <v>15</v>
      </c>
      <c r="I74" s="2">
        <v>0.57638888888888895</v>
      </c>
      <c r="J74" s="2">
        <v>0.74861111111111101</v>
      </c>
      <c r="K74" s="3">
        <v>0.17361111111111113</v>
      </c>
    </row>
    <row r="75" spans="1:13">
      <c r="A75" s="1">
        <v>45405</v>
      </c>
      <c r="B75" t="s">
        <v>5</v>
      </c>
      <c r="C75" t="s">
        <v>74</v>
      </c>
      <c r="H75" t="s">
        <v>15</v>
      </c>
      <c r="I75" s="2">
        <v>0.58611111111111114</v>
      </c>
      <c r="J75" s="2">
        <v>0.62013888888888891</v>
      </c>
      <c r="K75" s="3">
        <v>3.4722222222222224E-2</v>
      </c>
    </row>
    <row r="76" spans="1:13">
      <c r="A76" s="1">
        <v>45405</v>
      </c>
      <c r="B76" t="s">
        <v>10</v>
      </c>
      <c r="C76" t="s">
        <v>60</v>
      </c>
      <c r="D76" t="s">
        <v>67</v>
      </c>
      <c r="H76" t="s">
        <v>14</v>
      </c>
      <c r="I76" s="2">
        <v>0.59027777777777779</v>
      </c>
      <c r="J76" s="2">
        <v>0.625</v>
      </c>
      <c r="K76" s="3">
        <v>3.4722222222222224E-2</v>
      </c>
    </row>
    <row r="77" spans="1:13">
      <c r="A77" s="1">
        <v>45405</v>
      </c>
      <c r="B77" t="s">
        <v>5</v>
      </c>
      <c r="C77" t="s">
        <v>118</v>
      </c>
      <c r="H77" t="s">
        <v>15</v>
      </c>
      <c r="I77" s="2">
        <v>0.62152777777777779</v>
      </c>
      <c r="J77" s="2">
        <v>0.64583333333333337</v>
      </c>
      <c r="K77" s="3">
        <v>2.7777777777777776E-2</v>
      </c>
    </row>
    <row r="78" spans="1:13">
      <c r="A78" s="1">
        <v>45405</v>
      </c>
      <c r="B78" t="s">
        <v>10</v>
      </c>
      <c r="C78" t="s">
        <v>119</v>
      </c>
      <c r="H78" t="s">
        <v>14</v>
      </c>
      <c r="I78" s="2">
        <v>0.625</v>
      </c>
      <c r="J78" s="2">
        <v>0.6743055555555556</v>
      </c>
      <c r="K78" s="3">
        <v>4.8611111111111112E-2</v>
      </c>
    </row>
    <row r="79" spans="1:13">
      <c r="A79" s="1">
        <v>45405</v>
      </c>
      <c r="B79" t="s">
        <v>7</v>
      </c>
      <c r="C79" t="s">
        <v>112</v>
      </c>
      <c r="D79" t="s">
        <v>113</v>
      </c>
      <c r="H79" t="s">
        <v>14</v>
      </c>
      <c r="I79" s="2">
        <v>0.63611111111111118</v>
      </c>
      <c r="J79" s="2">
        <v>0.74444444444444446</v>
      </c>
      <c r="K79" s="3">
        <v>0.1111111111111111</v>
      </c>
    </row>
    <row r="80" spans="1:13">
      <c r="A80" s="1">
        <v>45405</v>
      </c>
      <c r="B80" t="s">
        <v>5</v>
      </c>
      <c r="C80" t="s">
        <v>120</v>
      </c>
      <c r="H80" t="s">
        <v>15</v>
      </c>
      <c r="I80" s="2">
        <v>0.64583333333333337</v>
      </c>
      <c r="J80" s="2">
        <v>0.69444444444444453</v>
      </c>
      <c r="K80" s="3">
        <v>4.8611111111111112E-2</v>
      </c>
    </row>
    <row r="81" spans="1:13">
      <c r="A81" s="1">
        <v>45405</v>
      </c>
      <c r="B81" t="s">
        <v>8</v>
      </c>
      <c r="C81" t="s">
        <v>121</v>
      </c>
      <c r="H81" t="s">
        <v>14</v>
      </c>
      <c r="I81" s="2">
        <v>0.67013888888888884</v>
      </c>
      <c r="J81" s="2">
        <v>0.68680555555555556</v>
      </c>
      <c r="K81" s="3">
        <v>1.3888888888888888E-2</v>
      </c>
    </row>
    <row r="82" spans="1:13">
      <c r="A82" s="1">
        <v>45405</v>
      </c>
      <c r="B82" t="s">
        <v>10</v>
      </c>
      <c r="C82" t="s">
        <v>122</v>
      </c>
      <c r="H82" t="s">
        <v>13</v>
      </c>
      <c r="I82" s="2">
        <v>0.6743055555555556</v>
      </c>
      <c r="J82" s="2">
        <v>0.6875</v>
      </c>
      <c r="K82" s="3">
        <v>1.3888888888888888E-2</v>
      </c>
    </row>
    <row r="83" spans="1:13">
      <c r="A83" s="1">
        <v>45405</v>
      </c>
      <c r="B83" t="s">
        <v>8</v>
      </c>
      <c r="C83" t="s">
        <v>123</v>
      </c>
      <c r="D83" t="s">
        <v>124</v>
      </c>
      <c r="H83" t="s">
        <v>14</v>
      </c>
      <c r="I83" s="2">
        <v>0.68680555555555556</v>
      </c>
      <c r="J83" s="2">
        <v>0.75694444444444453</v>
      </c>
      <c r="K83" s="3">
        <v>6.9444444444444434E-2</v>
      </c>
      <c r="L83" t="s">
        <v>125</v>
      </c>
      <c r="M83" t="e">
        <f ca="1">_xludf.HYPERLINK("https://dev.azure.com/FontesPatrus/Benner/_workitems/edit/16520")</f>
        <v>#NAME?</v>
      </c>
    </row>
    <row r="84" spans="1:13">
      <c r="A84" s="1">
        <v>45405</v>
      </c>
      <c r="B84" t="s">
        <v>10</v>
      </c>
      <c r="C84" t="s">
        <v>126</v>
      </c>
      <c r="H84" t="s">
        <v>14</v>
      </c>
      <c r="I84" s="2">
        <v>0.6875</v>
      </c>
      <c r="J84" s="2">
        <v>0.71805555555555556</v>
      </c>
      <c r="K84" s="3">
        <v>2.7777777777777776E-2</v>
      </c>
    </row>
    <row r="85" spans="1:13">
      <c r="A85" s="1">
        <v>45405</v>
      </c>
      <c r="B85" t="s">
        <v>10</v>
      </c>
      <c r="C85" t="s">
        <v>60</v>
      </c>
      <c r="D85" t="s">
        <v>67</v>
      </c>
      <c r="H85" t="s">
        <v>14</v>
      </c>
      <c r="I85" s="2">
        <v>0.71805555555555556</v>
      </c>
      <c r="J85" s="2">
        <v>0.7631944444444444</v>
      </c>
      <c r="K85" s="3">
        <v>4.8611111111111112E-2</v>
      </c>
    </row>
    <row r="86" spans="1:13">
      <c r="A86" s="1">
        <v>45405</v>
      </c>
      <c r="B86" t="s">
        <v>5</v>
      </c>
      <c r="C86" t="s">
        <v>127</v>
      </c>
      <c r="H86" t="s">
        <v>15</v>
      </c>
      <c r="I86" s="2">
        <v>0.75</v>
      </c>
      <c r="J86" s="2">
        <v>0.83819444444444446</v>
      </c>
      <c r="K86" s="3">
        <v>9.0277777777777776E-2</v>
      </c>
    </row>
    <row r="87" spans="1:13">
      <c r="A87" s="1">
        <v>45405</v>
      </c>
      <c r="B87" t="s">
        <v>5</v>
      </c>
      <c r="C87" t="s">
        <v>128</v>
      </c>
      <c r="H87" t="s">
        <v>15</v>
      </c>
      <c r="I87" s="2">
        <v>0.83888888888888891</v>
      </c>
      <c r="J87" s="2">
        <v>0.85972222222222217</v>
      </c>
      <c r="K87" s="3">
        <v>2.0833333333333332E-2</v>
      </c>
    </row>
    <row r="88" spans="1:13">
      <c r="A88" s="1">
        <v>45406</v>
      </c>
      <c r="B88" t="s">
        <v>4</v>
      </c>
      <c r="C88" t="s">
        <v>115</v>
      </c>
      <c r="H88" t="s">
        <v>15</v>
      </c>
      <c r="I88" s="2">
        <v>0.3263888888888889</v>
      </c>
      <c r="J88" s="2">
        <v>0.38541666666666669</v>
      </c>
      <c r="K88" s="3">
        <v>6.25E-2</v>
      </c>
    </row>
    <row r="89" spans="1:13">
      <c r="A89" s="1">
        <v>45406</v>
      </c>
      <c r="B89" t="s">
        <v>9</v>
      </c>
      <c r="C89" t="s">
        <v>129</v>
      </c>
      <c r="D89" t="s">
        <v>130</v>
      </c>
      <c r="H89" t="s">
        <v>14</v>
      </c>
      <c r="I89" s="2">
        <v>0.33194444444444443</v>
      </c>
      <c r="J89" s="2">
        <v>0.38541666666666669</v>
      </c>
      <c r="K89" s="3">
        <v>5.5555555555555552E-2</v>
      </c>
      <c r="L89" t="s">
        <v>131</v>
      </c>
      <c r="M89" t="e">
        <f ca="1">_xludf.HYPERLINK("https://dev.azure.com/FontesPatrus/Benner/_workitems/edit/16530")</f>
        <v>#NAME?</v>
      </c>
    </row>
    <row r="90" spans="1:13">
      <c r="A90" s="1">
        <v>45406</v>
      </c>
      <c r="B90" t="s">
        <v>11</v>
      </c>
      <c r="C90" t="s">
        <v>132</v>
      </c>
      <c r="D90" t="s">
        <v>51</v>
      </c>
      <c r="G90" t="s">
        <v>111</v>
      </c>
      <c r="H90" t="s">
        <v>14</v>
      </c>
      <c r="I90" s="2">
        <v>0.33194444444444443</v>
      </c>
      <c r="J90" s="2">
        <v>0.38541666666666669</v>
      </c>
      <c r="K90" s="3">
        <v>5.5555555555555552E-2</v>
      </c>
    </row>
    <row r="91" spans="1:13">
      <c r="A91" s="1">
        <v>45406</v>
      </c>
      <c r="B91" t="s">
        <v>8</v>
      </c>
      <c r="C91" t="s">
        <v>133</v>
      </c>
      <c r="D91" t="s">
        <v>134</v>
      </c>
      <c r="H91" t="s">
        <v>14</v>
      </c>
      <c r="I91" s="2">
        <v>0.33333333333333331</v>
      </c>
      <c r="J91" s="2">
        <v>0.38541666666666669</v>
      </c>
      <c r="K91" s="3">
        <v>5.5555555555555552E-2</v>
      </c>
      <c r="L91" t="s">
        <v>135</v>
      </c>
      <c r="M91" t="e">
        <f ca="1">_xludf.HYPERLINK("https://dev.azure.com/FontesPatrus/Benner/_workitems/edit/16526")</f>
        <v>#NAME?</v>
      </c>
    </row>
    <row r="92" spans="1:13">
      <c r="A92" s="1">
        <v>45406</v>
      </c>
      <c r="B92" t="s">
        <v>7</v>
      </c>
      <c r="C92" t="s">
        <v>136</v>
      </c>
      <c r="D92" t="s">
        <v>137</v>
      </c>
      <c r="G92" t="s">
        <v>57</v>
      </c>
      <c r="H92" t="s">
        <v>15</v>
      </c>
      <c r="I92" s="2">
        <v>0.33749999999999997</v>
      </c>
      <c r="J92" s="2">
        <v>0.36388888888888887</v>
      </c>
      <c r="K92" s="3">
        <v>2.7777777777777776E-2</v>
      </c>
      <c r="L92" t="s">
        <v>138</v>
      </c>
      <c r="M92" t="e">
        <f ca="1">_xludf.HYPERLINK("https://dev.azure.com/FontesPatrus/Benner/_workitems/edit/16515")</f>
        <v>#NAME?</v>
      </c>
    </row>
    <row r="93" spans="1:13">
      <c r="A93" s="1">
        <v>45406</v>
      </c>
      <c r="B93" t="s">
        <v>10</v>
      </c>
      <c r="C93" t="s">
        <v>60</v>
      </c>
      <c r="D93" t="s">
        <v>67</v>
      </c>
      <c r="H93" t="s">
        <v>14</v>
      </c>
      <c r="I93" s="2">
        <v>0.3756944444444445</v>
      </c>
      <c r="J93" s="2">
        <v>0.38541666666666669</v>
      </c>
      <c r="K93" s="3">
        <v>6.9444444444444441E-3</v>
      </c>
    </row>
    <row r="94" spans="1:13">
      <c r="A94" s="1">
        <v>45406</v>
      </c>
      <c r="B94" t="s">
        <v>4</v>
      </c>
      <c r="C94" t="s">
        <v>139</v>
      </c>
      <c r="H94" t="s">
        <v>13</v>
      </c>
      <c r="I94" s="2">
        <v>0.38541666666666669</v>
      </c>
      <c r="J94" s="2">
        <v>0.4201388888888889</v>
      </c>
      <c r="K94" s="3">
        <v>3.4722222222222224E-2</v>
      </c>
    </row>
    <row r="95" spans="1:13">
      <c r="A95" s="1">
        <v>45406</v>
      </c>
      <c r="B95" t="s">
        <v>7</v>
      </c>
      <c r="C95" t="s">
        <v>139</v>
      </c>
      <c r="H95" t="s">
        <v>15</v>
      </c>
      <c r="I95" s="2">
        <v>0.38541666666666669</v>
      </c>
      <c r="J95" s="2">
        <v>0.41597222222222219</v>
      </c>
      <c r="K95" s="3">
        <v>2.7777777777777776E-2</v>
      </c>
    </row>
    <row r="96" spans="1:13">
      <c r="A96" s="1">
        <v>45406</v>
      </c>
      <c r="B96" t="s">
        <v>8</v>
      </c>
      <c r="C96" t="s">
        <v>139</v>
      </c>
      <c r="H96" t="s">
        <v>14</v>
      </c>
      <c r="I96" s="2">
        <v>0.38541666666666669</v>
      </c>
      <c r="J96" s="2">
        <v>0.41666666666666669</v>
      </c>
      <c r="K96" s="3">
        <v>3.4722222222222224E-2</v>
      </c>
    </row>
    <row r="97" spans="1:13">
      <c r="A97" s="1">
        <v>45406</v>
      </c>
      <c r="B97" t="s">
        <v>9</v>
      </c>
      <c r="C97" t="s">
        <v>139</v>
      </c>
      <c r="H97" t="s">
        <v>13</v>
      </c>
      <c r="I97" s="2">
        <v>0.38541666666666669</v>
      </c>
      <c r="J97" s="2">
        <v>0.41666666666666669</v>
      </c>
      <c r="K97" s="3">
        <v>3.4722222222222224E-2</v>
      </c>
    </row>
    <row r="98" spans="1:13">
      <c r="A98" s="1">
        <v>45406</v>
      </c>
      <c r="B98" t="s">
        <v>10</v>
      </c>
      <c r="C98" t="s">
        <v>139</v>
      </c>
      <c r="H98" t="s">
        <v>13</v>
      </c>
      <c r="I98" s="2">
        <v>0.38541666666666669</v>
      </c>
      <c r="J98" s="2">
        <v>0.41666666666666669</v>
      </c>
      <c r="K98" s="3">
        <v>3.4722222222222224E-2</v>
      </c>
    </row>
    <row r="99" spans="1:13">
      <c r="A99" s="1">
        <v>45406</v>
      </c>
      <c r="B99" t="s">
        <v>11</v>
      </c>
      <c r="C99" t="s">
        <v>139</v>
      </c>
      <c r="D99" t="s">
        <v>51</v>
      </c>
      <c r="G99" t="s">
        <v>111</v>
      </c>
      <c r="H99" t="s">
        <v>13</v>
      </c>
      <c r="I99" s="2">
        <v>0.38541666666666669</v>
      </c>
      <c r="J99" s="2">
        <v>0.41875000000000001</v>
      </c>
      <c r="K99" s="3">
        <v>3.4722222222222224E-2</v>
      </c>
    </row>
    <row r="100" spans="1:13">
      <c r="A100" s="1">
        <v>45406</v>
      </c>
      <c r="B100" t="s">
        <v>6</v>
      </c>
      <c r="C100" t="s">
        <v>101</v>
      </c>
      <c r="D100" t="s">
        <v>140</v>
      </c>
      <c r="G100" t="s">
        <v>57</v>
      </c>
      <c r="H100" t="s">
        <v>15</v>
      </c>
      <c r="I100" s="2">
        <v>0.39166666666666666</v>
      </c>
      <c r="J100" s="2">
        <v>0.54861111111111105</v>
      </c>
      <c r="K100" s="3">
        <v>0.15972222222222224</v>
      </c>
      <c r="L100" t="s">
        <v>104</v>
      </c>
      <c r="M100" t="e">
        <f ca="1">_xludf.HYPERLINK("https://dev.azure.com/FontesPatrus/Benner/_workitems/edit/13830")</f>
        <v>#NAME?</v>
      </c>
    </row>
    <row r="101" spans="1:13">
      <c r="A101" s="1">
        <v>45406</v>
      </c>
      <c r="B101" t="s">
        <v>7</v>
      </c>
      <c r="C101" t="s">
        <v>141</v>
      </c>
      <c r="D101" t="s">
        <v>107</v>
      </c>
      <c r="F101" t="s">
        <v>108</v>
      </c>
      <c r="H101" t="s">
        <v>15</v>
      </c>
      <c r="I101" s="2">
        <v>0.41597222222222219</v>
      </c>
      <c r="J101" s="2">
        <v>0.42222222222222222</v>
      </c>
      <c r="K101" s="3">
        <v>6.9444444444444441E-3</v>
      </c>
    </row>
    <row r="102" spans="1:13">
      <c r="A102" s="1">
        <v>45406</v>
      </c>
      <c r="B102" t="s">
        <v>8</v>
      </c>
      <c r="C102" t="s">
        <v>133</v>
      </c>
      <c r="D102" t="s">
        <v>134</v>
      </c>
      <c r="H102" t="s">
        <v>14</v>
      </c>
      <c r="I102" s="2">
        <v>0.41666666666666669</v>
      </c>
      <c r="J102" s="2">
        <v>0.51041666666666663</v>
      </c>
      <c r="K102" s="3">
        <v>9.7222222222222224E-2</v>
      </c>
      <c r="L102" t="s">
        <v>135</v>
      </c>
      <c r="M102" t="e">
        <f ca="1">_xludf.HYPERLINK("https://dev.azure.com/FontesPatrus/Benner/_workitems/edit/16526")</f>
        <v>#NAME?</v>
      </c>
    </row>
    <row r="103" spans="1:13">
      <c r="A103" s="1">
        <v>45406</v>
      </c>
      <c r="B103" t="s">
        <v>9</v>
      </c>
      <c r="C103" t="s">
        <v>142</v>
      </c>
      <c r="H103" t="s">
        <v>14</v>
      </c>
      <c r="I103" s="2">
        <v>0.41666666666666669</v>
      </c>
      <c r="J103" s="2">
        <v>0.44166666666666665</v>
      </c>
      <c r="K103" s="3">
        <v>2.7777777777777776E-2</v>
      </c>
    </row>
    <row r="104" spans="1:13">
      <c r="A104" s="1">
        <v>45406</v>
      </c>
      <c r="B104" t="s">
        <v>11</v>
      </c>
      <c r="C104" t="s">
        <v>132</v>
      </c>
      <c r="D104" t="s">
        <v>51</v>
      </c>
      <c r="G104" t="s">
        <v>111</v>
      </c>
      <c r="H104" t="s">
        <v>14</v>
      </c>
      <c r="I104" s="2">
        <v>0.41875000000000001</v>
      </c>
      <c r="J104" s="2">
        <v>0.45208333333333334</v>
      </c>
      <c r="K104" s="3">
        <v>3.4722222222222224E-2</v>
      </c>
    </row>
    <row r="105" spans="1:13">
      <c r="A105" s="1">
        <v>45406</v>
      </c>
      <c r="B105" t="s">
        <v>4</v>
      </c>
      <c r="C105" t="s">
        <v>115</v>
      </c>
      <c r="H105" t="s">
        <v>15</v>
      </c>
      <c r="I105" s="2">
        <v>0.4201388888888889</v>
      </c>
      <c r="J105" s="2">
        <v>0.44444444444444442</v>
      </c>
      <c r="K105" s="3">
        <v>2.7777777777777776E-2</v>
      </c>
    </row>
    <row r="106" spans="1:13">
      <c r="A106" s="1">
        <v>45406</v>
      </c>
      <c r="B106" t="s">
        <v>7</v>
      </c>
      <c r="C106" t="s">
        <v>112</v>
      </c>
      <c r="D106" t="s">
        <v>113</v>
      </c>
      <c r="H106" t="s">
        <v>14</v>
      </c>
      <c r="I106" s="2">
        <v>0.42291666666666666</v>
      </c>
      <c r="J106" s="2">
        <v>0.44444444444444442</v>
      </c>
      <c r="K106" s="3">
        <v>2.0833333333333332E-2</v>
      </c>
    </row>
    <row r="107" spans="1:13">
      <c r="A107" s="1">
        <v>45406</v>
      </c>
      <c r="B107" t="s">
        <v>10</v>
      </c>
      <c r="C107" t="s">
        <v>60</v>
      </c>
      <c r="D107" t="s">
        <v>67</v>
      </c>
      <c r="H107" t="s">
        <v>14</v>
      </c>
      <c r="I107" s="2">
        <v>0.42499999999999999</v>
      </c>
      <c r="J107" s="2">
        <v>0.4375</v>
      </c>
      <c r="K107" s="3">
        <v>1.3888888888888888E-2</v>
      </c>
    </row>
    <row r="108" spans="1:13">
      <c r="A108" s="1">
        <v>45406</v>
      </c>
      <c r="B108" t="s">
        <v>10</v>
      </c>
      <c r="C108" t="s">
        <v>143</v>
      </c>
      <c r="H108" t="s">
        <v>14</v>
      </c>
      <c r="I108" s="2">
        <v>0.4375</v>
      </c>
      <c r="J108" s="2">
        <v>0.49236111111111108</v>
      </c>
      <c r="K108" s="3">
        <v>5.5555555555555552E-2</v>
      </c>
    </row>
    <row r="109" spans="1:13">
      <c r="A109" s="1">
        <v>45406</v>
      </c>
      <c r="B109" t="s">
        <v>9</v>
      </c>
      <c r="C109" t="s">
        <v>144</v>
      </c>
      <c r="G109" t="s">
        <v>97</v>
      </c>
      <c r="H109" t="s">
        <v>14</v>
      </c>
      <c r="I109" s="2">
        <v>0.44166666666666665</v>
      </c>
      <c r="J109" s="2">
        <v>0.4597222222222222</v>
      </c>
      <c r="K109" s="3">
        <v>2.0833333333333332E-2</v>
      </c>
    </row>
    <row r="110" spans="1:13">
      <c r="A110" s="1">
        <v>45406</v>
      </c>
      <c r="B110" t="s">
        <v>4</v>
      </c>
      <c r="C110" t="s">
        <v>145</v>
      </c>
      <c r="H110" t="s">
        <v>15</v>
      </c>
      <c r="I110" s="2">
        <v>0.44444444444444442</v>
      </c>
      <c r="J110" s="2">
        <v>0.4597222222222222</v>
      </c>
      <c r="K110" s="3">
        <v>1.3888888888888888E-2</v>
      </c>
    </row>
    <row r="111" spans="1:13">
      <c r="A111" s="1">
        <v>45406</v>
      </c>
      <c r="B111" t="s">
        <v>5</v>
      </c>
      <c r="C111" t="s">
        <v>61</v>
      </c>
      <c r="H111" t="s">
        <v>15</v>
      </c>
      <c r="I111" s="2">
        <v>0.44444444444444442</v>
      </c>
      <c r="J111" s="2">
        <v>0.55208333333333337</v>
      </c>
      <c r="K111" s="3">
        <v>0.1111111111111111</v>
      </c>
    </row>
    <row r="112" spans="1:13">
      <c r="A112" s="1">
        <v>45406</v>
      </c>
      <c r="B112" t="s">
        <v>7</v>
      </c>
      <c r="C112" t="s">
        <v>146</v>
      </c>
      <c r="D112" t="s">
        <v>147</v>
      </c>
      <c r="H112" t="s">
        <v>15</v>
      </c>
      <c r="I112" s="2">
        <v>0.44444444444444442</v>
      </c>
      <c r="J112" s="2">
        <v>0.50277777777777777</v>
      </c>
      <c r="K112" s="3">
        <v>5.5555555555555552E-2</v>
      </c>
    </row>
    <row r="113" spans="1:13">
      <c r="A113" s="1">
        <v>45406</v>
      </c>
      <c r="B113" t="s">
        <v>11</v>
      </c>
      <c r="C113" t="s">
        <v>148</v>
      </c>
      <c r="D113" t="s">
        <v>51</v>
      </c>
      <c r="H113" t="s">
        <v>14</v>
      </c>
      <c r="I113" s="2">
        <v>0.45208333333333334</v>
      </c>
      <c r="J113" s="2">
        <v>0.4548611111111111</v>
      </c>
      <c r="K113" s="3">
        <v>6.9444444444444441E-3</v>
      </c>
      <c r="L113" t="s">
        <v>149</v>
      </c>
      <c r="M113" t="e">
        <f ca="1">_xludf.HYPERLINK("https://dev.azure.com/FontesPatrus/Benner/_workitems/edit/16027")</f>
        <v>#NAME?</v>
      </c>
    </row>
    <row r="114" spans="1:13">
      <c r="A114" s="1">
        <v>45406</v>
      </c>
      <c r="B114" t="s">
        <v>11</v>
      </c>
      <c r="C114" t="s">
        <v>148</v>
      </c>
      <c r="D114" t="s">
        <v>51</v>
      </c>
      <c r="H114" t="s">
        <v>14</v>
      </c>
      <c r="I114" s="2">
        <v>0.45902777777777781</v>
      </c>
      <c r="J114" s="2">
        <v>0.4861111111111111</v>
      </c>
      <c r="K114" s="3">
        <v>2.7777777777777776E-2</v>
      </c>
      <c r="L114" t="s">
        <v>149</v>
      </c>
      <c r="M114" t="e">
        <f ca="1">_xludf.HYPERLINK("https://dev.azure.com/FontesPatrus/Benner/_workitems/edit/16027")</f>
        <v>#NAME?</v>
      </c>
    </row>
    <row r="115" spans="1:13">
      <c r="A115" s="1">
        <v>45406</v>
      </c>
      <c r="B115" t="s">
        <v>4</v>
      </c>
      <c r="C115" t="s">
        <v>115</v>
      </c>
      <c r="H115" t="s">
        <v>15</v>
      </c>
      <c r="I115" s="2">
        <v>0.4597222222222222</v>
      </c>
      <c r="J115" s="2">
        <v>0.47222222222222227</v>
      </c>
      <c r="K115" s="3">
        <v>1.3888888888888888E-2</v>
      </c>
    </row>
    <row r="116" spans="1:13">
      <c r="A116" s="1">
        <v>45406</v>
      </c>
      <c r="B116" t="s">
        <v>9</v>
      </c>
      <c r="C116" t="s">
        <v>150</v>
      </c>
      <c r="D116" t="s">
        <v>151</v>
      </c>
      <c r="G116" t="s">
        <v>97</v>
      </c>
      <c r="H116" t="s">
        <v>14</v>
      </c>
      <c r="I116" s="2">
        <v>0.4597222222222222</v>
      </c>
      <c r="J116" s="2">
        <v>0.5180555555555556</v>
      </c>
      <c r="K116" s="3">
        <v>5.5555555555555552E-2</v>
      </c>
      <c r="L116" t="s">
        <v>152</v>
      </c>
      <c r="M116" t="e">
        <f ca="1">_xludf.HYPERLINK("https://dev.azure.com/FontesPatrus/Benner/_workitems/edit/16547")</f>
        <v>#NAME?</v>
      </c>
    </row>
    <row r="117" spans="1:13">
      <c r="A117" s="1">
        <v>45406</v>
      </c>
      <c r="B117" t="s">
        <v>4</v>
      </c>
      <c r="C117" t="s">
        <v>153</v>
      </c>
      <c r="H117" t="s">
        <v>15</v>
      </c>
      <c r="I117" s="2">
        <v>0.47222222222222227</v>
      </c>
      <c r="J117" s="2">
        <v>0.47569444444444442</v>
      </c>
      <c r="K117" s="3">
        <v>6.9444444444444441E-3</v>
      </c>
    </row>
    <row r="118" spans="1:13">
      <c r="A118" s="1">
        <v>45406</v>
      </c>
      <c r="B118" t="s">
        <v>4</v>
      </c>
      <c r="C118" t="s">
        <v>115</v>
      </c>
      <c r="H118" t="s">
        <v>15</v>
      </c>
      <c r="I118" s="2">
        <v>0.47569444444444442</v>
      </c>
      <c r="J118" s="2">
        <v>0.47847222222222219</v>
      </c>
      <c r="K118" s="3">
        <v>6.9444444444444441E-3</v>
      </c>
    </row>
    <row r="119" spans="1:13">
      <c r="A119" s="1">
        <v>45406</v>
      </c>
      <c r="B119" t="s">
        <v>4</v>
      </c>
      <c r="C119" t="s">
        <v>153</v>
      </c>
      <c r="H119" t="s">
        <v>15</v>
      </c>
      <c r="I119" s="2">
        <v>0.47847222222222219</v>
      </c>
      <c r="J119" s="2">
        <v>0.50208333333333333</v>
      </c>
      <c r="K119" s="3">
        <v>2.0833333333333332E-2</v>
      </c>
    </row>
    <row r="120" spans="1:13">
      <c r="A120" s="1">
        <v>45406</v>
      </c>
      <c r="B120" t="s">
        <v>11</v>
      </c>
      <c r="C120" t="s">
        <v>148</v>
      </c>
      <c r="D120" t="s">
        <v>51</v>
      </c>
      <c r="H120" t="s">
        <v>14</v>
      </c>
      <c r="I120" s="2">
        <v>0.48958333333333331</v>
      </c>
      <c r="J120" s="2">
        <v>0.52361111111111114</v>
      </c>
      <c r="K120" s="3">
        <v>3.4722222222222224E-2</v>
      </c>
      <c r="L120" t="s">
        <v>149</v>
      </c>
      <c r="M120" t="e">
        <f ca="1">_xludf.HYPERLINK("https://dev.azure.com/FontesPatrus/Benner/_workitems/edit/16027")</f>
        <v>#NAME?</v>
      </c>
    </row>
    <row r="121" spans="1:13">
      <c r="A121" s="1">
        <v>45406</v>
      </c>
      <c r="B121" t="s">
        <v>10</v>
      </c>
      <c r="C121" t="s">
        <v>60</v>
      </c>
      <c r="D121" t="s">
        <v>67</v>
      </c>
      <c r="H121" t="s">
        <v>14</v>
      </c>
      <c r="I121" s="2">
        <v>0.49236111111111108</v>
      </c>
      <c r="J121" s="2">
        <v>0.51944444444444449</v>
      </c>
      <c r="K121" s="3">
        <v>2.7777777777777776E-2</v>
      </c>
    </row>
    <row r="122" spans="1:13">
      <c r="A122" s="1">
        <v>45406</v>
      </c>
      <c r="B122" t="s">
        <v>4</v>
      </c>
      <c r="C122" t="s">
        <v>115</v>
      </c>
      <c r="H122" t="s">
        <v>15</v>
      </c>
      <c r="I122" s="2">
        <v>0.50208333333333333</v>
      </c>
      <c r="J122" s="2">
        <v>0.5229166666666667</v>
      </c>
      <c r="K122" s="3">
        <v>2.0833333333333332E-2</v>
      </c>
    </row>
    <row r="123" spans="1:13">
      <c r="A123" s="1">
        <v>45406</v>
      </c>
      <c r="B123" t="s">
        <v>6</v>
      </c>
      <c r="C123" t="s">
        <v>154</v>
      </c>
      <c r="H123" t="s">
        <v>15</v>
      </c>
      <c r="I123" s="2">
        <v>0.54861111111111105</v>
      </c>
      <c r="J123" s="2">
        <v>0.75</v>
      </c>
      <c r="K123" s="3">
        <v>0.20138888888888887</v>
      </c>
    </row>
    <row r="124" spans="1:13">
      <c r="A124" s="1">
        <v>45406</v>
      </c>
      <c r="B124" t="s">
        <v>5</v>
      </c>
      <c r="C124" t="s">
        <v>139</v>
      </c>
      <c r="H124" t="s">
        <v>13</v>
      </c>
      <c r="I124" s="2">
        <v>0.55208333333333337</v>
      </c>
      <c r="J124" s="2">
        <v>0.59375</v>
      </c>
      <c r="K124" s="3">
        <v>4.1666666666666664E-2</v>
      </c>
    </row>
    <row r="125" spans="1:13">
      <c r="A125" s="1">
        <v>45406</v>
      </c>
      <c r="B125" t="s">
        <v>8</v>
      </c>
      <c r="C125" t="s">
        <v>133</v>
      </c>
      <c r="D125" t="s">
        <v>134</v>
      </c>
      <c r="H125" t="s">
        <v>14</v>
      </c>
      <c r="I125" s="2">
        <v>0.55555555555555558</v>
      </c>
      <c r="J125" s="2">
        <v>0.67708333333333337</v>
      </c>
      <c r="K125" s="3">
        <v>0.125</v>
      </c>
      <c r="L125" t="s">
        <v>135</v>
      </c>
      <c r="M125" t="e">
        <f ca="1">_xludf.HYPERLINK("https://dev.azure.com/FontesPatrus/Benner/_workitems/edit/16526")</f>
        <v>#NAME?</v>
      </c>
    </row>
    <row r="126" spans="1:13">
      <c r="A126" s="1">
        <v>45406</v>
      </c>
      <c r="B126" t="s">
        <v>4</v>
      </c>
      <c r="C126" t="s">
        <v>115</v>
      </c>
      <c r="H126" t="s">
        <v>15</v>
      </c>
      <c r="I126" s="2">
        <v>0.56597222222222221</v>
      </c>
      <c r="J126" s="2">
        <v>0.57430555555555551</v>
      </c>
      <c r="K126" s="3">
        <v>6.9444444444444441E-3</v>
      </c>
    </row>
    <row r="127" spans="1:13">
      <c r="A127" s="1">
        <v>45406</v>
      </c>
      <c r="B127" t="s">
        <v>9</v>
      </c>
      <c r="C127" t="s">
        <v>155</v>
      </c>
      <c r="D127" t="s">
        <v>151</v>
      </c>
      <c r="H127" t="s">
        <v>14</v>
      </c>
      <c r="I127" s="2">
        <v>0.56666666666666665</v>
      </c>
      <c r="J127" s="2">
        <v>0.76527777777777783</v>
      </c>
      <c r="K127" s="3">
        <v>0.20138888888888887</v>
      </c>
      <c r="L127" t="s">
        <v>156</v>
      </c>
      <c r="M127" t="e">
        <f ca="1">_xludf.HYPERLINK("https://dev.azure.com/FontesPatrus/Benner/_workitems/edit/16549")</f>
        <v>#NAME?</v>
      </c>
    </row>
    <row r="128" spans="1:13">
      <c r="A128" s="1">
        <v>45406</v>
      </c>
      <c r="B128" t="s">
        <v>11</v>
      </c>
      <c r="C128" t="s">
        <v>132</v>
      </c>
      <c r="D128" t="s">
        <v>51</v>
      </c>
      <c r="G128" t="s">
        <v>111</v>
      </c>
      <c r="H128" t="s">
        <v>14</v>
      </c>
      <c r="I128" s="2">
        <v>0.56666666666666665</v>
      </c>
      <c r="J128" s="2">
        <v>0.6381944444444444</v>
      </c>
      <c r="K128" s="3">
        <v>6.9444444444444434E-2</v>
      </c>
    </row>
    <row r="129" spans="1:13">
      <c r="A129" s="1">
        <v>45406</v>
      </c>
      <c r="B129" t="s">
        <v>7</v>
      </c>
      <c r="C129" t="s">
        <v>56</v>
      </c>
      <c r="D129" t="s">
        <v>47</v>
      </c>
      <c r="G129" t="s">
        <v>57</v>
      </c>
      <c r="H129" t="s">
        <v>15</v>
      </c>
      <c r="I129" s="2">
        <v>0.56944444444444442</v>
      </c>
      <c r="J129" s="2">
        <v>0.64583333333333337</v>
      </c>
      <c r="K129" s="3">
        <v>7.6388888888888895E-2</v>
      </c>
      <c r="L129" t="s">
        <v>58</v>
      </c>
      <c r="M129" t="e">
        <f ca="1">_xludf.HYPERLINK("https://dev.azure.com/FontesPatrus/Benner/_workitems/edit/16072")</f>
        <v>#NAME?</v>
      </c>
    </row>
    <row r="130" spans="1:13">
      <c r="A130" s="1">
        <v>45406</v>
      </c>
      <c r="B130" t="s">
        <v>4</v>
      </c>
      <c r="C130" t="s">
        <v>157</v>
      </c>
      <c r="D130" t="s">
        <v>51</v>
      </c>
      <c r="G130" t="s">
        <v>158</v>
      </c>
      <c r="H130" t="s">
        <v>14</v>
      </c>
      <c r="I130" s="2">
        <v>0.57430555555555551</v>
      </c>
      <c r="J130" s="2">
        <v>0.59305555555555556</v>
      </c>
      <c r="K130" s="3">
        <v>2.0833333333333332E-2</v>
      </c>
      <c r="L130" t="s">
        <v>159</v>
      </c>
      <c r="M130" t="e">
        <f ca="1">_xludf.HYPERLINK("https://fontespatrus.visualstudio.com/Benner/_workitems/edit/16550")</f>
        <v>#NAME?</v>
      </c>
    </row>
    <row r="131" spans="1:13">
      <c r="A131" s="1">
        <v>45406</v>
      </c>
      <c r="B131" t="s">
        <v>10</v>
      </c>
      <c r="C131" t="s">
        <v>160</v>
      </c>
      <c r="H131" t="s">
        <v>13</v>
      </c>
      <c r="I131" s="2">
        <v>0.58333333333333337</v>
      </c>
      <c r="J131" s="2">
        <v>0.63472222222222219</v>
      </c>
      <c r="K131" s="3">
        <v>4.8611111111111112E-2</v>
      </c>
    </row>
    <row r="132" spans="1:13">
      <c r="A132" s="1">
        <v>45406</v>
      </c>
      <c r="B132" t="s">
        <v>4</v>
      </c>
      <c r="C132" t="s">
        <v>96</v>
      </c>
      <c r="D132" t="s">
        <v>51</v>
      </c>
      <c r="G132" t="s">
        <v>97</v>
      </c>
      <c r="H132" t="s">
        <v>14</v>
      </c>
      <c r="I132" s="2">
        <v>0.59305555555555556</v>
      </c>
      <c r="J132" s="2">
        <v>0.67013888888888884</v>
      </c>
      <c r="K132" s="3">
        <v>7.6388888888888895E-2</v>
      </c>
      <c r="L132" t="s">
        <v>98</v>
      </c>
      <c r="M132" t="e">
        <f ca="1">_xludf.HYPERLINK("https://fontespatrus.visualstudio.com/Benner/_workitems/edit/16537")</f>
        <v>#NAME?</v>
      </c>
    </row>
    <row r="133" spans="1:13">
      <c r="A133" s="1">
        <v>45406</v>
      </c>
      <c r="B133" t="s">
        <v>5</v>
      </c>
      <c r="C133" t="s">
        <v>61</v>
      </c>
      <c r="H133" t="s">
        <v>15</v>
      </c>
      <c r="I133" s="2">
        <v>0.59375</v>
      </c>
      <c r="J133" s="2">
        <v>0.61111111111111105</v>
      </c>
      <c r="K133" s="3">
        <v>2.0833333333333332E-2</v>
      </c>
    </row>
    <row r="134" spans="1:13">
      <c r="A134" s="1">
        <v>45406</v>
      </c>
      <c r="B134" t="s">
        <v>5</v>
      </c>
      <c r="C134" t="s">
        <v>161</v>
      </c>
      <c r="H134" t="s">
        <v>15</v>
      </c>
      <c r="I134" s="2">
        <v>0.61111111111111105</v>
      </c>
      <c r="J134" s="2">
        <v>0.65347222222222223</v>
      </c>
      <c r="K134" s="3">
        <v>4.1666666666666664E-2</v>
      </c>
    </row>
    <row r="135" spans="1:13">
      <c r="A135" s="1">
        <v>45406</v>
      </c>
      <c r="B135" t="s">
        <v>10</v>
      </c>
      <c r="C135" t="s">
        <v>60</v>
      </c>
      <c r="D135" t="s">
        <v>67</v>
      </c>
      <c r="H135" t="s">
        <v>14</v>
      </c>
      <c r="I135" s="2">
        <v>0.63611111111111118</v>
      </c>
      <c r="J135" s="2">
        <v>0.70833333333333337</v>
      </c>
      <c r="K135" s="3">
        <v>6.9444444444444434E-2</v>
      </c>
    </row>
    <row r="136" spans="1:13">
      <c r="A136" s="1">
        <v>45406</v>
      </c>
      <c r="B136" t="s">
        <v>11</v>
      </c>
      <c r="C136" t="s">
        <v>148</v>
      </c>
      <c r="D136" t="s">
        <v>51</v>
      </c>
      <c r="H136" t="s">
        <v>14</v>
      </c>
      <c r="I136" s="2">
        <v>0.6381944444444444</v>
      </c>
      <c r="J136" s="2">
        <v>0.6875</v>
      </c>
      <c r="K136" s="3">
        <v>4.8611111111111112E-2</v>
      </c>
      <c r="L136" t="s">
        <v>149</v>
      </c>
      <c r="M136" t="e">
        <f ca="1">_xludf.HYPERLINK("https://dev.azure.com/FontesPatrus/Benner/_workitems/edit/16027")</f>
        <v>#NAME?</v>
      </c>
    </row>
    <row r="137" spans="1:13">
      <c r="A137" s="1">
        <v>45406</v>
      </c>
      <c r="B137" t="s">
        <v>7</v>
      </c>
      <c r="C137" t="s">
        <v>162</v>
      </c>
      <c r="H137" t="s">
        <v>15</v>
      </c>
      <c r="I137" s="2">
        <v>0.64583333333333337</v>
      </c>
      <c r="J137" s="2">
        <v>0.67708333333333337</v>
      </c>
      <c r="K137" s="3">
        <v>3.4722222222222224E-2</v>
      </c>
    </row>
    <row r="138" spans="1:13">
      <c r="A138" s="1">
        <v>45406</v>
      </c>
      <c r="B138" t="s">
        <v>5</v>
      </c>
      <c r="C138" t="s">
        <v>163</v>
      </c>
      <c r="H138" t="s">
        <v>15</v>
      </c>
      <c r="I138" s="2">
        <v>0.66319444444444442</v>
      </c>
      <c r="J138" s="2">
        <v>0.69444444444444453</v>
      </c>
      <c r="K138" s="3">
        <v>3.4722222222222224E-2</v>
      </c>
    </row>
    <row r="139" spans="1:13">
      <c r="A139" s="1">
        <v>45406</v>
      </c>
      <c r="B139" t="s">
        <v>4</v>
      </c>
      <c r="C139" t="s">
        <v>164</v>
      </c>
      <c r="D139" t="s">
        <v>51</v>
      </c>
      <c r="H139" t="s">
        <v>14</v>
      </c>
      <c r="I139" s="2">
        <v>0.67013888888888884</v>
      </c>
      <c r="J139" s="2">
        <v>0.68055555555555547</v>
      </c>
      <c r="K139" s="3">
        <v>1.3888888888888888E-2</v>
      </c>
      <c r="L139" t="s">
        <v>165</v>
      </c>
      <c r="M139" t="e">
        <f ca="1">_xludf.HYPERLINK("https://fontespatrus.visualstudio.com/Benner/_workitems/edit/16411")</f>
        <v>#NAME?</v>
      </c>
    </row>
    <row r="140" spans="1:13">
      <c r="A140" s="1">
        <v>45406</v>
      </c>
      <c r="B140" t="s">
        <v>8</v>
      </c>
      <c r="C140" t="s">
        <v>166</v>
      </c>
      <c r="H140" t="s">
        <v>14</v>
      </c>
      <c r="I140" s="2">
        <v>0.67708333333333337</v>
      </c>
      <c r="J140" s="2">
        <v>0.72222222222222221</v>
      </c>
      <c r="K140" s="3">
        <v>4.8611111111111112E-2</v>
      </c>
    </row>
    <row r="141" spans="1:13">
      <c r="A141" s="1">
        <v>45406</v>
      </c>
      <c r="B141" t="s">
        <v>4</v>
      </c>
      <c r="C141" t="s">
        <v>167</v>
      </c>
      <c r="H141" t="s">
        <v>14</v>
      </c>
      <c r="I141" s="2">
        <v>0.69444444444444453</v>
      </c>
      <c r="J141" s="2">
        <v>0.76041666666666663</v>
      </c>
      <c r="K141" s="3">
        <v>6.9444444444444434E-2</v>
      </c>
    </row>
    <row r="142" spans="1:13">
      <c r="A142" s="1">
        <v>45406</v>
      </c>
      <c r="B142" t="s">
        <v>11</v>
      </c>
      <c r="C142" t="s">
        <v>148</v>
      </c>
      <c r="D142" t="s">
        <v>51</v>
      </c>
      <c r="H142" t="s">
        <v>14</v>
      </c>
      <c r="I142" s="2">
        <v>0.6958333333333333</v>
      </c>
      <c r="J142" s="2">
        <v>0.75763888888888886</v>
      </c>
      <c r="K142" s="3">
        <v>6.25E-2</v>
      </c>
      <c r="L142" t="s">
        <v>149</v>
      </c>
      <c r="M142" t="e">
        <f ca="1">_xludf.HYPERLINK("https://dev.azure.com/FontesPatrus/Benner/_workitems/edit/16027")</f>
        <v>#NAME?</v>
      </c>
    </row>
    <row r="143" spans="1:13">
      <c r="A143" s="1">
        <v>45406</v>
      </c>
      <c r="B143" t="s">
        <v>10</v>
      </c>
      <c r="C143" t="s">
        <v>168</v>
      </c>
      <c r="H143" t="s">
        <v>14</v>
      </c>
      <c r="I143" s="2">
        <v>0.70833333333333337</v>
      </c>
      <c r="J143" s="2">
        <v>0.7284722222222223</v>
      </c>
      <c r="K143" s="3">
        <v>2.0833333333333332E-2</v>
      </c>
    </row>
    <row r="144" spans="1:13">
      <c r="A144" s="1">
        <v>45406</v>
      </c>
      <c r="B144" t="s">
        <v>7</v>
      </c>
      <c r="C144" t="s">
        <v>169</v>
      </c>
      <c r="D144" t="s">
        <v>47</v>
      </c>
      <c r="H144" t="s">
        <v>15</v>
      </c>
      <c r="I144" s="2">
        <v>0.71666666666666667</v>
      </c>
      <c r="J144" s="2">
        <v>0.71736111111111101</v>
      </c>
      <c r="K144" s="3">
        <v>6.9444444444444441E-3</v>
      </c>
      <c r="L144" t="s">
        <v>170</v>
      </c>
      <c r="M144" t="e">
        <f ca="1">_xludf.HYPERLINK("https://dev.azure.com/FontesPatrus/Benner/_workitems/edit/16489")</f>
        <v>#NAME?</v>
      </c>
    </row>
    <row r="145" spans="1:13">
      <c r="A145" s="1">
        <v>45406</v>
      </c>
      <c r="B145" t="s">
        <v>7</v>
      </c>
      <c r="C145" t="s">
        <v>56</v>
      </c>
      <c r="D145" t="s">
        <v>47</v>
      </c>
      <c r="G145" t="s">
        <v>57</v>
      </c>
      <c r="H145" t="s">
        <v>15</v>
      </c>
      <c r="I145" s="2">
        <v>0.71736111111111101</v>
      </c>
      <c r="J145" s="2">
        <v>0.73819444444444438</v>
      </c>
      <c r="K145" s="3">
        <v>2.0833333333333332E-2</v>
      </c>
      <c r="L145" t="s">
        <v>58</v>
      </c>
      <c r="M145" t="e">
        <f ca="1">_xludf.HYPERLINK("https://dev.azure.com/FontesPatrus/Benner/_workitems/edit/16072")</f>
        <v>#NAME?</v>
      </c>
    </row>
    <row r="146" spans="1:13">
      <c r="A146" s="1">
        <v>45406</v>
      </c>
      <c r="B146" t="s">
        <v>8</v>
      </c>
      <c r="C146" t="s">
        <v>133</v>
      </c>
      <c r="D146" t="s">
        <v>134</v>
      </c>
      <c r="H146" t="s">
        <v>14</v>
      </c>
      <c r="I146" s="2">
        <v>0.72222222222222221</v>
      </c>
      <c r="J146" s="2">
        <v>0.75069444444444444</v>
      </c>
      <c r="K146" s="3">
        <v>2.7777777777777776E-2</v>
      </c>
      <c r="L146" t="s">
        <v>135</v>
      </c>
      <c r="M146" t="e">
        <f ca="1">_xludf.HYPERLINK("https://dev.azure.com/FontesPatrus/Benner/_workitems/edit/16526")</f>
        <v>#NAME?</v>
      </c>
    </row>
    <row r="147" spans="1:13">
      <c r="A147" s="1">
        <v>45406</v>
      </c>
      <c r="B147" t="s">
        <v>10</v>
      </c>
      <c r="C147" t="s">
        <v>171</v>
      </c>
      <c r="D147" t="s">
        <v>67</v>
      </c>
      <c r="H147" t="s">
        <v>15</v>
      </c>
      <c r="I147" s="2">
        <v>0.7284722222222223</v>
      </c>
      <c r="J147" s="2">
        <v>0.75138888888888899</v>
      </c>
      <c r="K147" s="3">
        <v>2.0833333333333332E-2</v>
      </c>
      <c r="L147" t="s">
        <v>172</v>
      </c>
      <c r="M147" t="e">
        <f ca="1">_xludf.HYPERLINK("https://dev.azure.com/FontesPatrus/Benner/_workitems/edit/16551")</f>
        <v>#NAME?</v>
      </c>
    </row>
    <row r="148" spans="1:13">
      <c r="A148" s="1">
        <v>45406</v>
      </c>
      <c r="B148" t="s">
        <v>5</v>
      </c>
      <c r="C148" t="s">
        <v>173</v>
      </c>
      <c r="H148" t="s">
        <v>15</v>
      </c>
      <c r="I148" s="2">
        <v>0.75138888888888899</v>
      </c>
      <c r="J148" s="2">
        <v>0.77430555555555547</v>
      </c>
      <c r="K148" s="3">
        <v>2.0833333333333332E-2</v>
      </c>
    </row>
    <row r="149" spans="1:13">
      <c r="A149" s="1">
        <v>45406</v>
      </c>
      <c r="B149" t="s">
        <v>5</v>
      </c>
      <c r="C149" t="s">
        <v>174</v>
      </c>
      <c r="H149" t="s">
        <v>14</v>
      </c>
      <c r="I149" s="2">
        <v>0.77430555555555547</v>
      </c>
      <c r="J149" s="2">
        <v>0.84791666666666676</v>
      </c>
      <c r="K149" s="3">
        <v>7.6388888888888895E-2</v>
      </c>
    </row>
    <row r="150" spans="1:13">
      <c r="A150" s="1">
        <v>45407</v>
      </c>
      <c r="B150" t="s">
        <v>9</v>
      </c>
      <c r="C150" t="s">
        <v>175</v>
      </c>
      <c r="D150" t="s">
        <v>151</v>
      </c>
      <c r="H150" t="s">
        <v>14</v>
      </c>
      <c r="I150" s="2">
        <v>0.28194444444444444</v>
      </c>
      <c r="J150" s="2">
        <v>0.4236111111111111</v>
      </c>
      <c r="K150" s="3">
        <v>0.1388888888888889</v>
      </c>
    </row>
    <row r="151" spans="1:13">
      <c r="A151" s="1">
        <v>45407</v>
      </c>
      <c r="B151" t="s">
        <v>11</v>
      </c>
      <c r="C151" t="s">
        <v>148</v>
      </c>
      <c r="D151" t="s">
        <v>51</v>
      </c>
      <c r="H151" t="s">
        <v>14</v>
      </c>
      <c r="I151" s="2">
        <v>0.3215277777777778</v>
      </c>
      <c r="J151" s="2">
        <v>0.38055555555555554</v>
      </c>
      <c r="K151" s="3">
        <v>6.25E-2</v>
      </c>
      <c r="L151" t="s">
        <v>149</v>
      </c>
      <c r="M151" t="e">
        <f ca="1">_xludf.HYPERLINK("https://dev.azure.com/FontesPatrus/Benner/_workitems/edit/16027")</f>
        <v>#NAME?</v>
      </c>
    </row>
    <row r="152" spans="1:13">
      <c r="A152" s="1">
        <v>45407</v>
      </c>
      <c r="B152" t="s">
        <v>7</v>
      </c>
      <c r="C152" t="s">
        <v>56</v>
      </c>
      <c r="D152" t="s">
        <v>47</v>
      </c>
      <c r="G152" t="s">
        <v>57</v>
      </c>
      <c r="H152" t="s">
        <v>15</v>
      </c>
      <c r="I152" s="2">
        <v>0.32361111111111113</v>
      </c>
      <c r="J152" s="2">
        <v>0.38541666666666669</v>
      </c>
      <c r="K152" s="3">
        <v>6.25E-2</v>
      </c>
      <c r="L152" t="s">
        <v>58</v>
      </c>
      <c r="M152" t="e">
        <f ca="1">_xludf.HYPERLINK("https://dev.azure.com/FontesPatrus/Benner/_workitems/edit/16072")</f>
        <v>#NAME?</v>
      </c>
    </row>
    <row r="153" spans="1:13">
      <c r="A153" s="1">
        <v>45407</v>
      </c>
      <c r="B153" t="s">
        <v>6</v>
      </c>
      <c r="C153" t="s">
        <v>176</v>
      </c>
      <c r="H153" t="s">
        <v>15</v>
      </c>
      <c r="I153" s="2">
        <v>0.33333333333333331</v>
      </c>
      <c r="J153" s="2">
        <v>0.38541666666666669</v>
      </c>
      <c r="K153" s="3">
        <v>5.5555555555555552E-2</v>
      </c>
    </row>
    <row r="154" spans="1:13">
      <c r="A154" s="1">
        <v>45407</v>
      </c>
      <c r="B154" t="s">
        <v>8</v>
      </c>
      <c r="C154" t="s">
        <v>133</v>
      </c>
      <c r="D154" t="s">
        <v>134</v>
      </c>
      <c r="H154" t="s">
        <v>14</v>
      </c>
      <c r="I154" s="2">
        <v>0.33333333333333331</v>
      </c>
      <c r="J154" s="2">
        <v>0.38541666666666669</v>
      </c>
      <c r="K154" s="3">
        <v>5.5555555555555552E-2</v>
      </c>
      <c r="L154" t="s">
        <v>135</v>
      </c>
      <c r="M154" t="e">
        <f ca="1">_xludf.HYPERLINK("https://dev.azure.com/FontesPatrus/Benner/_workitems/edit/16526")</f>
        <v>#NAME?</v>
      </c>
    </row>
    <row r="155" spans="1:13">
      <c r="A155" s="1">
        <v>45407</v>
      </c>
      <c r="B155" t="s">
        <v>4</v>
      </c>
      <c r="C155" t="s">
        <v>177</v>
      </c>
      <c r="D155" t="s">
        <v>51</v>
      </c>
      <c r="G155" t="s">
        <v>158</v>
      </c>
      <c r="H155" t="s">
        <v>14</v>
      </c>
      <c r="I155" s="2">
        <v>0.33680555555555558</v>
      </c>
      <c r="J155" s="2">
        <v>0.35416666666666669</v>
      </c>
      <c r="K155" s="3">
        <v>2.0833333333333332E-2</v>
      </c>
      <c r="L155" t="s">
        <v>178</v>
      </c>
      <c r="M155" t="e">
        <f ca="1">_xludf.HYPERLINK("https://fontespatrus.visualstudio.com/Benner/_workitems/edit/16552")</f>
        <v>#NAME?</v>
      </c>
    </row>
    <row r="156" spans="1:13">
      <c r="A156" s="1">
        <v>45407</v>
      </c>
      <c r="B156" t="s">
        <v>4</v>
      </c>
      <c r="C156" t="s">
        <v>157</v>
      </c>
      <c r="D156" t="s">
        <v>51</v>
      </c>
      <c r="H156" t="s">
        <v>14</v>
      </c>
      <c r="I156" s="2">
        <v>0.35416666666666669</v>
      </c>
      <c r="J156" s="2">
        <v>0.36458333333333331</v>
      </c>
      <c r="K156" s="3">
        <v>1.3888888888888888E-2</v>
      </c>
      <c r="L156" t="s">
        <v>159</v>
      </c>
      <c r="M156" t="e">
        <f ca="1">_xludf.HYPERLINK("https://fontespatrus.visualstudio.com/Benner/_workitems/edit/16550")</f>
        <v>#NAME?</v>
      </c>
    </row>
    <row r="157" spans="1:13">
      <c r="A157" s="1">
        <v>45407</v>
      </c>
      <c r="B157" t="s">
        <v>4</v>
      </c>
      <c r="C157" t="s">
        <v>179</v>
      </c>
      <c r="D157" t="s">
        <v>51</v>
      </c>
      <c r="G157" t="s">
        <v>158</v>
      </c>
      <c r="H157" t="s">
        <v>14</v>
      </c>
      <c r="I157" s="2">
        <v>0.36458333333333331</v>
      </c>
      <c r="J157" s="2">
        <v>0.39652777777777781</v>
      </c>
      <c r="K157" s="3">
        <v>3.4722222222222224E-2</v>
      </c>
      <c r="L157" t="s">
        <v>180</v>
      </c>
      <c r="M157" t="e">
        <f ca="1">_xludf.HYPERLINK("https://fontespatrus.visualstudio.com/Benner/_workitems/edit/16554")</f>
        <v>#NAME?</v>
      </c>
    </row>
    <row r="158" spans="1:13">
      <c r="A158" s="1">
        <v>45407</v>
      </c>
      <c r="B158" t="s">
        <v>10</v>
      </c>
      <c r="C158" t="s">
        <v>60</v>
      </c>
      <c r="D158" t="s">
        <v>67</v>
      </c>
      <c r="H158" t="s">
        <v>14</v>
      </c>
      <c r="I158" s="2">
        <v>0.37777777777777777</v>
      </c>
      <c r="J158" s="2">
        <v>0.40138888888888885</v>
      </c>
      <c r="K158" s="3">
        <v>2.0833333333333332E-2</v>
      </c>
    </row>
    <row r="159" spans="1:13">
      <c r="A159" s="1">
        <v>45407</v>
      </c>
      <c r="B159" t="s">
        <v>11</v>
      </c>
      <c r="C159" t="s">
        <v>148</v>
      </c>
      <c r="D159" t="s">
        <v>51</v>
      </c>
      <c r="H159" t="s">
        <v>14</v>
      </c>
      <c r="I159" s="2">
        <v>0.38263888888888892</v>
      </c>
      <c r="J159" s="2">
        <v>0.38541666666666669</v>
      </c>
      <c r="K159" s="3">
        <v>6.9444444444444441E-3</v>
      </c>
      <c r="L159" t="s">
        <v>149</v>
      </c>
      <c r="M159" t="e">
        <f ca="1">_xludf.HYPERLINK("https://dev.azure.com/FontesPatrus/Benner/_workitems/edit/16027")</f>
        <v>#NAME?</v>
      </c>
    </row>
    <row r="160" spans="1:13">
      <c r="A160" s="1">
        <v>45407</v>
      </c>
      <c r="B160" t="s">
        <v>7</v>
      </c>
      <c r="C160" t="s">
        <v>100</v>
      </c>
      <c r="H160" t="s">
        <v>15</v>
      </c>
      <c r="I160" s="2">
        <v>0.38541666666666669</v>
      </c>
      <c r="J160" s="2">
        <v>0.40069444444444446</v>
      </c>
      <c r="K160" s="3">
        <v>1.3888888888888888E-2</v>
      </c>
    </row>
    <row r="161" spans="1:13">
      <c r="A161" s="1">
        <v>45407</v>
      </c>
      <c r="B161" t="s">
        <v>8</v>
      </c>
      <c r="C161" t="s">
        <v>100</v>
      </c>
      <c r="H161" t="s">
        <v>13</v>
      </c>
      <c r="I161" s="2">
        <v>0.38541666666666669</v>
      </c>
      <c r="J161" s="2">
        <v>0.39583333333333331</v>
      </c>
      <c r="K161" s="3">
        <v>1.3888888888888888E-2</v>
      </c>
    </row>
    <row r="162" spans="1:13">
      <c r="A162" s="1">
        <v>45407</v>
      </c>
      <c r="B162" t="s">
        <v>11</v>
      </c>
      <c r="C162" t="s">
        <v>181</v>
      </c>
      <c r="D162" t="s">
        <v>51</v>
      </c>
      <c r="H162" t="s">
        <v>14</v>
      </c>
      <c r="I162" s="2">
        <v>0.38541666666666669</v>
      </c>
      <c r="J162" s="2">
        <v>0.39861111111111108</v>
      </c>
      <c r="K162" s="3">
        <v>1.3888888888888888E-2</v>
      </c>
    </row>
    <row r="163" spans="1:13">
      <c r="A163" s="1">
        <v>45407</v>
      </c>
      <c r="B163" t="s">
        <v>6</v>
      </c>
      <c r="C163" t="s">
        <v>176</v>
      </c>
      <c r="H163" t="s">
        <v>15</v>
      </c>
      <c r="I163" s="2">
        <v>0.39305555555555555</v>
      </c>
      <c r="J163" s="2">
        <v>0.87569444444444444</v>
      </c>
      <c r="K163" s="3">
        <v>0.4861111111111111</v>
      </c>
    </row>
    <row r="164" spans="1:13">
      <c r="A164" s="1">
        <v>45407</v>
      </c>
      <c r="B164" t="s">
        <v>8</v>
      </c>
      <c r="C164" t="s">
        <v>133</v>
      </c>
      <c r="D164" t="s">
        <v>134</v>
      </c>
      <c r="H164" t="s">
        <v>14</v>
      </c>
      <c r="I164" s="2">
        <v>0.39583333333333331</v>
      </c>
      <c r="J164" s="2">
        <v>0.4375</v>
      </c>
      <c r="K164" s="3">
        <v>4.1666666666666664E-2</v>
      </c>
      <c r="L164" t="s">
        <v>135</v>
      </c>
      <c r="M164" t="e">
        <f ca="1">_xludf.HYPERLINK("https://dev.azure.com/FontesPatrus/Benner/_workitems/edit/16526")</f>
        <v>#NAME?</v>
      </c>
    </row>
    <row r="165" spans="1:13">
      <c r="A165" s="1">
        <v>45407</v>
      </c>
      <c r="B165" t="s">
        <v>11</v>
      </c>
      <c r="C165" t="s">
        <v>148</v>
      </c>
      <c r="D165" t="s">
        <v>51</v>
      </c>
      <c r="H165" t="s">
        <v>14</v>
      </c>
      <c r="I165" s="2">
        <v>0.39861111111111108</v>
      </c>
      <c r="J165" s="2">
        <v>0.4145833333333333</v>
      </c>
      <c r="K165" s="3">
        <v>1.3888888888888888E-2</v>
      </c>
      <c r="L165" t="s">
        <v>149</v>
      </c>
      <c r="M165" t="e">
        <f ca="1">_xludf.HYPERLINK("https://dev.azure.com/FontesPatrus/Benner/_workitems/edit/16027")</f>
        <v>#NAME?</v>
      </c>
    </row>
    <row r="166" spans="1:13">
      <c r="A166" s="1">
        <v>45407</v>
      </c>
      <c r="B166" t="s">
        <v>4</v>
      </c>
      <c r="C166" t="s">
        <v>179</v>
      </c>
      <c r="D166" t="s">
        <v>51</v>
      </c>
      <c r="G166" t="s">
        <v>158</v>
      </c>
      <c r="H166" t="s">
        <v>14</v>
      </c>
      <c r="I166" s="2">
        <v>0.39999999999999997</v>
      </c>
      <c r="J166" s="2">
        <v>0.40972222222222227</v>
      </c>
      <c r="K166" s="3">
        <v>6.9444444444444441E-3</v>
      </c>
      <c r="L166" t="s">
        <v>180</v>
      </c>
      <c r="M166" t="e">
        <f ca="1">_xludf.HYPERLINK("https://fontespatrus.visualstudio.com/Benner/_workitems/edit/16554")</f>
        <v>#NAME?</v>
      </c>
    </row>
    <row r="167" spans="1:13">
      <c r="A167" s="1">
        <v>45407</v>
      </c>
      <c r="B167" t="s">
        <v>7</v>
      </c>
      <c r="C167" t="s">
        <v>56</v>
      </c>
      <c r="D167" t="s">
        <v>47</v>
      </c>
      <c r="G167" t="s">
        <v>57</v>
      </c>
      <c r="H167" t="s">
        <v>15</v>
      </c>
      <c r="I167" s="2">
        <v>0.40069444444444446</v>
      </c>
      <c r="J167" s="2">
        <v>0.43402777777777773</v>
      </c>
      <c r="K167" s="3">
        <v>3.4722222222222224E-2</v>
      </c>
      <c r="L167" t="s">
        <v>58</v>
      </c>
      <c r="M167" t="e">
        <f ca="1">_xludf.HYPERLINK("https://dev.azure.com/FontesPatrus/Benner/_workitems/edit/16072")</f>
        <v>#NAME?</v>
      </c>
    </row>
    <row r="168" spans="1:13">
      <c r="A168" s="1">
        <v>45407</v>
      </c>
      <c r="B168" t="s">
        <v>4</v>
      </c>
      <c r="C168" t="s">
        <v>55</v>
      </c>
      <c r="H168" t="s">
        <v>13</v>
      </c>
      <c r="I168" s="2">
        <v>0.40972222222222227</v>
      </c>
      <c r="J168" s="2">
        <v>0.4201388888888889</v>
      </c>
      <c r="K168" s="3">
        <v>1.3888888888888888E-2</v>
      </c>
    </row>
    <row r="169" spans="1:13">
      <c r="A169" s="1">
        <v>45407</v>
      </c>
      <c r="B169" t="s">
        <v>10</v>
      </c>
      <c r="C169" t="s">
        <v>60</v>
      </c>
      <c r="D169" t="s">
        <v>67</v>
      </c>
      <c r="H169" t="s">
        <v>14</v>
      </c>
      <c r="I169" s="2">
        <v>0.41180555555555554</v>
      </c>
      <c r="J169" s="2">
        <v>0.4375</v>
      </c>
      <c r="K169" s="3">
        <v>2.7777777777777776E-2</v>
      </c>
    </row>
    <row r="170" spans="1:13">
      <c r="A170" s="1">
        <v>45407</v>
      </c>
      <c r="B170" t="s">
        <v>11</v>
      </c>
      <c r="C170" t="s">
        <v>55</v>
      </c>
      <c r="D170" t="s">
        <v>51</v>
      </c>
      <c r="G170" t="s">
        <v>111</v>
      </c>
      <c r="H170" t="s">
        <v>13</v>
      </c>
      <c r="I170" s="2">
        <v>0.4145833333333333</v>
      </c>
      <c r="J170" s="2">
        <v>0.4291666666666667</v>
      </c>
      <c r="K170" s="3">
        <v>1.3888888888888888E-2</v>
      </c>
    </row>
    <row r="171" spans="1:13">
      <c r="A171" s="1">
        <v>45407</v>
      </c>
      <c r="B171" t="s">
        <v>4</v>
      </c>
      <c r="C171" t="s">
        <v>179</v>
      </c>
      <c r="D171" t="s">
        <v>51</v>
      </c>
      <c r="G171" t="s">
        <v>158</v>
      </c>
      <c r="H171" t="s">
        <v>14</v>
      </c>
      <c r="I171" s="2">
        <v>0.4201388888888889</v>
      </c>
      <c r="J171" s="2">
        <v>0.46597222222222223</v>
      </c>
      <c r="K171" s="3">
        <v>4.8611111111111112E-2</v>
      </c>
      <c r="L171" t="s">
        <v>180</v>
      </c>
      <c r="M171" t="e">
        <f ca="1">_xludf.HYPERLINK("https://fontespatrus.visualstudio.com/Benner/_workitems/edit/16554")</f>
        <v>#NAME?</v>
      </c>
    </row>
    <row r="172" spans="1:13">
      <c r="A172" s="1">
        <v>45407</v>
      </c>
      <c r="B172" t="s">
        <v>9</v>
      </c>
      <c r="C172" t="s">
        <v>55</v>
      </c>
      <c r="H172" t="s">
        <v>13</v>
      </c>
      <c r="I172" s="2">
        <v>0.4236111111111111</v>
      </c>
      <c r="J172" s="2">
        <v>0.43541666666666662</v>
      </c>
      <c r="K172" s="3">
        <v>1.3888888888888888E-2</v>
      </c>
    </row>
    <row r="173" spans="1:13">
      <c r="A173" s="1">
        <v>45407</v>
      </c>
      <c r="B173" t="s">
        <v>11</v>
      </c>
      <c r="C173" t="s">
        <v>148</v>
      </c>
      <c r="D173" t="s">
        <v>51</v>
      </c>
      <c r="H173" t="s">
        <v>14</v>
      </c>
      <c r="I173" s="2">
        <v>0.4291666666666667</v>
      </c>
      <c r="J173" s="2">
        <v>0.47222222222222227</v>
      </c>
      <c r="K173" s="3">
        <v>4.1666666666666664E-2</v>
      </c>
      <c r="L173" t="s">
        <v>149</v>
      </c>
      <c r="M173" t="e">
        <f ca="1">_xludf.HYPERLINK("https://dev.azure.com/FontesPatrus/Benner/_workitems/edit/16027")</f>
        <v>#NAME?</v>
      </c>
    </row>
    <row r="174" spans="1:13">
      <c r="A174" s="1">
        <v>45407</v>
      </c>
      <c r="B174" t="s">
        <v>9</v>
      </c>
      <c r="C174" t="s">
        <v>175</v>
      </c>
      <c r="D174" t="s">
        <v>151</v>
      </c>
      <c r="H174" t="s">
        <v>14</v>
      </c>
      <c r="I174" s="2">
        <v>0.4368055555555555</v>
      </c>
      <c r="J174" s="2">
        <v>0.51874999999999993</v>
      </c>
      <c r="K174" s="3">
        <v>8.3333333333333329E-2</v>
      </c>
    </row>
    <row r="175" spans="1:13">
      <c r="A175" s="1">
        <v>45407</v>
      </c>
      <c r="B175" t="s">
        <v>8</v>
      </c>
      <c r="C175" t="s">
        <v>182</v>
      </c>
      <c r="D175" t="s">
        <v>89</v>
      </c>
      <c r="F175" t="s">
        <v>90</v>
      </c>
      <c r="H175" t="s">
        <v>14</v>
      </c>
      <c r="I175" s="2">
        <v>0.4375</v>
      </c>
      <c r="J175" s="2">
        <v>0.47916666666666669</v>
      </c>
      <c r="K175" s="3">
        <v>4.1666666666666664E-2</v>
      </c>
    </row>
    <row r="176" spans="1:13">
      <c r="A176" s="1">
        <v>45407</v>
      </c>
      <c r="B176" t="s">
        <v>10</v>
      </c>
      <c r="C176" t="s">
        <v>183</v>
      </c>
      <c r="H176" t="s">
        <v>14</v>
      </c>
      <c r="I176" s="2">
        <v>0.4375</v>
      </c>
      <c r="J176" s="2">
        <v>0.4548611111111111</v>
      </c>
      <c r="K176" s="3">
        <v>2.0833333333333332E-2</v>
      </c>
    </row>
    <row r="177" spans="1:13">
      <c r="A177" s="1">
        <v>45407</v>
      </c>
      <c r="B177" t="s">
        <v>7</v>
      </c>
      <c r="C177" t="s">
        <v>184</v>
      </c>
      <c r="D177" t="s">
        <v>185</v>
      </c>
      <c r="G177" t="s">
        <v>83</v>
      </c>
      <c r="H177" t="s">
        <v>15</v>
      </c>
      <c r="I177" s="2">
        <v>0.44097222222222227</v>
      </c>
      <c r="J177" s="2">
        <v>0.46736111111111112</v>
      </c>
      <c r="K177" s="3">
        <v>2.7777777777777776E-2</v>
      </c>
      <c r="L177" t="s">
        <v>186</v>
      </c>
      <c r="M177" t="e">
        <f ca="1">_xludf.HYPERLINK("https://dev.azure.com/FontesPatrus/Benner/_workitems/edit/16383")</f>
        <v>#NAME?</v>
      </c>
    </row>
    <row r="178" spans="1:13">
      <c r="A178" s="1">
        <v>45407</v>
      </c>
      <c r="B178" t="s">
        <v>10</v>
      </c>
      <c r="C178" t="s">
        <v>60</v>
      </c>
      <c r="D178" t="s">
        <v>67</v>
      </c>
      <c r="H178" t="s">
        <v>14</v>
      </c>
      <c r="I178" s="2">
        <v>0.4548611111111111</v>
      </c>
      <c r="J178" s="2">
        <v>0.51458333333333328</v>
      </c>
      <c r="K178" s="3">
        <v>6.25E-2</v>
      </c>
    </row>
    <row r="179" spans="1:13">
      <c r="A179" s="1">
        <v>45407</v>
      </c>
      <c r="B179" t="s">
        <v>4</v>
      </c>
      <c r="C179" t="s">
        <v>187</v>
      </c>
      <c r="D179" t="s">
        <v>51</v>
      </c>
      <c r="G179" t="s">
        <v>158</v>
      </c>
      <c r="H179" t="s">
        <v>14</v>
      </c>
      <c r="I179" s="2">
        <v>0.46597222222222223</v>
      </c>
      <c r="J179" s="2">
        <v>0.52638888888888891</v>
      </c>
      <c r="K179" s="3">
        <v>6.25E-2</v>
      </c>
      <c r="L179" t="s">
        <v>188</v>
      </c>
      <c r="M179" t="e">
        <f ca="1">_xludf.HYPERLINK("https://fontespatrus.visualstudio.com/Benner/_workitems/edit/16557")</f>
        <v>#NAME?</v>
      </c>
    </row>
    <row r="180" spans="1:13">
      <c r="A180" s="1">
        <v>45407</v>
      </c>
      <c r="B180" t="s">
        <v>11</v>
      </c>
      <c r="C180" t="s">
        <v>189</v>
      </c>
      <c r="D180" t="s">
        <v>51</v>
      </c>
      <c r="H180" t="s">
        <v>14</v>
      </c>
      <c r="I180" s="2">
        <v>0.47222222222222227</v>
      </c>
      <c r="J180" s="2">
        <v>0.4777777777777778</v>
      </c>
      <c r="K180" s="3">
        <v>6.9444444444444441E-3</v>
      </c>
      <c r="L180" t="s">
        <v>190</v>
      </c>
      <c r="M180" t="e">
        <f ca="1">_xludf.HYPERLINK("https://dev.azure.com/FontesPatrus/Benner/_workitems/edit/16556")</f>
        <v>#NAME?</v>
      </c>
    </row>
    <row r="181" spans="1:13">
      <c r="A181" s="1">
        <v>45407</v>
      </c>
      <c r="B181" t="s">
        <v>7</v>
      </c>
      <c r="C181" t="s">
        <v>136</v>
      </c>
      <c r="D181" t="s">
        <v>137</v>
      </c>
      <c r="G181" t="s">
        <v>57</v>
      </c>
      <c r="H181" t="s">
        <v>15</v>
      </c>
      <c r="I181" s="2">
        <v>0.47291666666666665</v>
      </c>
      <c r="J181" s="2">
        <v>0.5</v>
      </c>
      <c r="K181" s="3">
        <v>2.7777777777777776E-2</v>
      </c>
      <c r="L181" t="s">
        <v>138</v>
      </c>
      <c r="M181" t="e">
        <f ca="1">_xludf.HYPERLINK("https://dev.azure.com/FontesPatrus/Benner/_workitems/edit/16515")</f>
        <v>#NAME?</v>
      </c>
    </row>
    <row r="182" spans="1:13">
      <c r="A182" s="1">
        <v>45407</v>
      </c>
      <c r="B182" t="s">
        <v>11</v>
      </c>
      <c r="C182" t="s">
        <v>181</v>
      </c>
      <c r="D182" t="s">
        <v>51</v>
      </c>
      <c r="H182" t="s">
        <v>14</v>
      </c>
      <c r="I182" s="2">
        <v>0.4777777777777778</v>
      </c>
      <c r="J182" s="2">
        <v>0.51874999999999993</v>
      </c>
      <c r="K182" s="3">
        <v>4.1666666666666664E-2</v>
      </c>
    </row>
    <row r="183" spans="1:13">
      <c r="A183" s="1">
        <v>45407</v>
      </c>
      <c r="B183" t="s">
        <v>8</v>
      </c>
      <c r="C183" t="s">
        <v>133</v>
      </c>
      <c r="D183" t="s">
        <v>134</v>
      </c>
      <c r="H183" t="s">
        <v>14</v>
      </c>
      <c r="I183" s="2">
        <v>0.47916666666666669</v>
      </c>
      <c r="J183" s="2">
        <v>0.51041666666666663</v>
      </c>
      <c r="K183" s="3">
        <v>3.4722222222222224E-2</v>
      </c>
      <c r="L183" t="s">
        <v>135</v>
      </c>
      <c r="M183" t="e">
        <f ca="1">_xludf.HYPERLINK("https://dev.azure.com/FontesPatrus/Benner/_workitems/edit/16526")</f>
        <v>#NAME?</v>
      </c>
    </row>
    <row r="184" spans="1:13">
      <c r="A184" s="1">
        <v>45407</v>
      </c>
      <c r="B184" t="s">
        <v>8</v>
      </c>
      <c r="C184" t="s">
        <v>133</v>
      </c>
      <c r="D184" t="s">
        <v>134</v>
      </c>
      <c r="H184" t="s">
        <v>14</v>
      </c>
      <c r="I184" s="2">
        <v>0.5625</v>
      </c>
      <c r="J184" s="2">
        <v>0.58333333333333337</v>
      </c>
      <c r="K184" s="3">
        <v>2.0833333333333332E-2</v>
      </c>
      <c r="L184" t="s">
        <v>135</v>
      </c>
      <c r="M184" t="e">
        <f ca="1">_xludf.HYPERLINK("https://dev.azure.com/FontesPatrus/Benner/_workitems/edit/16526")</f>
        <v>#NAME?</v>
      </c>
    </row>
    <row r="185" spans="1:13">
      <c r="A185" s="1">
        <v>45407</v>
      </c>
      <c r="B185" t="s">
        <v>9</v>
      </c>
      <c r="C185" t="s">
        <v>175</v>
      </c>
      <c r="D185" t="s">
        <v>151</v>
      </c>
      <c r="H185" t="s">
        <v>14</v>
      </c>
      <c r="I185" s="2">
        <v>0.5708333333333333</v>
      </c>
      <c r="J185" s="2">
        <v>0.68055555555555547</v>
      </c>
      <c r="K185" s="3">
        <v>0.1111111111111111</v>
      </c>
    </row>
    <row r="186" spans="1:13">
      <c r="A186" s="1">
        <v>45407</v>
      </c>
      <c r="B186" t="s">
        <v>11</v>
      </c>
      <c r="C186" t="s">
        <v>189</v>
      </c>
      <c r="D186" t="s">
        <v>51</v>
      </c>
      <c r="H186" t="s">
        <v>14</v>
      </c>
      <c r="I186" s="2">
        <v>0.57152777777777775</v>
      </c>
      <c r="J186" s="2">
        <v>0.65972222222222221</v>
      </c>
      <c r="K186" s="3">
        <v>9.0277777777777776E-2</v>
      </c>
      <c r="L186" t="s">
        <v>190</v>
      </c>
      <c r="M186" t="e">
        <f ca="1">_xludf.HYPERLINK("https://dev.azure.com/FontesPatrus/Benner/_workitems/edit/16556")</f>
        <v>#NAME?</v>
      </c>
    </row>
    <row r="187" spans="1:13">
      <c r="A187" s="1">
        <v>45407</v>
      </c>
      <c r="B187" t="s">
        <v>4</v>
      </c>
      <c r="C187" t="s">
        <v>50</v>
      </c>
      <c r="D187" t="s">
        <v>51</v>
      </c>
      <c r="G187" t="s">
        <v>52</v>
      </c>
      <c r="H187" t="s">
        <v>15</v>
      </c>
      <c r="I187" s="2">
        <v>0.57291666666666663</v>
      </c>
      <c r="J187" s="2">
        <v>0.64583333333333337</v>
      </c>
      <c r="K187" s="3">
        <v>7.6388888888888895E-2</v>
      </c>
      <c r="L187" t="s">
        <v>53</v>
      </c>
      <c r="M187" t="e">
        <f ca="1">_xludf.HYPERLINK("https://fontespatrus.visualstudio.com/Benner/_workitems/edit/13034")</f>
        <v>#NAME?</v>
      </c>
    </row>
    <row r="188" spans="1:13">
      <c r="A188" s="1">
        <v>45407</v>
      </c>
      <c r="B188" t="s">
        <v>10</v>
      </c>
      <c r="C188" t="s">
        <v>60</v>
      </c>
      <c r="D188" t="s">
        <v>67</v>
      </c>
      <c r="H188" t="s">
        <v>14</v>
      </c>
      <c r="I188" s="2">
        <v>0.58124999999999993</v>
      </c>
      <c r="J188" s="2">
        <v>0.58194444444444449</v>
      </c>
      <c r="K188" s="3">
        <v>6.9444444444444441E-3</v>
      </c>
    </row>
    <row r="189" spans="1:13">
      <c r="A189" s="1">
        <v>45407</v>
      </c>
      <c r="B189" t="s">
        <v>10</v>
      </c>
      <c r="C189" t="s">
        <v>191</v>
      </c>
      <c r="H189" t="s">
        <v>13</v>
      </c>
      <c r="I189" s="2">
        <v>0.58194444444444449</v>
      </c>
      <c r="J189" s="2">
        <v>0.65625</v>
      </c>
      <c r="K189" s="3">
        <v>7.6388888888888895E-2</v>
      </c>
    </row>
    <row r="190" spans="1:13">
      <c r="A190" s="1">
        <v>45407</v>
      </c>
      <c r="B190" t="s">
        <v>7</v>
      </c>
      <c r="C190" t="s">
        <v>191</v>
      </c>
      <c r="H190" t="s">
        <v>13</v>
      </c>
      <c r="I190" s="2">
        <v>0.58263888888888882</v>
      </c>
      <c r="J190" s="2">
        <v>0.65486111111111112</v>
      </c>
      <c r="K190" s="3">
        <v>6.9444444444444434E-2</v>
      </c>
    </row>
    <row r="191" spans="1:13">
      <c r="A191" s="1">
        <v>45407</v>
      </c>
      <c r="B191" t="s">
        <v>8</v>
      </c>
      <c r="C191" t="s">
        <v>191</v>
      </c>
      <c r="H191" t="s">
        <v>13</v>
      </c>
      <c r="I191" s="2">
        <v>0.58333333333333337</v>
      </c>
      <c r="J191" s="2">
        <v>0.64583333333333337</v>
      </c>
      <c r="K191" s="3">
        <v>6.25E-2</v>
      </c>
    </row>
    <row r="192" spans="1:13">
      <c r="A192" s="1">
        <v>45407</v>
      </c>
      <c r="B192" t="s">
        <v>8</v>
      </c>
      <c r="C192" t="s">
        <v>133</v>
      </c>
      <c r="D192" t="s">
        <v>134</v>
      </c>
      <c r="H192" t="s">
        <v>14</v>
      </c>
      <c r="I192" s="2">
        <v>0.64583333333333337</v>
      </c>
      <c r="J192" s="2">
        <v>0.68055555555555547</v>
      </c>
      <c r="K192" s="3">
        <v>3.4722222222222224E-2</v>
      </c>
      <c r="L192" t="s">
        <v>135</v>
      </c>
      <c r="M192" t="e">
        <f ca="1">_xludf.HYPERLINK("https://dev.azure.com/FontesPatrus/Benner/_workitems/edit/16526")</f>
        <v>#NAME?</v>
      </c>
    </row>
    <row r="193" spans="1:13">
      <c r="A193" s="1">
        <v>45407</v>
      </c>
      <c r="B193" t="s">
        <v>10</v>
      </c>
      <c r="C193" t="s">
        <v>60</v>
      </c>
      <c r="D193" t="s">
        <v>67</v>
      </c>
      <c r="H193" t="s">
        <v>14</v>
      </c>
      <c r="I193" s="2">
        <v>0.65625</v>
      </c>
      <c r="J193" s="2">
        <v>0.66666666666666663</v>
      </c>
      <c r="K193" s="3">
        <v>1.3888888888888888E-2</v>
      </c>
    </row>
    <row r="194" spans="1:13">
      <c r="A194" s="1">
        <v>45407</v>
      </c>
      <c r="B194" t="s">
        <v>11</v>
      </c>
      <c r="C194" t="s">
        <v>189</v>
      </c>
      <c r="D194" t="s">
        <v>51</v>
      </c>
      <c r="H194" t="s">
        <v>14</v>
      </c>
      <c r="I194" s="2">
        <v>0.66111111111111109</v>
      </c>
      <c r="J194" s="2">
        <v>0.67847222222222225</v>
      </c>
      <c r="K194" s="3">
        <v>2.0833333333333332E-2</v>
      </c>
      <c r="L194" t="s">
        <v>190</v>
      </c>
      <c r="M194" t="e">
        <f ca="1">_xludf.HYPERLINK("https://dev.azure.com/FontesPatrus/Benner/_workitems/edit/16556")</f>
        <v>#NAME?</v>
      </c>
    </row>
    <row r="195" spans="1:13">
      <c r="A195" s="1">
        <v>45407</v>
      </c>
      <c r="B195" t="s">
        <v>4</v>
      </c>
      <c r="C195" t="s">
        <v>50</v>
      </c>
      <c r="D195" t="s">
        <v>51</v>
      </c>
      <c r="G195" t="s">
        <v>52</v>
      </c>
      <c r="H195" t="s">
        <v>15</v>
      </c>
      <c r="I195" s="2">
        <v>0.66527777777777775</v>
      </c>
      <c r="J195" s="2">
        <v>0.70833333333333337</v>
      </c>
      <c r="K195" s="3">
        <v>4.1666666666666664E-2</v>
      </c>
      <c r="L195" t="s">
        <v>53</v>
      </c>
      <c r="M195" t="e">
        <f ca="1">_xludf.HYPERLINK("https://fontespatrus.visualstudio.com/Benner/_workitems/edit/13034")</f>
        <v>#NAME?</v>
      </c>
    </row>
    <row r="196" spans="1:13">
      <c r="A196" s="1">
        <v>45407</v>
      </c>
      <c r="B196" t="s">
        <v>7</v>
      </c>
      <c r="C196" t="s">
        <v>122</v>
      </c>
      <c r="H196" t="s">
        <v>13</v>
      </c>
      <c r="I196" s="2">
        <v>0.66666666666666663</v>
      </c>
      <c r="J196" s="2">
        <v>0.68055555555555547</v>
      </c>
      <c r="K196" s="3">
        <v>1.3888888888888888E-2</v>
      </c>
    </row>
    <row r="197" spans="1:13">
      <c r="A197" s="1">
        <v>45407</v>
      </c>
      <c r="B197" t="s">
        <v>10</v>
      </c>
      <c r="C197" t="s">
        <v>122</v>
      </c>
      <c r="H197" t="s">
        <v>13</v>
      </c>
      <c r="I197" s="2">
        <v>0.66666666666666663</v>
      </c>
      <c r="J197" s="2">
        <v>0.6791666666666667</v>
      </c>
      <c r="K197" s="3">
        <v>1.3888888888888888E-2</v>
      </c>
    </row>
    <row r="198" spans="1:13">
      <c r="A198" s="1">
        <v>45407</v>
      </c>
      <c r="B198" t="s">
        <v>11</v>
      </c>
      <c r="C198" t="s">
        <v>192</v>
      </c>
      <c r="D198" t="s">
        <v>51</v>
      </c>
      <c r="H198" t="s">
        <v>14</v>
      </c>
      <c r="I198" s="2">
        <v>0.67847222222222225</v>
      </c>
      <c r="J198" s="2">
        <v>0.68402777777777779</v>
      </c>
      <c r="K198" s="3">
        <v>6.9444444444444441E-3</v>
      </c>
      <c r="L198" t="s">
        <v>193</v>
      </c>
      <c r="M198" t="e">
        <f ca="1">_xludf.HYPERLINK("https://dev.azure.com/FontesPatrus/Benner/_workitems/edit/16558")</f>
        <v>#NAME?</v>
      </c>
    </row>
    <row r="199" spans="1:13">
      <c r="A199" s="1">
        <v>45407</v>
      </c>
      <c r="B199" t="s">
        <v>10</v>
      </c>
      <c r="C199" t="s">
        <v>60</v>
      </c>
      <c r="D199" t="s">
        <v>67</v>
      </c>
      <c r="H199" t="s">
        <v>14</v>
      </c>
      <c r="I199" s="2">
        <v>0.6791666666666667</v>
      </c>
      <c r="J199" s="2">
        <v>0.69930555555555562</v>
      </c>
      <c r="K199" s="3">
        <v>2.0833333333333332E-2</v>
      </c>
    </row>
    <row r="200" spans="1:13">
      <c r="A200" s="1">
        <v>45407</v>
      </c>
      <c r="B200" t="s">
        <v>8</v>
      </c>
      <c r="C200" t="s">
        <v>75</v>
      </c>
      <c r="D200" t="s">
        <v>134</v>
      </c>
      <c r="H200" t="s">
        <v>14</v>
      </c>
      <c r="I200" s="2">
        <v>0.68055555555555547</v>
      </c>
      <c r="J200" s="2">
        <v>0.76388888888888884</v>
      </c>
      <c r="K200" s="3">
        <v>8.3333333333333329E-2</v>
      </c>
      <c r="L200" t="s">
        <v>194</v>
      </c>
      <c r="M200" t="e">
        <f ca="1">_xludf.HYPERLINK("https://dev.azure.com/FontesPatrus/Benner/_workitems/edit/16527")</f>
        <v>#NAME?</v>
      </c>
    </row>
    <row r="201" spans="1:13">
      <c r="A201" s="1">
        <v>45407</v>
      </c>
      <c r="B201" t="s">
        <v>9</v>
      </c>
      <c r="C201" t="s">
        <v>195</v>
      </c>
      <c r="D201" t="s">
        <v>151</v>
      </c>
      <c r="H201" t="s">
        <v>14</v>
      </c>
      <c r="I201" s="2">
        <v>0.68055555555555547</v>
      </c>
      <c r="J201" s="2">
        <v>0.77083333333333337</v>
      </c>
      <c r="K201" s="3">
        <v>9.0277777777777776E-2</v>
      </c>
    </row>
    <row r="202" spans="1:13">
      <c r="A202" s="1">
        <v>45407</v>
      </c>
      <c r="B202" t="s">
        <v>11</v>
      </c>
      <c r="C202" t="s">
        <v>192</v>
      </c>
      <c r="D202" t="s">
        <v>51</v>
      </c>
      <c r="H202" t="s">
        <v>14</v>
      </c>
      <c r="I202" s="2">
        <v>0.6875</v>
      </c>
      <c r="J202" s="2">
        <v>0.70624999999999993</v>
      </c>
      <c r="K202" s="3">
        <v>2.0833333333333332E-2</v>
      </c>
      <c r="L202" t="s">
        <v>193</v>
      </c>
      <c r="M202" t="e">
        <f ca="1">_xludf.HYPERLINK("https://dev.azure.com/FontesPatrus/Benner/_workitems/edit/16558")</f>
        <v>#NAME?</v>
      </c>
    </row>
    <row r="203" spans="1:13">
      <c r="A203" s="1">
        <v>45407</v>
      </c>
      <c r="B203" t="s">
        <v>10</v>
      </c>
      <c r="C203" t="s">
        <v>196</v>
      </c>
      <c r="D203" t="s">
        <v>67</v>
      </c>
      <c r="H203" t="s">
        <v>15</v>
      </c>
      <c r="I203" s="2">
        <v>0.69930555555555562</v>
      </c>
      <c r="J203" s="2">
        <v>0.75763888888888886</v>
      </c>
      <c r="K203" s="3">
        <v>5.5555555555555552E-2</v>
      </c>
      <c r="L203" t="s">
        <v>197</v>
      </c>
      <c r="M203" t="e">
        <f ca="1">_xludf.HYPERLINK("https://dev.azure.com/FontesPatrus/Benner/_workitems/edit/16469")</f>
        <v>#NAME?</v>
      </c>
    </row>
    <row r="204" spans="1:13">
      <c r="A204" s="1">
        <v>45407</v>
      </c>
      <c r="B204" t="s">
        <v>4</v>
      </c>
      <c r="C204" t="s">
        <v>198</v>
      </c>
      <c r="H204" t="s">
        <v>15</v>
      </c>
      <c r="I204" s="2">
        <v>0.70833333333333337</v>
      </c>
      <c r="J204" s="2">
        <v>0.72916666666666663</v>
      </c>
      <c r="K204" s="3">
        <v>2.0833333333333332E-2</v>
      </c>
    </row>
    <row r="205" spans="1:13">
      <c r="A205" s="1">
        <v>45407</v>
      </c>
      <c r="B205" t="s">
        <v>11</v>
      </c>
      <c r="C205" t="s">
        <v>198</v>
      </c>
      <c r="D205" t="s">
        <v>51</v>
      </c>
      <c r="G205" t="s">
        <v>111</v>
      </c>
      <c r="H205" t="s">
        <v>15</v>
      </c>
      <c r="I205" s="2">
        <v>0.70833333333333337</v>
      </c>
      <c r="J205" s="2">
        <v>0.7270833333333333</v>
      </c>
      <c r="K205" s="3">
        <v>2.0833333333333332E-2</v>
      </c>
    </row>
    <row r="206" spans="1:13">
      <c r="A206" s="1">
        <v>45407</v>
      </c>
      <c r="B206" t="s">
        <v>7</v>
      </c>
      <c r="C206" t="s">
        <v>136</v>
      </c>
      <c r="D206" t="s">
        <v>137</v>
      </c>
      <c r="G206" t="s">
        <v>57</v>
      </c>
      <c r="H206" t="s">
        <v>15</v>
      </c>
      <c r="I206" s="2">
        <v>0.72638888888888886</v>
      </c>
      <c r="J206" s="2">
        <v>0.74513888888888891</v>
      </c>
      <c r="K206" s="3">
        <v>2.0833333333333332E-2</v>
      </c>
      <c r="L206" t="s">
        <v>138</v>
      </c>
      <c r="M206" t="e">
        <f ca="1">_xludf.HYPERLINK("https://dev.azure.com/FontesPatrus/Benner/_workitems/edit/16515")</f>
        <v>#NAME?</v>
      </c>
    </row>
    <row r="207" spans="1:13">
      <c r="A207" s="1">
        <v>45407</v>
      </c>
      <c r="B207" t="s">
        <v>11</v>
      </c>
      <c r="C207" t="s">
        <v>148</v>
      </c>
      <c r="D207" t="s">
        <v>51</v>
      </c>
      <c r="H207" t="s">
        <v>14</v>
      </c>
      <c r="I207" s="2">
        <v>0.7270833333333333</v>
      </c>
      <c r="J207" s="2">
        <v>0.75694444444444453</v>
      </c>
      <c r="K207" s="3">
        <v>2.7777777777777776E-2</v>
      </c>
      <c r="L207" t="s">
        <v>149</v>
      </c>
      <c r="M207" t="e">
        <f ca="1">_xludf.HYPERLINK("https://dev.azure.com/FontesPatrus/Benner/_workitems/edit/16027")</f>
        <v>#NAME?</v>
      </c>
    </row>
    <row r="208" spans="1:13">
      <c r="A208" s="1">
        <v>45407</v>
      </c>
      <c r="B208" t="s">
        <v>4</v>
      </c>
      <c r="C208" t="s">
        <v>199</v>
      </c>
      <c r="H208" t="s">
        <v>15</v>
      </c>
      <c r="I208" s="2">
        <v>0.72916666666666663</v>
      </c>
      <c r="J208" s="2">
        <v>0.74305555555555547</v>
      </c>
      <c r="K208" s="3">
        <v>1.3888888888888888E-2</v>
      </c>
    </row>
    <row r="209" spans="1:13">
      <c r="A209" s="1">
        <v>45408</v>
      </c>
      <c r="B209" t="s">
        <v>8</v>
      </c>
      <c r="C209" t="s">
        <v>133</v>
      </c>
      <c r="D209" t="s">
        <v>134</v>
      </c>
      <c r="H209" t="s">
        <v>14</v>
      </c>
      <c r="I209" s="2">
        <v>0.33333333333333331</v>
      </c>
      <c r="J209" s="2">
        <v>0.38541666666666669</v>
      </c>
      <c r="K209" s="3">
        <v>5.5555555555555552E-2</v>
      </c>
      <c r="L209" t="s">
        <v>135</v>
      </c>
      <c r="M209" t="e">
        <f ca="1">_xludf.HYPERLINK("https://dev.azure.com/FontesPatrus/Benner/_workitems/edit/16526")</f>
        <v>#NAME?</v>
      </c>
    </row>
    <row r="210" spans="1:13">
      <c r="A210" s="1">
        <v>45408</v>
      </c>
      <c r="B210" t="s">
        <v>4</v>
      </c>
      <c r="C210" t="s">
        <v>200</v>
      </c>
      <c r="H210" t="s">
        <v>15</v>
      </c>
      <c r="I210" s="2">
        <v>0.3347222222222222</v>
      </c>
      <c r="J210" s="2">
        <v>0.34722222222222227</v>
      </c>
      <c r="K210" s="3">
        <v>1.3888888888888888E-2</v>
      </c>
    </row>
    <row r="211" spans="1:13">
      <c r="A211" s="1">
        <v>45408</v>
      </c>
      <c r="B211" t="s">
        <v>7</v>
      </c>
      <c r="C211" t="s">
        <v>106</v>
      </c>
      <c r="D211" t="s">
        <v>107</v>
      </c>
      <c r="F211" t="s">
        <v>108</v>
      </c>
      <c r="H211" t="s">
        <v>15</v>
      </c>
      <c r="I211" s="2">
        <v>0.34722222222222227</v>
      </c>
      <c r="J211" s="2">
        <v>0.37708333333333338</v>
      </c>
      <c r="K211" s="3">
        <v>2.7777777777777776E-2</v>
      </c>
    </row>
    <row r="212" spans="1:13">
      <c r="A212" s="1">
        <v>45408</v>
      </c>
      <c r="B212" t="s">
        <v>4</v>
      </c>
      <c r="C212" t="s">
        <v>200</v>
      </c>
      <c r="H212" t="s">
        <v>15</v>
      </c>
      <c r="I212" s="2">
        <v>0.35416666666666669</v>
      </c>
      <c r="J212" s="2">
        <v>0.375</v>
      </c>
      <c r="K212" s="3">
        <v>2.0833333333333332E-2</v>
      </c>
    </row>
    <row r="213" spans="1:13">
      <c r="A213" s="1">
        <v>45408</v>
      </c>
      <c r="B213" t="s">
        <v>6</v>
      </c>
      <c r="C213" t="s">
        <v>101</v>
      </c>
      <c r="D213" t="s">
        <v>140</v>
      </c>
      <c r="G213" t="s">
        <v>57</v>
      </c>
      <c r="H213" t="s">
        <v>15</v>
      </c>
      <c r="I213" s="2">
        <v>0.3666666666666667</v>
      </c>
      <c r="J213" s="2">
        <v>0.44930555555555557</v>
      </c>
      <c r="K213" s="3">
        <v>8.3333333333333329E-2</v>
      </c>
      <c r="L213" t="s">
        <v>104</v>
      </c>
      <c r="M213" t="e">
        <f ca="1">_xludf.HYPERLINK("https://dev.azure.com/FontesPatrus/Benner/_workitems/edit/13830")</f>
        <v>#NAME?</v>
      </c>
    </row>
    <row r="214" spans="1:13">
      <c r="A214" s="1">
        <v>45408</v>
      </c>
      <c r="B214" t="s">
        <v>4</v>
      </c>
      <c r="C214" t="s">
        <v>201</v>
      </c>
      <c r="G214" t="s">
        <v>52</v>
      </c>
      <c r="H214" t="s">
        <v>15</v>
      </c>
      <c r="I214" s="2">
        <v>0.375</v>
      </c>
      <c r="J214" s="2">
        <v>0.39583333333333331</v>
      </c>
      <c r="K214" s="3">
        <v>2.0833333333333332E-2</v>
      </c>
    </row>
    <row r="215" spans="1:13">
      <c r="A215" s="1">
        <v>45408</v>
      </c>
      <c r="B215" t="s">
        <v>8</v>
      </c>
      <c r="C215" t="s">
        <v>100</v>
      </c>
      <c r="H215" t="s">
        <v>14</v>
      </c>
      <c r="I215" s="2">
        <v>0.38541666666666669</v>
      </c>
      <c r="J215" s="2">
        <v>0.39583333333333331</v>
      </c>
      <c r="K215" s="3">
        <v>1.3888888888888888E-2</v>
      </c>
    </row>
    <row r="216" spans="1:13">
      <c r="A216" s="1">
        <v>45408</v>
      </c>
      <c r="B216" t="s">
        <v>10</v>
      </c>
      <c r="C216" t="s">
        <v>100</v>
      </c>
      <c r="H216" t="s">
        <v>13</v>
      </c>
      <c r="I216" s="2">
        <v>0.38541666666666669</v>
      </c>
      <c r="J216" s="2">
        <v>0.40486111111111112</v>
      </c>
      <c r="K216" s="3">
        <v>2.0833333333333332E-2</v>
      </c>
    </row>
    <row r="217" spans="1:13">
      <c r="A217" s="1">
        <v>45408</v>
      </c>
      <c r="B217" t="s">
        <v>4</v>
      </c>
      <c r="C217" t="s">
        <v>202</v>
      </c>
      <c r="H217" t="s">
        <v>15</v>
      </c>
      <c r="I217" s="2">
        <v>0.39583333333333331</v>
      </c>
      <c r="J217" s="2">
        <v>0.44097222222222227</v>
      </c>
      <c r="K217" s="3">
        <v>4.8611111111111112E-2</v>
      </c>
    </row>
    <row r="218" spans="1:13">
      <c r="A218" s="1">
        <v>45408</v>
      </c>
      <c r="B218" t="s">
        <v>8</v>
      </c>
      <c r="C218" t="s">
        <v>133</v>
      </c>
      <c r="D218" t="s">
        <v>134</v>
      </c>
      <c r="H218" t="s">
        <v>14</v>
      </c>
      <c r="I218" s="2">
        <v>0.39583333333333331</v>
      </c>
      <c r="J218" s="2">
        <v>0.40972222222222227</v>
      </c>
      <c r="K218" s="3">
        <v>1.3888888888888888E-2</v>
      </c>
      <c r="L218" t="s">
        <v>135</v>
      </c>
      <c r="M218" t="e">
        <f ca="1">_xludf.HYPERLINK("https://dev.azure.com/FontesPatrus/Benner/_workitems/edit/16526")</f>
        <v>#NAME?</v>
      </c>
    </row>
    <row r="219" spans="1:13">
      <c r="A219" s="1">
        <v>45408</v>
      </c>
      <c r="B219" t="s">
        <v>7</v>
      </c>
      <c r="C219" t="s">
        <v>203</v>
      </c>
      <c r="D219" t="s">
        <v>137</v>
      </c>
      <c r="G219" t="s">
        <v>57</v>
      </c>
      <c r="H219" t="s">
        <v>14</v>
      </c>
      <c r="I219" s="2">
        <v>0.40277777777777773</v>
      </c>
      <c r="J219" s="2">
        <v>0.46597222222222223</v>
      </c>
      <c r="K219" s="3">
        <v>6.25E-2</v>
      </c>
      <c r="L219" t="s">
        <v>204</v>
      </c>
      <c r="M219" t="e">
        <f ca="1">_xludf.HYPERLINK("https://dev.azure.com/FontesPatrus/Benner/_workitems/edit/16372")</f>
        <v>#NAME?</v>
      </c>
    </row>
    <row r="220" spans="1:13">
      <c r="A220" s="1">
        <v>45408</v>
      </c>
      <c r="B220" t="s">
        <v>10</v>
      </c>
      <c r="C220" t="s">
        <v>60</v>
      </c>
      <c r="D220" t="s">
        <v>67</v>
      </c>
      <c r="H220" t="s">
        <v>14</v>
      </c>
      <c r="I220" s="2">
        <v>0.4055555555555555</v>
      </c>
      <c r="J220" s="2">
        <v>0.54166666666666663</v>
      </c>
      <c r="K220" s="3">
        <v>0.1388888888888889</v>
      </c>
    </row>
    <row r="221" spans="1:13">
      <c r="A221" s="1">
        <v>45408</v>
      </c>
      <c r="B221" t="s">
        <v>8</v>
      </c>
      <c r="C221" t="s">
        <v>205</v>
      </c>
      <c r="H221" t="s">
        <v>14</v>
      </c>
      <c r="I221" s="2">
        <v>0.40972222222222227</v>
      </c>
      <c r="J221" s="2">
        <v>0.45833333333333331</v>
      </c>
      <c r="K221" s="3">
        <v>4.8611111111111112E-2</v>
      </c>
    </row>
    <row r="222" spans="1:13">
      <c r="A222" s="1">
        <v>45408</v>
      </c>
      <c r="B222" t="s">
        <v>4</v>
      </c>
      <c r="C222" t="s">
        <v>200</v>
      </c>
      <c r="H222" t="s">
        <v>15</v>
      </c>
      <c r="I222" s="2">
        <v>0.44097222222222227</v>
      </c>
      <c r="J222" s="2">
        <v>0.4597222222222222</v>
      </c>
      <c r="K222" s="3">
        <v>2.0833333333333332E-2</v>
      </c>
    </row>
    <row r="223" spans="1:13">
      <c r="A223" s="1">
        <v>45408</v>
      </c>
      <c r="B223" t="s">
        <v>5</v>
      </c>
      <c r="C223" t="s">
        <v>61</v>
      </c>
      <c r="H223" t="s">
        <v>15</v>
      </c>
      <c r="I223" s="2">
        <v>0.44444444444444442</v>
      </c>
      <c r="J223" s="2">
        <v>0.54166666666666663</v>
      </c>
      <c r="K223" s="3">
        <v>9.7222222222222224E-2</v>
      </c>
    </row>
    <row r="224" spans="1:13">
      <c r="A224" s="1">
        <v>45408</v>
      </c>
      <c r="B224" t="s">
        <v>6</v>
      </c>
      <c r="C224" t="s">
        <v>101</v>
      </c>
      <c r="D224" t="s">
        <v>140</v>
      </c>
      <c r="G224" t="s">
        <v>57</v>
      </c>
      <c r="H224" t="s">
        <v>15</v>
      </c>
      <c r="I224" s="2">
        <v>0.45624999999999999</v>
      </c>
      <c r="J224" s="2">
        <v>0.46249999999999997</v>
      </c>
      <c r="K224" s="3">
        <v>6.9444444444444441E-3</v>
      </c>
      <c r="L224" t="s">
        <v>104</v>
      </c>
      <c r="M224" t="e">
        <f ca="1">_xludf.HYPERLINK("https://dev.azure.com/FontesPatrus/Benner/_workitems/edit/13830")</f>
        <v>#NAME?</v>
      </c>
    </row>
    <row r="225" spans="1:13">
      <c r="A225" s="1">
        <v>45408</v>
      </c>
      <c r="B225" t="s">
        <v>4</v>
      </c>
      <c r="C225" t="s">
        <v>202</v>
      </c>
      <c r="H225" t="s">
        <v>15</v>
      </c>
      <c r="I225" s="2">
        <v>0.4597222222222222</v>
      </c>
      <c r="J225" s="2">
        <v>0.47013888888888888</v>
      </c>
      <c r="K225" s="3">
        <v>1.3888888888888888E-2</v>
      </c>
    </row>
    <row r="226" spans="1:13">
      <c r="A226" s="1">
        <v>45408</v>
      </c>
      <c r="B226" t="s">
        <v>8</v>
      </c>
      <c r="C226" t="s">
        <v>206</v>
      </c>
      <c r="D226" t="s">
        <v>64</v>
      </c>
      <c r="H226" t="s">
        <v>14</v>
      </c>
      <c r="I226" s="2">
        <v>0.46527777777777773</v>
      </c>
      <c r="J226" s="2">
        <v>0.48958333333333331</v>
      </c>
      <c r="K226" s="3">
        <v>2.7777777777777776E-2</v>
      </c>
      <c r="L226" t="s">
        <v>207</v>
      </c>
      <c r="M226" t="e">
        <f ca="1">_xludf.HYPERLINK("https://dev.azure.com/FontesPatrus/Benner/_workitems/edit/16564")</f>
        <v>#NAME?</v>
      </c>
    </row>
    <row r="227" spans="1:13">
      <c r="A227" s="1">
        <v>45408</v>
      </c>
      <c r="B227" t="s">
        <v>4</v>
      </c>
      <c r="C227" t="s">
        <v>200</v>
      </c>
      <c r="H227" t="s">
        <v>15</v>
      </c>
      <c r="I227" s="2">
        <v>0.47013888888888888</v>
      </c>
      <c r="J227" s="2">
        <v>0.54375000000000007</v>
      </c>
      <c r="K227" s="3">
        <v>7.6388888888888895E-2</v>
      </c>
    </row>
    <row r="228" spans="1:13">
      <c r="A228" s="1">
        <v>45408</v>
      </c>
      <c r="B228" t="s">
        <v>7</v>
      </c>
      <c r="C228" t="s">
        <v>106</v>
      </c>
      <c r="D228" t="s">
        <v>107</v>
      </c>
      <c r="F228" t="s">
        <v>108</v>
      </c>
      <c r="H228" t="s">
        <v>15</v>
      </c>
      <c r="I228" s="2">
        <v>0.47222222222222227</v>
      </c>
      <c r="J228" s="2">
        <v>0.5</v>
      </c>
      <c r="K228" s="3">
        <v>2.7777777777777776E-2</v>
      </c>
    </row>
    <row r="229" spans="1:13">
      <c r="A229" s="1">
        <v>45408</v>
      </c>
      <c r="B229" t="s">
        <v>8</v>
      </c>
      <c r="C229" t="s">
        <v>208</v>
      </c>
      <c r="D229" t="s">
        <v>209</v>
      </c>
      <c r="H229" t="s">
        <v>14</v>
      </c>
      <c r="I229" s="2">
        <v>0.48958333333333331</v>
      </c>
      <c r="J229" s="2">
        <v>0.51666666666666672</v>
      </c>
      <c r="K229" s="3">
        <v>2.7777777777777776E-2</v>
      </c>
      <c r="L229" t="s">
        <v>210</v>
      </c>
      <c r="M229" t="e">
        <f ca="1">_xludf.HYPERLINK("https://dev.azure.com/FontesPatrus/Benner/_workitems/edit/16560")</f>
        <v>#NAME?</v>
      </c>
    </row>
    <row r="230" spans="1:13">
      <c r="A230" s="1">
        <v>45408</v>
      </c>
      <c r="B230" t="s">
        <v>6</v>
      </c>
      <c r="C230" t="s">
        <v>176</v>
      </c>
      <c r="H230" t="s">
        <v>15</v>
      </c>
      <c r="I230" s="2">
        <v>0.50694444444444442</v>
      </c>
      <c r="J230" s="2">
        <v>0.60833333333333328</v>
      </c>
      <c r="K230" s="3">
        <v>0.10416666666666667</v>
      </c>
    </row>
    <row r="231" spans="1:13">
      <c r="A231" s="1">
        <v>45408</v>
      </c>
      <c r="B231" t="s">
        <v>5</v>
      </c>
      <c r="C231" t="s">
        <v>201</v>
      </c>
      <c r="H231" t="s">
        <v>15</v>
      </c>
      <c r="I231" s="2">
        <v>0.54166666666666663</v>
      </c>
      <c r="J231" s="2">
        <v>0.58333333333333337</v>
      </c>
      <c r="K231" s="3">
        <v>4.1666666666666664E-2</v>
      </c>
    </row>
    <row r="232" spans="1:13">
      <c r="A232" s="1">
        <v>45408</v>
      </c>
      <c r="B232" t="s">
        <v>7</v>
      </c>
      <c r="C232" t="s">
        <v>203</v>
      </c>
      <c r="D232" t="s">
        <v>137</v>
      </c>
      <c r="G232" t="s">
        <v>57</v>
      </c>
      <c r="H232" t="s">
        <v>14</v>
      </c>
      <c r="I232" s="2">
        <v>0.56180555555555556</v>
      </c>
      <c r="J232" s="2">
        <v>0.62152777777777779</v>
      </c>
      <c r="K232" s="3">
        <v>6.25E-2</v>
      </c>
      <c r="L232" t="s">
        <v>204</v>
      </c>
      <c r="M232" t="e">
        <f ca="1">_xludf.HYPERLINK("https://dev.azure.com/FontesPatrus/Benner/_workitems/edit/16372")</f>
        <v>#NAME?</v>
      </c>
    </row>
    <row r="233" spans="1:13">
      <c r="A233" s="1">
        <v>45408</v>
      </c>
      <c r="B233" t="s">
        <v>5</v>
      </c>
      <c r="C233" t="s">
        <v>211</v>
      </c>
      <c r="H233" t="s">
        <v>15</v>
      </c>
      <c r="I233" s="2">
        <v>0.58333333333333337</v>
      </c>
      <c r="J233" s="2">
        <v>0.59375</v>
      </c>
      <c r="K233" s="3">
        <v>1.3888888888888888E-2</v>
      </c>
    </row>
    <row r="234" spans="1:13">
      <c r="A234" s="1">
        <v>45408</v>
      </c>
      <c r="B234" t="s">
        <v>8</v>
      </c>
      <c r="C234" t="s">
        <v>212</v>
      </c>
      <c r="H234" t="s">
        <v>14</v>
      </c>
      <c r="I234" s="2">
        <v>0.58333333333333337</v>
      </c>
      <c r="J234" s="2">
        <v>0.625</v>
      </c>
      <c r="K234" s="3">
        <v>4.1666666666666664E-2</v>
      </c>
    </row>
    <row r="235" spans="1:13">
      <c r="A235" s="1">
        <v>45408</v>
      </c>
      <c r="B235" t="s">
        <v>5</v>
      </c>
      <c r="C235" t="s">
        <v>213</v>
      </c>
      <c r="H235" t="s">
        <v>14</v>
      </c>
      <c r="I235" s="2">
        <v>0.59375</v>
      </c>
      <c r="J235" s="2">
        <v>0.60416666666666663</v>
      </c>
      <c r="K235" s="3">
        <v>1.3888888888888888E-2</v>
      </c>
    </row>
    <row r="236" spans="1:13">
      <c r="A236" s="1">
        <v>45408</v>
      </c>
      <c r="B236" t="s">
        <v>10</v>
      </c>
      <c r="C236" t="s">
        <v>60</v>
      </c>
      <c r="D236" t="s">
        <v>67</v>
      </c>
      <c r="H236" t="s">
        <v>14</v>
      </c>
      <c r="I236" s="2">
        <v>0.59513888888888888</v>
      </c>
      <c r="J236" s="2">
        <v>0.72777777777777775</v>
      </c>
      <c r="K236" s="3">
        <v>0.13194444444444445</v>
      </c>
    </row>
    <row r="237" spans="1:13">
      <c r="A237" s="1">
        <v>45408</v>
      </c>
      <c r="B237" t="s">
        <v>4</v>
      </c>
      <c r="C237" t="s">
        <v>200</v>
      </c>
      <c r="H237" t="s">
        <v>15</v>
      </c>
      <c r="I237" s="2">
        <v>0.60277777777777775</v>
      </c>
      <c r="J237" s="2">
        <v>0.65416666666666667</v>
      </c>
      <c r="K237" s="3">
        <v>4.8611111111111112E-2</v>
      </c>
    </row>
    <row r="238" spans="1:13">
      <c r="A238" s="1">
        <v>45408</v>
      </c>
      <c r="B238" t="s">
        <v>5</v>
      </c>
      <c r="C238" t="s">
        <v>214</v>
      </c>
      <c r="H238" t="s">
        <v>14</v>
      </c>
      <c r="I238" s="2">
        <v>0.60416666666666663</v>
      </c>
      <c r="J238" s="2">
        <v>0.69861111111111107</v>
      </c>
      <c r="K238" s="3">
        <v>9.7222222222222224E-2</v>
      </c>
    </row>
    <row r="239" spans="1:13">
      <c r="A239" s="1">
        <v>45408</v>
      </c>
      <c r="B239" t="s">
        <v>6</v>
      </c>
      <c r="C239" t="s">
        <v>215</v>
      </c>
      <c r="D239" t="s">
        <v>140</v>
      </c>
      <c r="H239" t="s">
        <v>15</v>
      </c>
      <c r="I239" s="2">
        <v>0.60833333333333328</v>
      </c>
      <c r="J239" s="2">
        <v>0.6118055555555556</v>
      </c>
      <c r="K239" s="3">
        <v>6.9444444444444441E-3</v>
      </c>
      <c r="L239" t="s">
        <v>216</v>
      </c>
      <c r="M239" t="e">
        <f ca="1">_xludf.HYPERLINK("https://dev.azure.com/FontesPatrus/Benner/_workitems/edit/16531")</f>
        <v>#NAME?</v>
      </c>
    </row>
    <row r="240" spans="1:13">
      <c r="A240" s="1">
        <v>45408</v>
      </c>
      <c r="B240" t="s">
        <v>6</v>
      </c>
      <c r="C240" t="s">
        <v>101</v>
      </c>
      <c r="D240" t="s">
        <v>140</v>
      </c>
      <c r="G240" t="s">
        <v>57</v>
      </c>
      <c r="H240" t="s">
        <v>15</v>
      </c>
      <c r="I240" s="2">
        <v>0.6118055555555556</v>
      </c>
      <c r="J240" s="2">
        <v>0.62569444444444444</v>
      </c>
      <c r="K240" s="3">
        <v>1.3888888888888888E-2</v>
      </c>
      <c r="L240" t="s">
        <v>104</v>
      </c>
      <c r="M240" t="e">
        <f ca="1">_xludf.HYPERLINK("https://dev.azure.com/FontesPatrus/Benner/_workitems/edit/13830")</f>
        <v>#NAME?</v>
      </c>
    </row>
    <row r="241" spans="1:13">
      <c r="A241" s="1">
        <v>45408</v>
      </c>
      <c r="B241" t="s">
        <v>7</v>
      </c>
      <c r="C241" t="s">
        <v>217</v>
      </c>
      <c r="D241" t="s">
        <v>137</v>
      </c>
      <c r="H241" t="s">
        <v>15</v>
      </c>
      <c r="I241" s="2">
        <v>0.625</v>
      </c>
      <c r="J241" s="2">
        <v>0.64374999999999993</v>
      </c>
      <c r="K241" s="3">
        <v>2.0833333333333332E-2</v>
      </c>
    </row>
    <row r="242" spans="1:13">
      <c r="A242" s="1">
        <v>45408</v>
      </c>
      <c r="B242" t="s">
        <v>8</v>
      </c>
      <c r="C242" t="s">
        <v>218</v>
      </c>
      <c r="H242" t="s">
        <v>14</v>
      </c>
      <c r="I242" s="2">
        <v>0.625</v>
      </c>
      <c r="J242" s="2">
        <v>0.77986111111111101</v>
      </c>
      <c r="K242" s="3">
        <v>0.15277777777777776</v>
      </c>
    </row>
    <row r="243" spans="1:13">
      <c r="A243" s="1">
        <v>45408</v>
      </c>
      <c r="B243" t="s">
        <v>6</v>
      </c>
      <c r="C243" t="s">
        <v>219</v>
      </c>
      <c r="H243" t="s">
        <v>15</v>
      </c>
      <c r="I243" s="2">
        <v>0.62569444444444444</v>
      </c>
      <c r="J243" s="2">
        <v>0.73958333333333337</v>
      </c>
      <c r="K243" s="3">
        <v>0.1111111111111111</v>
      </c>
    </row>
    <row r="244" spans="1:13">
      <c r="A244" s="1">
        <v>45408</v>
      </c>
      <c r="B244" t="s">
        <v>7</v>
      </c>
      <c r="C244" t="s">
        <v>220</v>
      </c>
      <c r="D244" t="s">
        <v>137</v>
      </c>
      <c r="H244" t="s">
        <v>15</v>
      </c>
      <c r="I244" s="2">
        <v>0.64583333333333337</v>
      </c>
      <c r="J244" s="2">
        <v>0.74652777777777779</v>
      </c>
      <c r="K244" s="3">
        <v>0.10416666666666667</v>
      </c>
    </row>
    <row r="245" spans="1:13">
      <c r="A245" s="1">
        <v>45408</v>
      </c>
      <c r="B245" t="s">
        <v>4</v>
      </c>
      <c r="C245" t="s">
        <v>202</v>
      </c>
      <c r="H245" t="s">
        <v>15</v>
      </c>
      <c r="I245" s="2">
        <v>0.65416666666666667</v>
      </c>
      <c r="J245" s="2">
        <v>0.6791666666666667</v>
      </c>
      <c r="K245" s="3">
        <v>2.7777777777777776E-2</v>
      </c>
    </row>
    <row r="246" spans="1:13">
      <c r="A246" s="1">
        <v>45408</v>
      </c>
      <c r="B246" t="s">
        <v>4</v>
      </c>
      <c r="C246" t="s">
        <v>221</v>
      </c>
      <c r="H246" t="s">
        <v>15</v>
      </c>
      <c r="I246" s="2">
        <v>0.69166666666666676</v>
      </c>
      <c r="J246" s="2">
        <v>0.73263888888888884</v>
      </c>
      <c r="K246" s="3">
        <v>4.1666666666666664E-2</v>
      </c>
    </row>
    <row r="247" spans="1:13">
      <c r="A247" s="1">
        <v>45408</v>
      </c>
      <c r="B247" t="s">
        <v>4</v>
      </c>
      <c r="C247" t="s">
        <v>222</v>
      </c>
      <c r="D247" t="s">
        <v>51</v>
      </c>
      <c r="G247" t="s">
        <v>158</v>
      </c>
      <c r="H247" t="s">
        <v>15</v>
      </c>
      <c r="I247" s="2">
        <v>0.73263888888888884</v>
      </c>
      <c r="J247" s="2">
        <v>0.76388888888888884</v>
      </c>
      <c r="K247" s="3">
        <v>3.4722222222222224E-2</v>
      </c>
      <c r="L247" t="s">
        <v>223</v>
      </c>
      <c r="M247" t="e">
        <f ca="1">_xludf.HYPERLINK("https://fontespatrus.visualstudio.com/Benner/_workitems/edit/16555")</f>
        <v>#NAME?</v>
      </c>
    </row>
    <row r="248" spans="1:13">
      <c r="A248" s="1">
        <v>45408</v>
      </c>
      <c r="B248" t="s">
        <v>10</v>
      </c>
      <c r="C248" t="s">
        <v>60</v>
      </c>
      <c r="D248" t="s">
        <v>67</v>
      </c>
      <c r="H248" t="s">
        <v>14</v>
      </c>
      <c r="I248" s="2">
        <v>0.74236111111111114</v>
      </c>
      <c r="J248" s="2">
        <v>0.84236111111111101</v>
      </c>
      <c r="K248" s="3">
        <v>9.7222222222222224E-2</v>
      </c>
    </row>
    <row r="249" spans="1:13">
      <c r="A249" s="1">
        <v>45408</v>
      </c>
      <c r="B249" t="s">
        <v>5</v>
      </c>
      <c r="C249" t="s">
        <v>224</v>
      </c>
      <c r="H249" t="s">
        <v>15</v>
      </c>
      <c r="I249" s="2">
        <v>0.75</v>
      </c>
      <c r="J249" s="2">
        <v>0.76736111111111116</v>
      </c>
      <c r="K249" s="3">
        <v>2.0833333333333332E-2</v>
      </c>
    </row>
    <row r="250" spans="1:13">
      <c r="A250" s="1">
        <v>45408</v>
      </c>
      <c r="B250" t="s">
        <v>5</v>
      </c>
      <c r="C250" t="s">
        <v>214</v>
      </c>
      <c r="H250" t="s">
        <v>14</v>
      </c>
      <c r="I250" s="2">
        <v>0.76736111111111116</v>
      </c>
      <c r="J250" s="2">
        <v>0.85555555555555562</v>
      </c>
      <c r="K250" s="3">
        <v>9.0277777777777776E-2</v>
      </c>
    </row>
  </sheetData>
  <autoFilter ref="A1:M250" xr:uid="{00000000-0009-0000-0000-000004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Rogerio Oliveira (TI MTZ)</dc:creator>
  <cp:keywords/>
  <dc:description/>
  <cp:lastModifiedBy>Rogerio Oliveira (TI MTZ)</cp:lastModifiedBy>
  <cp:revision/>
  <dcterms:created xsi:type="dcterms:W3CDTF">2024-04-29T14:53:09Z</dcterms:created>
  <dcterms:modified xsi:type="dcterms:W3CDTF">2024-04-29T21:23:54Z</dcterms:modified>
  <cp:category/>
  <cp:contentStatus/>
</cp:coreProperties>
</file>