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Bootcamp Excel\"/>
    </mc:Choice>
  </mc:AlternateContent>
  <xr:revisionPtr revIDLastSave="0" documentId="8_{7DFB8895-C37C-4081-878E-A558915F8F87}" xr6:coauthVersionLast="47" xr6:coauthVersionMax="47" xr10:uidLastSave="{00000000-0000-0000-0000-000000000000}"/>
  <bookViews>
    <workbookView xWindow="-105" yWindow="0" windowWidth="14610" windowHeight="15585" xr2:uid="{7E220111-AA93-43C0-8EB8-79747D9085A1}"/>
  </bookViews>
  <sheets>
    <sheet name="Planilha_principal" sheetId="2" r:id="rId1"/>
    <sheet name="Planilha_apoio" sheetId="3" r:id="rId2"/>
  </sheets>
  <definedNames>
    <definedName name="aporte">Planilha_principal!$G$17</definedName>
    <definedName name="aporte_mes">Planilha_principal!$F$33</definedName>
    <definedName name="aporte_por_mes">Planilha_principal!$F$33</definedName>
    <definedName name="cenario1">Planilha_principal!$D$24</definedName>
    <definedName name="cenario2">Planilha_principal!$D$25</definedName>
    <definedName name="cenario3">Planilha_principal!$D$26</definedName>
    <definedName name="cenario4">Planilha_principal!$D$27</definedName>
    <definedName name="cenario5">Planilha_principal!$D$28</definedName>
    <definedName name="fii_desenvolvimento">Planilha_principal!$D$40</definedName>
    <definedName name="fii_fofs">Planilha_principal!$D$39</definedName>
    <definedName name="fii_hibrido">Planilha_principal!$D$38</definedName>
    <definedName name="fii_hotelaria">Planilha_principal!$D$41</definedName>
    <definedName name="fii_papel">Planilha_principal!$D$36</definedName>
    <definedName name="fii_tijolo">Planilha_principal!$D$37</definedName>
    <definedName name="patrimonio">Planilha_principal!$G$20</definedName>
    <definedName name="patrimonio_mensal">Planilha_principal!$G$21</definedName>
    <definedName name="perfil_investidor">Planilha_principal!$F$32</definedName>
    <definedName name="qtd_anos">Planilha_principal!$G$18</definedName>
    <definedName name="rendimento_carteira">Planilha_principal!$G$13</definedName>
    <definedName name="rendimento_cenario1">Planilha_principal!$F$24</definedName>
    <definedName name="rendimento_cenario2">Planilha_principal!$F$25</definedName>
    <definedName name="rendimento_cenario3">Planilha_principal!$F$26</definedName>
    <definedName name="rendimento_cenario4">Planilha_principal!$F$27</definedName>
    <definedName name="rendimento_cenario5">Planilha_principal!$F$28</definedName>
    <definedName name="salario">Planilha_principal!$G$12</definedName>
    <definedName name="sugestao_desenvolvimento">Planilha_principal!$F$40</definedName>
    <definedName name="sugestao_fofs">Planilha_principal!$F$39</definedName>
    <definedName name="sugestao_hotelaria">Planilha_principal!$F$41</definedName>
    <definedName name="sugestao_papel">Planilha_principal!$F$36</definedName>
    <definedName name="sugestao_tijolo">Planilha_principal!$F$37</definedName>
    <definedName name="sujestao_hibridos">Planilha_principal!$F$38</definedName>
    <definedName name="sujestao_investimento">Planilha_principal!$G$14</definedName>
    <definedName name="taxa_mensal">Planilha_principal!$G$19</definedName>
    <definedName name="valor_desenvolvimento">Planilha_principal!$G$40</definedName>
    <definedName name="valor_fofs">Planilha_principal!$G$39</definedName>
    <definedName name="valor_hibrido">Planilha_principal!$G$38</definedName>
    <definedName name="valor_hibridos">Planilha_principal!$G$38</definedName>
    <definedName name="valor_hotelarias">Planilha_principal!$G$41</definedName>
    <definedName name="valor_papel">Planilha_principal!$G$36</definedName>
    <definedName name="valor_tijolo">Planilha_principal!$G$37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40" i="2"/>
  <c r="F39" i="2"/>
  <c r="F38" i="2"/>
  <c r="F37" i="2"/>
  <c r="F36" i="2"/>
  <c r="F28" i="2"/>
  <c r="G28" i="2" s="1"/>
  <c r="F27" i="2"/>
  <c r="G27" i="2" s="1"/>
  <c r="F26" i="2"/>
  <c r="G26" i="2" s="1"/>
  <c r="F25" i="2"/>
  <c r="G25" i="2" s="1"/>
  <c r="F24" i="2"/>
  <c r="G24" i="2" s="1"/>
  <c r="A15" i="3"/>
  <c r="A16" i="3"/>
  <c r="A17" i="3"/>
  <c r="A18" i="3"/>
  <c r="A19" i="3"/>
  <c r="A20" i="3"/>
  <c r="A9" i="3"/>
  <c r="A10" i="3"/>
  <c r="A11" i="3"/>
  <c r="A12" i="3"/>
  <c r="A13" i="3"/>
  <c r="A14" i="3"/>
  <c r="A4" i="3"/>
  <c r="A5" i="3"/>
  <c r="A6" i="3"/>
  <c r="A7" i="3"/>
  <c r="A8" i="3"/>
  <c r="A3" i="3"/>
  <c r="F33" i="2"/>
  <c r="G14" i="2"/>
  <c r="G20" i="2"/>
  <c r="G21" i="2" s="1"/>
  <c r="G39" i="2" l="1"/>
  <c r="G36" i="2"/>
  <c r="G37" i="2"/>
  <c r="G38" i="2"/>
  <c r="G40" i="2"/>
  <c r="G41" i="2"/>
  <c r="G42" i="2" l="1"/>
</calcChain>
</file>

<file path=xl/sharedStrings.xml><?xml version="1.0" encoding="utf-8"?>
<sst xmlns="http://schemas.openxmlformats.org/spreadsheetml/2006/main" count="74" uniqueCount="38">
  <si>
    <t>Quanto investir por mês</t>
  </si>
  <si>
    <t>por quantos anos?</t>
  </si>
  <si>
    <t>taxa de rendimento mensal</t>
  </si>
  <si>
    <t>Patrimonio acumulado</t>
  </si>
  <si>
    <t>Dividendos mensais</t>
  </si>
  <si>
    <t>INVESTIMENTO MENSAL</t>
  </si>
  <si>
    <t>POSSÍVEIS CENÁRIOS</t>
  </si>
  <si>
    <t>Montante em 5 anos</t>
  </si>
  <si>
    <t>Montante em 10 anos</t>
  </si>
  <si>
    <t>Montante em 20 anos</t>
  </si>
  <si>
    <t>Montante em 30 anos</t>
  </si>
  <si>
    <t>Montante em 2 anos</t>
  </si>
  <si>
    <t>Rendimento Carteira</t>
  </si>
  <si>
    <t>Salário</t>
  </si>
  <si>
    <t>Sujestão de Investimento</t>
  </si>
  <si>
    <t>CONFIGURAÇÕES</t>
  </si>
  <si>
    <t>DIVIDENDO</t>
  </si>
  <si>
    <t>ANO</t>
  </si>
  <si>
    <t>AGRESSIVO</t>
  </si>
  <si>
    <t>VALOR A SER INVESTIDO POR MÊS</t>
  </si>
  <si>
    <t>PERFIL</t>
  </si>
  <si>
    <t>TIPO DE FII</t>
  </si>
  <si>
    <t>Valores</t>
  </si>
  <si>
    <t>PAPEL</t>
  </si>
  <si>
    <t>TIJOLO</t>
  </si>
  <si>
    <t>Percentual Sugerido</t>
  </si>
  <si>
    <t>HIBRIDOS</t>
  </si>
  <si>
    <t>FOFs</t>
  </si>
  <si>
    <t>DESENVOLVIMENTO</t>
  </si>
  <si>
    <t>HOTELARIAS</t>
  </si>
  <si>
    <t>TOTAL</t>
  </si>
  <si>
    <t>CONSERVADOR</t>
  </si>
  <si>
    <t>%</t>
  </si>
  <si>
    <t>CHAVE</t>
  </si>
  <si>
    <t>MODERADO</t>
  </si>
  <si>
    <t>Calculadora de Investimentos criada ao acompanhar as videoaulas do Tutor Felipe Aguiar, que ministra o bootcamp da DIO em parceria com o grupo santander.</t>
  </si>
  <si>
    <t>Este Simulador de Investimentos não tem como objetivo lucro, mas sim me habituar a formulas, funcionalidades e ferramentas presentes no EXCEL.</t>
  </si>
  <si>
    <t>Informações sobre o desafio encontradas ao final da página e no arquivo READ.ME no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</si>
</sst>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ck">
        <color theme="8" tint="0.59999389629810485"/>
      </left>
      <right style="thick">
        <color theme="8" tint="0.59999389629810485"/>
      </right>
      <top style="thick">
        <color theme="8" tint="0.59999389629810485"/>
      </top>
      <bottom/>
      <diagonal/>
    </border>
    <border>
      <left style="thick">
        <color theme="8" tint="0.59999389629810485"/>
      </left>
      <right style="thick">
        <color theme="8" tint="0.59999389629810485"/>
      </right>
      <top/>
      <bottom/>
      <diagonal/>
    </border>
    <border>
      <left style="thick">
        <color theme="8" tint="0.59999389629810485"/>
      </left>
      <right style="thick">
        <color theme="8" tint="0.59999389629810485"/>
      </right>
      <top/>
      <bottom style="thick">
        <color theme="8" tint="0.59999389629810485"/>
      </bottom>
      <diagonal/>
    </border>
    <border>
      <left style="thick">
        <color theme="8" tint="0.59996337778862885"/>
      </left>
      <right style="thick">
        <color theme="8" tint="0.59996337778862885"/>
      </right>
      <top style="thick">
        <color theme="8" tint="0.59996337778862885"/>
      </top>
      <bottom/>
      <diagonal/>
    </border>
    <border>
      <left style="thick">
        <color theme="8" tint="0.59996337778862885"/>
      </left>
      <right style="thick">
        <color theme="8" tint="0.59996337778862885"/>
      </right>
      <top/>
      <bottom/>
      <diagonal/>
    </border>
    <border>
      <left style="thick">
        <color theme="8" tint="0.59996337778862885"/>
      </left>
      <right style="thick">
        <color theme="8" tint="0.59996337778862885"/>
      </right>
      <top/>
      <bottom style="thick">
        <color theme="8" tint="0.59996337778862885"/>
      </bottom>
      <diagonal/>
    </border>
    <border>
      <left/>
      <right/>
      <top style="thick">
        <color theme="8" tint="0.59999389629810485"/>
      </top>
      <bottom style="thick">
        <color theme="8" tint="0.59999389629810485"/>
      </bottom>
      <diagonal/>
    </border>
    <border>
      <left style="thick">
        <color theme="8" tint="0.59999389629810485"/>
      </left>
      <right/>
      <top/>
      <bottom/>
      <diagonal/>
    </border>
    <border>
      <left/>
      <right style="thick">
        <color theme="8" tint="0.59996337778862885"/>
      </right>
      <top/>
      <bottom/>
      <diagonal/>
    </border>
    <border>
      <left style="thick">
        <color theme="8" tint="0.59996337778862885"/>
      </left>
      <right/>
      <top style="thick">
        <color theme="8" tint="0.59996337778862885"/>
      </top>
      <bottom/>
      <diagonal/>
    </border>
    <border>
      <left style="thick">
        <color theme="8" tint="0.59996337778862885"/>
      </left>
      <right/>
      <top/>
      <bottom/>
      <diagonal/>
    </border>
    <border>
      <left style="thick">
        <color theme="8" tint="0.59996337778862885"/>
      </left>
      <right/>
      <top/>
      <bottom style="thick">
        <color theme="8" tint="0.59996337778862885"/>
      </bottom>
      <diagonal/>
    </border>
    <border>
      <left/>
      <right style="thick">
        <color theme="8" tint="0.59996337778862885"/>
      </right>
      <top style="thick">
        <color theme="8" tint="0.59996337778862885"/>
      </top>
      <bottom/>
      <diagonal/>
    </border>
    <border>
      <left/>
      <right style="thick">
        <color theme="8" tint="0.59996337778862885"/>
      </right>
      <top/>
      <bottom style="thick">
        <color theme="8" tint="0.59996337778862885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ck">
        <color theme="8" tint="0.59996337778862885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Fill="1" applyBorder="1" applyAlignment="1"/>
    <xf numFmtId="8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2" borderId="20" xfId="0" applyFont="1" applyFill="1" applyBorder="1" applyAlignment="1">
      <alignment horizontal="left" vertical="center" indent="6"/>
    </xf>
    <xf numFmtId="0" fontId="3" fillId="2" borderId="23" xfId="0" applyFont="1" applyFill="1" applyBorder="1" applyAlignment="1">
      <alignment horizontal="left" vertical="center" indent="6"/>
    </xf>
    <xf numFmtId="0" fontId="3" fillId="2" borderId="26" xfId="0" applyFont="1" applyFill="1" applyBorder="1" applyAlignment="1">
      <alignment horizontal="left" vertical="center" indent="6"/>
    </xf>
    <xf numFmtId="0" fontId="0" fillId="2" borderId="25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8" fontId="1" fillId="2" borderId="26" xfId="0" applyNumberFormat="1" applyFont="1" applyFill="1" applyBorder="1" applyAlignment="1">
      <alignment horizontal="left" vertical="center" indent="4"/>
    </xf>
    <xf numFmtId="8" fontId="1" fillId="2" borderId="20" xfId="0" applyNumberFormat="1" applyFont="1" applyFill="1" applyBorder="1" applyAlignment="1">
      <alignment horizontal="left" vertical="center" indent="4"/>
    </xf>
    <xf numFmtId="8" fontId="1" fillId="2" borderId="23" xfId="0" applyNumberFormat="1" applyFont="1" applyFill="1" applyBorder="1" applyAlignment="1">
      <alignment horizontal="left" vertical="center" indent="4"/>
    </xf>
    <xf numFmtId="8" fontId="1" fillId="2" borderId="27" xfId="0" applyNumberFormat="1" applyFont="1" applyFill="1" applyBorder="1" applyAlignment="1">
      <alignment horizontal="left" vertical="center" indent="4"/>
    </xf>
    <xf numFmtId="8" fontId="1" fillId="2" borderId="21" xfId="0" applyNumberFormat="1" applyFont="1" applyFill="1" applyBorder="1" applyAlignment="1">
      <alignment horizontal="left" vertical="center" indent="4"/>
    </xf>
    <xf numFmtId="8" fontId="1" fillId="2" borderId="24" xfId="0" applyNumberFormat="1" applyFont="1" applyFill="1" applyBorder="1" applyAlignment="1">
      <alignment horizontal="left" vertical="center" indent="4"/>
    </xf>
    <xf numFmtId="164" fontId="1" fillId="0" borderId="11" xfId="0" applyNumberFormat="1" applyFont="1" applyBorder="1" applyAlignment="1">
      <alignment horizontal="left" vertical="center" indent="4"/>
    </xf>
    <xf numFmtId="0" fontId="1" fillId="0" borderId="5" xfId="0" applyFont="1" applyBorder="1" applyAlignment="1">
      <alignment horizontal="left" vertical="center" indent="4"/>
    </xf>
    <xf numFmtId="10" fontId="1" fillId="0" borderId="5" xfId="0" applyNumberFormat="1" applyFont="1" applyBorder="1" applyAlignment="1">
      <alignment horizontal="left" vertical="center" indent="4"/>
    </xf>
    <xf numFmtId="8" fontId="1" fillId="2" borderId="5" xfId="0" applyNumberFormat="1" applyFont="1" applyFill="1" applyBorder="1" applyAlignment="1">
      <alignment horizontal="left" vertical="center" indent="4"/>
    </xf>
    <xf numFmtId="8" fontId="1" fillId="2" borderId="8" xfId="0" applyNumberFormat="1" applyFont="1" applyFill="1" applyBorder="1" applyAlignment="1">
      <alignment horizontal="left" vertical="center" indent="4"/>
    </xf>
    <xf numFmtId="164" fontId="0" fillId="0" borderId="11" xfId="0" applyNumberFormat="1" applyBorder="1" applyAlignment="1">
      <alignment horizontal="left" vertical="center" indent="4"/>
    </xf>
    <xf numFmtId="10" fontId="0" fillId="0" borderId="5" xfId="0" applyNumberFormat="1" applyBorder="1" applyAlignment="1">
      <alignment horizontal="left" vertical="center" indent="4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164" fontId="1" fillId="4" borderId="24" xfId="0" applyNumberFormat="1" applyFon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Fill="1" applyBorder="1"/>
    <xf numFmtId="0" fontId="4" fillId="2" borderId="3" xfId="0" applyFont="1" applyFill="1" applyBorder="1" applyAlignment="1">
      <alignment horizontal="left" vertical="center" indent="11"/>
    </xf>
    <xf numFmtId="0" fontId="4" fillId="2" borderId="4" xfId="0" applyFont="1" applyFill="1" applyBorder="1" applyAlignment="1">
      <alignment horizontal="left" vertical="center" indent="11"/>
    </xf>
    <xf numFmtId="0" fontId="3" fillId="2" borderId="9" xfId="0" applyFont="1" applyFill="1" applyBorder="1" applyAlignment="1">
      <alignment horizontal="left" vertical="center" indent="11"/>
    </xf>
    <xf numFmtId="0" fontId="3" fillId="2" borderId="10" xfId="0" applyFont="1" applyFill="1" applyBorder="1" applyAlignment="1">
      <alignment horizontal="left" vertical="center" indent="11"/>
    </xf>
    <xf numFmtId="0" fontId="3" fillId="2" borderId="3" xfId="0" applyFont="1" applyFill="1" applyBorder="1" applyAlignment="1">
      <alignment horizontal="left" vertical="center" indent="11"/>
    </xf>
    <xf numFmtId="0" fontId="3" fillId="2" borderId="4" xfId="0" applyFont="1" applyFill="1" applyBorder="1" applyAlignment="1">
      <alignment horizontal="left" vertical="center" indent="11"/>
    </xf>
    <xf numFmtId="0" fontId="3" fillId="2" borderId="6" xfId="0" applyFont="1" applyFill="1" applyBorder="1" applyAlignment="1">
      <alignment horizontal="left" vertical="center" indent="11"/>
    </xf>
    <xf numFmtId="0" fontId="3" fillId="2" borderId="7" xfId="0" applyFont="1" applyFill="1" applyBorder="1" applyAlignment="1">
      <alignment horizontal="left" vertical="center" indent="11"/>
    </xf>
    <xf numFmtId="0" fontId="3" fillId="0" borderId="9" xfId="0" applyFont="1" applyBorder="1" applyAlignment="1">
      <alignment horizontal="left" vertical="center" indent="11"/>
    </xf>
    <xf numFmtId="0" fontId="3" fillId="0" borderId="10" xfId="0" applyFont="1" applyBorder="1" applyAlignment="1">
      <alignment horizontal="left" vertical="center" indent="11"/>
    </xf>
    <xf numFmtId="0" fontId="3" fillId="0" borderId="3" xfId="0" applyFont="1" applyBorder="1" applyAlignment="1">
      <alignment horizontal="left" vertical="center" indent="11"/>
    </xf>
    <xf numFmtId="0" fontId="3" fillId="0" borderId="4" xfId="0" applyFont="1" applyBorder="1" applyAlignment="1">
      <alignment horizontal="left" vertical="center" indent="11"/>
    </xf>
    <xf numFmtId="0" fontId="1" fillId="4" borderId="22" xfId="0" applyFont="1" applyFill="1" applyBorder="1" applyAlignment="1">
      <alignment horizontal="left" vertical="center" indent="16"/>
    </xf>
    <xf numFmtId="0" fontId="1" fillId="4" borderId="23" xfId="0" applyFont="1" applyFill="1" applyBorder="1" applyAlignment="1">
      <alignment horizontal="left" vertical="center" indent="16"/>
    </xf>
    <xf numFmtId="0" fontId="4" fillId="2" borderId="6" xfId="0" applyFont="1" applyFill="1" applyBorder="1" applyAlignment="1">
      <alignment horizontal="left" vertical="center" indent="11"/>
    </xf>
    <xf numFmtId="0" fontId="4" fillId="2" borderId="7" xfId="0" applyFont="1" applyFill="1" applyBorder="1" applyAlignment="1">
      <alignment horizontal="left" vertical="center" indent="11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3" borderId="33" xfId="0" applyNumberFormat="1" applyFill="1" applyBorder="1" applyAlignment="1">
      <alignment horizontal="center" vertical="center"/>
    </xf>
    <xf numFmtId="164" fontId="0" fillId="3" borderId="34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5" borderId="13" xfId="0" applyFont="1" applyFill="1" applyBorder="1" applyAlignment="1">
      <alignment horizontal="left" vertical="center" indent="11"/>
    </xf>
    <xf numFmtId="0" fontId="2" fillId="5" borderId="15" xfId="0" applyFont="1" applyFill="1" applyBorder="1" applyAlignment="1">
      <alignment horizontal="left" vertical="center" indent="11"/>
    </xf>
    <xf numFmtId="0" fontId="2" fillId="5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 indent="6"/>
    </xf>
    <xf numFmtId="0" fontId="2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indent="11"/>
    </xf>
    <xf numFmtId="0" fontId="6" fillId="6" borderId="12" xfId="0" applyFont="1" applyFill="1" applyBorder="1" applyAlignment="1">
      <alignment horizontal="left" vertical="center" indent="11"/>
    </xf>
    <xf numFmtId="0" fontId="6" fillId="6" borderId="2" xfId="0" applyFont="1" applyFill="1" applyBorder="1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/>
    </xf>
    <xf numFmtId="0" fontId="0" fillId="0" borderId="42" xfId="0" applyBorder="1"/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left" vertical="center" indent="4"/>
    </xf>
    <xf numFmtId="0" fontId="0" fillId="0" borderId="0" xfId="0" applyBorder="1"/>
    <xf numFmtId="0" fontId="0" fillId="5" borderId="45" xfId="0" applyFill="1" applyBorder="1"/>
    <xf numFmtId="0" fontId="0" fillId="5" borderId="46" xfId="0" applyFill="1" applyBorder="1"/>
    <xf numFmtId="0" fontId="0" fillId="5" borderId="47" xfId="0" applyFill="1" applyBorder="1"/>
    <xf numFmtId="0" fontId="0" fillId="0" borderId="0" xfId="0" applyFill="1" applyBorder="1"/>
    <xf numFmtId="0" fontId="0" fillId="5" borderId="48" xfId="0" applyFill="1" applyBorder="1"/>
    <xf numFmtId="0" fontId="0" fillId="5" borderId="49" xfId="0" applyFill="1" applyBorder="1"/>
    <xf numFmtId="0" fontId="0" fillId="5" borderId="50" xfId="0" applyFill="1" applyBorder="1"/>
    <xf numFmtId="0" fontId="0" fillId="5" borderId="52" xfId="0" applyFill="1" applyBorder="1"/>
    <xf numFmtId="0" fontId="0" fillId="5" borderId="53" xfId="0" applyFill="1" applyBorder="1"/>
    <xf numFmtId="0" fontId="0" fillId="5" borderId="51" xfId="0" applyFill="1" applyBorder="1"/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57" xfId="0" applyBorder="1"/>
    <xf numFmtId="0" fontId="0" fillId="0" borderId="53" xfId="0" applyBorder="1"/>
    <xf numFmtId="0" fontId="0" fillId="0" borderId="58" xfId="0" applyBorder="1"/>
    <xf numFmtId="0" fontId="0" fillId="0" borderId="59" xfId="0" applyBorder="1" applyAlignment="1"/>
    <xf numFmtId="0" fontId="0" fillId="0" borderId="60" xfId="0" applyBorder="1"/>
    <xf numFmtId="0" fontId="7" fillId="0" borderId="0" xfId="0" applyFont="1" applyAlignment="1">
      <alignment horizontal="center" vertical="top"/>
    </xf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Planilha_principal!$F$35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pattFill prst="narVert">
              <a:fgClr>
                <a:schemeClr val="accent5">
                  <a:shade val="76000"/>
                </a:schemeClr>
              </a:fgClr>
              <a:bgClr>
                <a:schemeClr val="accent5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76000"/>
                </a:schemeClr>
              </a:innerShdw>
            </a:effectLst>
          </c:spPr>
          <c:invertIfNegative val="0"/>
          <c:cat>
            <c:strRef>
              <c:f>Planilha_principal!$D$36:$D$41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Planilha_principal!$F$36:$F$41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A-4290-8659-B412E1CC44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4067487"/>
        <c:axId val="6406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Planilha_principal!$E$35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Vert">
                    <a:fgClr>
                      <a:schemeClr val="accent5">
                        <a:tint val="77000"/>
                      </a:schemeClr>
                    </a:fgClr>
                    <a:bgClr>
                      <a:schemeClr val="accent5">
                        <a:tint val="77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77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Planilha_principal!$D$36:$D$41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HIBRIDOS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Planilha_principal!$E$36:$E$41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CA-4290-8659-B412E1CC44A8}"/>
                  </c:ext>
                </c:extLst>
              </c15:ser>
            </c15:filteredBarSeries>
          </c:ext>
        </c:extLst>
      </c:barChart>
      <c:catAx>
        <c:axId val="6406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65087"/>
        <c:crosses val="autoZero"/>
        <c:auto val="1"/>
        <c:lblAlgn val="ctr"/>
        <c:lblOffset val="100"/>
        <c:noMultiLvlLbl val="0"/>
      </c:catAx>
      <c:valAx>
        <c:axId val="640650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tx2">
                <a:lumMod val="50000"/>
                <a:lumOff val="50000"/>
              </a:schemeClr>
            </a:solidFill>
          </a:ln>
          <a:solidFill>
            <a:schemeClr val="tx2">
              <a:lumMod val="90000"/>
              <a:lumOff val="1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42</xdr:row>
      <xdr:rowOff>185737</xdr:rowOff>
    </xdr:from>
    <xdr:to>
      <xdr:col>7</xdr:col>
      <xdr:colOff>9525</xdr:colOff>
      <xdr:row>57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3DFCC9-9B7C-E144-CAC0-BE9C2A58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</xdr:row>
      <xdr:rowOff>180975</xdr:rowOff>
    </xdr:from>
    <xdr:to>
      <xdr:col>6</xdr:col>
      <xdr:colOff>1533525</xdr:colOff>
      <xdr:row>8</xdr:row>
      <xdr:rowOff>85725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D4ACE13-1C09-3738-5DC9-34D73F442411}"/>
            </a:ext>
          </a:extLst>
        </xdr:cNvPr>
        <xdr:cNvSpPr/>
      </xdr:nvSpPr>
      <xdr:spPr>
        <a:xfrm>
          <a:off x="1123950" y="371475"/>
          <a:ext cx="6105525" cy="12477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 w="57150"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209550</xdr:colOff>
      <xdr:row>1</xdr:row>
      <xdr:rowOff>152400</xdr:rowOff>
    </xdr:from>
    <xdr:to>
      <xdr:col>5</xdr:col>
      <xdr:colOff>304800</xdr:colOff>
      <xdr:row>8</xdr:row>
      <xdr:rowOff>104775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D4C3B96-D4C1-0C61-167F-C39EEC60AD16}"/>
            </a:ext>
          </a:extLst>
        </xdr:cNvPr>
        <xdr:cNvSpPr txBox="1"/>
      </xdr:nvSpPr>
      <xdr:spPr>
        <a:xfrm>
          <a:off x="1095375" y="342900"/>
          <a:ext cx="3533775" cy="129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 i="0" u="none">
              <a:ln w="28575">
                <a:solidFill>
                  <a:schemeClr val="accent5">
                    <a:lumMod val="20000"/>
                    <a:lumOff val="80000"/>
                  </a:schemeClr>
                </a:solidFill>
              </a:ln>
              <a:solidFill>
                <a:schemeClr val="accent5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CALCULADORA</a:t>
          </a:r>
          <a:r>
            <a:rPr lang="pt-BR" sz="2800" b="1" i="0" u="none" baseline="0">
              <a:ln w="28575">
                <a:solidFill>
                  <a:schemeClr val="accent5">
                    <a:lumMod val="20000"/>
                    <a:lumOff val="80000"/>
                  </a:schemeClr>
                </a:solidFill>
              </a:ln>
              <a:solidFill>
                <a:schemeClr val="accent5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INVESTIMENTOS</a:t>
          </a:r>
          <a:endParaRPr lang="pt-BR" sz="2800" b="1" i="0" u="none">
            <a:ln w="28575">
              <a:solidFill>
                <a:schemeClr val="accent5">
                  <a:lumMod val="20000"/>
                  <a:lumOff val="80000"/>
                </a:schemeClr>
              </a:solidFill>
            </a:ln>
            <a:solidFill>
              <a:schemeClr val="accent5">
                <a:lumMod val="40000"/>
                <a:lumOff val="6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5</xdr:col>
      <xdr:colOff>445274</xdr:colOff>
      <xdr:row>2</xdr:row>
      <xdr:rowOff>19050</xdr:rowOff>
    </xdr:from>
    <xdr:to>
      <xdr:col>6</xdr:col>
      <xdr:colOff>266700</xdr:colOff>
      <xdr:row>8</xdr:row>
      <xdr:rowOff>47625</xdr:rowOff>
    </xdr:to>
    <xdr:pic>
      <xdr:nvPicPr>
        <xdr:cNvPr id="9" name="Gráfico 8" descr="Cofrinho com preenchimento sólido">
          <a:extLst>
            <a:ext uri="{FF2B5EF4-FFF2-40B4-BE49-F238E27FC236}">
              <a16:creationId xmlns:a16="http://schemas.microsoft.com/office/drawing/2014/main" id="{AA7BD849-7ACD-2DDD-9A54-1BD14091F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69624" y="409575"/>
          <a:ext cx="1193026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</xdr:row>
      <xdr:rowOff>19051</xdr:rowOff>
    </xdr:from>
    <xdr:to>
      <xdr:col>6</xdr:col>
      <xdr:colOff>1504950</xdr:colOff>
      <xdr:row>8</xdr:row>
      <xdr:rowOff>38100</xdr:rowOff>
    </xdr:to>
    <xdr:pic>
      <xdr:nvPicPr>
        <xdr:cNvPr id="13" name="Gráfico 12" descr="Aperto de mão com preenchimento sólido">
          <a:extLst>
            <a:ext uri="{FF2B5EF4-FFF2-40B4-BE49-F238E27FC236}">
              <a16:creationId xmlns:a16="http://schemas.microsoft.com/office/drawing/2014/main" id="{992E96D5-6AD0-2882-0BA4-FAAED0F5C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00750" y="409576"/>
          <a:ext cx="1200150" cy="1171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1C65F-5FA8-4216-85A3-D8E35D869570}" name="tbl_perfil" displayName="tbl_perfil" ref="A2:D20" totalsRowShown="0" headerRowDxfId="0" headerRowBorderDxfId="5" tableBorderDxfId="6">
  <autoFilter ref="A2:D20" xr:uid="{1BA1C65F-5FA8-4216-85A3-D8E35D869570}"/>
  <tableColumns count="4">
    <tableColumn id="1" xr3:uid="{18C548E8-D234-4306-90BF-CAA0752DDCBD}" name="CHAVE" dataDxfId="4">
      <calculatedColumnFormula>B3&amp;"-"&amp;C3</calculatedColumnFormula>
    </tableColumn>
    <tableColumn id="2" xr3:uid="{233CCD76-0EC3-4F9B-8AA9-1B79ABA16E62}" name="PERFIL" dataDxfId="3"/>
    <tableColumn id="3" xr3:uid="{635FB935-D9CD-40B8-9B54-D8CF46F5797F}" name="TIPO DE FII" dataDxfId="2"/>
    <tableColumn id="4" xr3:uid="{349DD131-73A5-4A31-8E26-3D8B2B11A373}" name="%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83E6-D1FA-4CC1-B8DB-03311DB7E810}">
  <sheetPr>
    <tabColor theme="4" tint="0.39997558519241921"/>
  </sheetPr>
  <dimension ref="A2:L64"/>
  <sheetViews>
    <sheetView showGridLines="0" tabSelected="1" zoomScaleNormal="100" workbookViewId="0">
      <selection activeCell="K6" sqref="K6"/>
    </sheetView>
  </sheetViews>
  <sheetFormatPr defaultColWidth="0" defaultRowHeight="15" x14ac:dyDescent="0.25"/>
  <cols>
    <col min="1" max="1" width="10.7109375" customWidth="1"/>
    <col min="2" max="2" width="2.5703125" customWidth="1"/>
    <col min="3" max="3" width="3.42578125" customWidth="1"/>
    <col min="4" max="4" width="6.5703125" customWidth="1"/>
    <col min="5" max="5" width="41.5703125" customWidth="1"/>
    <col min="6" max="6" width="20.5703125" customWidth="1"/>
    <col min="7" max="7" width="23.5703125" customWidth="1"/>
    <col min="8" max="8" width="3.42578125" customWidth="1"/>
    <col min="9" max="9" width="2.5703125" customWidth="1"/>
    <col min="10" max="10" width="4.7109375" customWidth="1"/>
    <col min="11" max="11" width="4.140625" customWidth="1"/>
    <col min="12" max="12" width="4.5703125" customWidth="1"/>
    <col min="13" max="14" width="9.140625" hidden="1" customWidth="1"/>
    <col min="15" max="16384" width="9.140625" hidden="1"/>
  </cols>
  <sheetData>
    <row r="2" spans="2:10" ht="15.75" thickBot="1" x14ac:dyDescent="0.3">
      <c r="D2" s="107" t="s">
        <v>37</v>
      </c>
      <c r="E2" s="107"/>
      <c r="F2" s="107"/>
      <c r="G2" s="107"/>
      <c r="I2" s="89"/>
    </row>
    <row r="3" spans="2:10" ht="15.75" thickTop="1" x14ac:dyDescent="0.25">
      <c r="B3" s="86"/>
      <c r="I3" s="90"/>
    </row>
    <row r="4" spans="2:10" x14ac:dyDescent="0.25">
      <c r="B4" s="87"/>
      <c r="I4" s="91"/>
    </row>
    <row r="5" spans="2:10" x14ac:dyDescent="0.25">
      <c r="B5" s="87"/>
      <c r="I5" s="91"/>
    </row>
    <row r="6" spans="2:10" x14ac:dyDescent="0.25">
      <c r="B6" s="87"/>
      <c r="I6" s="91"/>
    </row>
    <row r="7" spans="2:10" x14ac:dyDescent="0.25">
      <c r="B7" s="87"/>
      <c r="I7" s="91"/>
    </row>
    <row r="8" spans="2:10" x14ac:dyDescent="0.25">
      <c r="B8" s="87"/>
      <c r="I8" s="91"/>
    </row>
    <row r="9" spans="2:10" x14ac:dyDescent="0.25">
      <c r="B9" s="87"/>
      <c r="I9" s="91"/>
    </row>
    <row r="10" spans="2:10" ht="15.75" thickBot="1" x14ac:dyDescent="0.3">
      <c r="B10" s="87"/>
      <c r="I10" s="91"/>
    </row>
    <row r="11" spans="2:10" ht="20.25" customHeight="1" x14ac:dyDescent="0.25">
      <c r="B11" s="87"/>
      <c r="D11" s="70" t="s">
        <v>15</v>
      </c>
      <c r="E11" s="71"/>
      <c r="F11" s="71"/>
      <c r="G11" s="72"/>
      <c r="I11" s="91"/>
    </row>
    <row r="12" spans="2:10" ht="15.75" x14ac:dyDescent="0.25">
      <c r="B12" s="87"/>
      <c r="D12" s="37" t="s">
        <v>13</v>
      </c>
      <c r="E12" s="38"/>
      <c r="F12" s="38"/>
      <c r="G12" s="21">
        <v>5000</v>
      </c>
      <c r="I12" s="91"/>
    </row>
    <row r="13" spans="2:10" ht="15.75" x14ac:dyDescent="0.25">
      <c r="B13" s="87"/>
      <c r="D13" s="39" t="s">
        <v>12</v>
      </c>
      <c r="E13" s="40"/>
      <c r="F13" s="40"/>
      <c r="G13" s="22">
        <v>6.0000000000000001E-3</v>
      </c>
      <c r="I13" s="91"/>
    </row>
    <row r="14" spans="2:10" ht="16.5" thickBot="1" x14ac:dyDescent="0.3">
      <c r="B14" s="87"/>
      <c r="D14" s="41" t="s">
        <v>14</v>
      </c>
      <c r="E14" s="42"/>
      <c r="F14" s="42"/>
      <c r="G14" s="84">
        <f>salario*30%</f>
        <v>1500</v>
      </c>
      <c r="I14" s="91"/>
    </row>
    <row r="15" spans="2:10" ht="15.75" thickBot="1" x14ac:dyDescent="0.3">
      <c r="B15" s="87"/>
      <c r="I15" s="91"/>
    </row>
    <row r="16" spans="2:10" ht="22.5" customHeight="1" x14ac:dyDescent="0.25">
      <c r="B16" s="87"/>
      <c r="D16" s="61" t="s">
        <v>5</v>
      </c>
      <c r="E16" s="62"/>
      <c r="F16" s="62"/>
      <c r="G16" s="63"/>
      <c r="I16" s="91"/>
      <c r="J16" s="3"/>
    </row>
    <row r="17" spans="1:9" ht="15.75" x14ac:dyDescent="0.25">
      <c r="B17" s="87"/>
      <c r="D17" s="43" t="s">
        <v>0</v>
      </c>
      <c r="E17" s="44"/>
      <c r="F17" s="44"/>
      <c r="G17" s="16">
        <v>500</v>
      </c>
      <c r="I17" s="91"/>
    </row>
    <row r="18" spans="1:9" ht="15.75" x14ac:dyDescent="0.25">
      <c r="A18" s="85"/>
      <c r="B18" s="87"/>
      <c r="D18" s="45" t="s">
        <v>1</v>
      </c>
      <c r="E18" s="46"/>
      <c r="F18" s="46"/>
      <c r="G18" s="17">
        <v>5</v>
      </c>
      <c r="I18" s="91"/>
    </row>
    <row r="19" spans="1:9" ht="15.75" x14ac:dyDescent="0.25">
      <c r="B19" s="87"/>
      <c r="D19" s="45" t="s">
        <v>2</v>
      </c>
      <c r="E19" s="46"/>
      <c r="F19" s="46"/>
      <c r="G19" s="18">
        <v>1.0789999999999999E-2</v>
      </c>
      <c r="I19" s="91"/>
    </row>
    <row r="20" spans="1:9" ht="15.75" x14ac:dyDescent="0.25">
      <c r="B20" s="87"/>
      <c r="D20" s="35" t="s">
        <v>3</v>
      </c>
      <c r="E20" s="36"/>
      <c r="F20" s="36"/>
      <c r="G20" s="19">
        <f>FV(taxa_mensal,qtd_anos*12,aporte*-1)</f>
        <v>41888.456999243819</v>
      </c>
      <c r="I20" s="91"/>
    </row>
    <row r="21" spans="1:9" ht="16.5" thickBot="1" x14ac:dyDescent="0.3">
      <c r="B21" s="87"/>
      <c r="D21" s="49" t="s">
        <v>4</v>
      </c>
      <c r="E21" s="50"/>
      <c r="F21" s="50"/>
      <c r="G21" s="20">
        <f>patrimonio*rendimento_carteira</f>
        <v>251.33074199546292</v>
      </c>
      <c r="I21" s="91"/>
    </row>
    <row r="22" spans="1:9" ht="15.75" thickBot="1" x14ac:dyDescent="0.3">
      <c r="B22" s="87"/>
      <c r="E22" s="1"/>
      <c r="F22" s="2"/>
      <c r="G22" s="2"/>
      <c r="I22" s="91"/>
    </row>
    <row r="23" spans="1:9" ht="25.5" customHeight="1" x14ac:dyDescent="0.25">
      <c r="B23" s="87"/>
      <c r="D23" s="64" t="s">
        <v>17</v>
      </c>
      <c r="E23" s="65" t="s">
        <v>6</v>
      </c>
      <c r="F23" s="65"/>
      <c r="G23" s="66" t="s">
        <v>16</v>
      </c>
      <c r="I23" s="91"/>
    </row>
    <row r="24" spans="1:9" ht="15.75" x14ac:dyDescent="0.25">
      <c r="B24" s="87"/>
      <c r="D24" s="7">
        <v>2</v>
      </c>
      <c r="E24" s="6" t="s">
        <v>11</v>
      </c>
      <c r="F24" s="10">
        <f>FV(taxa_mensal,cenario1*12,aporte*-1)</f>
        <v>13613.813648822608</v>
      </c>
      <c r="G24" s="13">
        <f>rendimento_cenario1*rendimento_carteira</f>
        <v>81.682881892935654</v>
      </c>
      <c r="I24" s="91"/>
    </row>
    <row r="25" spans="1:9" ht="15.75" x14ac:dyDescent="0.25">
      <c r="B25" s="87"/>
      <c r="D25" s="8">
        <v>5</v>
      </c>
      <c r="E25" s="4" t="s">
        <v>7</v>
      </c>
      <c r="F25" s="11">
        <f>FV(taxa_mensal,cenario2*12,aporte*-1)</f>
        <v>41888.456999243819</v>
      </c>
      <c r="G25" s="14">
        <f>rendimento_cenario2*rendimento_carteira</f>
        <v>251.33074199546292</v>
      </c>
      <c r="I25" s="91"/>
    </row>
    <row r="26" spans="1:9" ht="15.75" x14ac:dyDescent="0.25">
      <c r="B26" s="87"/>
      <c r="D26" s="8">
        <v>10</v>
      </c>
      <c r="E26" s="4" t="s">
        <v>8</v>
      </c>
      <c r="F26" s="11">
        <f>FV(taxa_mensal,cenario3*12,aporte*-1)</f>
        <v>121642.1062650861</v>
      </c>
      <c r="G26" s="14">
        <f>rendimento_cenario3*rendimento_carteira</f>
        <v>729.85263759051657</v>
      </c>
      <c r="I26" s="91"/>
    </row>
    <row r="27" spans="1:9" ht="15.75" x14ac:dyDescent="0.25">
      <c r="B27" s="87"/>
      <c r="D27" s="8">
        <v>20</v>
      </c>
      <c r="E27" s="4" t="s">
        <v>9</v>
      </c>
      <c r="F27" s="11">
        <f>FV(taxa_mensal,cenario4*12,aporte*-1)</f>
        <v>562599.20004854025</v>
      </c>
      <c r="G27" s="14">
        <f>rendimento_cenario4*rendimento_carteira</f>
        <v>3375.5952002912418</v>
      </c>
      <c r="I27" s="91"/>
    </row>
    <row r="28" spans="1:9" ht="16.5" thickBot="1" x14ac:dyDescent="0.3">
      <c r="B28" s="87"/>
      <c r="D28" s="9">
        <v>30</v>
      </c>
      <c r="E28" s="5" t="s">
        <v>10</v>
      </c>
      <c r="F28" s="12">
        <f>FV(taxa_mensal,cenario5*12,aporte*-1)</f>
        <v>2161084.8275023573</v>
      </c>
      <c r="G28" s="15">
        <f>rendimento_cenario5*rendimento_carteira</f>
        <v>12966.508965014144</v>
      </c>
      <c r="I28" s="91"/>
    </row>
    <row r="29" spans="1:9" ht="15.75" thickBot="1" x14ac:dyDescent="0.3">
      <c r="A29" s="85"/>
      <c r="B29" s="87"/>
      <c r="I29" s="91"/>
    </row>
    <row r="30" spans="1:9" ht="16.5" thickTop="1" thickBot="1" x14ac:dyDescent="0.3">
      <c r="A30" s="85"/>
      <c r="B30" s="93"/>
      <c r="C30" s="95"/>
      <c r="D30" s="95"/>
      <c r="E30" s="95"/>
      <c r="F30" s="95"/>
      <c r="G30" s="95"/>
      <c r="H30" s="95"/>
      <c r="I30" s="94"/>
    </row>
    <row r="31" spans="1:9" ht="16.5" thickTop="1" thickBot="1" x14ac:dyDescent="0.3">
      <c r="A31" s="85"/>
      <c r="B31" s="87"/>
      <c r="I31" s="91"/>
    </row>
    <row r="32" spans="1:9" x14ac:dyDescent="0.25">
      <c r="B32" s="87"/>
      <c r="D32" s="67" t="s">
        <v>20</v>
      </c>
      <c r="E32" s="68"/>
      <c r="F32" s="68" t="s">
        <v>18</v>
      </c>
      <c r="G32" s="69"/>
      <c r="I32" s="91"/>
    </row>
    <row r="33" spans="2:9" ht="15.75" thickBot="1" x14ac:dyDescent="0.3">
      <c r="B33" s="87"/>
      <c r="D33" s="51" t="s">
        <v>19</v>
      </c>
      <c r="E33" s="52"/>
      <c r="F33" s="57">
        <f>(aporte)</f>
        <v>500</v>
      </c>
      <c r="G33" s="58"/>
      <c r="I33" s="91"/>
    </row>
    <row r="34" spans="2:9" ht="15.75" thickBot="1" x14ac:dyDescent="0.3">
      <c r="B34" s="87"/>
      <c r="I34" s="91"/>
    </row>
    <row r="35" spans="2:9" x14ac:dyDescent="0.25">
      <c r="B35" s="87"/>
      <c r="D35" s="53" t="s">
        <v>21</v>
      </c>
      <c r="E35" s="54"/>
      <c r="F35" s="23" t="s">
        <v>25</v>
      </c>
      <c r="G35" s="24" t="s">
        <v>22</v>
      </c>
      <c r="I35" s="91"/>
    </row>
    <row r="36" spans="2:9" x14ac:dyDescent="0.25">
      <c r="B36" s="87"/>
      <c r="D36" s="55" t="s">
        <v>23</v>
      </c>
      <c r="E36" s="56"/>
      <c r="F36" s="25">
        <f>VLOOKUP(perfil_investidor&amp;"-"&amp;fii_papel,Planilha_apoio!$A:$D,4,FALSE)</f>
        <v>0.5</v>
      </c>
      <c r="G36" s="27">
        <f>aporte_mes*sugestao_papel</f>
        <v>250</v>
      </c>
      <c r="I36" s="91"/>
    </row>
    <row r="37" spans="2:9" x14ac:dyDescent="0.25">
      <c r="B37" s="87"/>
      <c r="D37" s="55" t="s">
        <v>24</v>
      </c>
      <c r="E37" s="56"/>
      <c r="F37" s="25">
        <f>VLOOKUP(perfil_investidor&amp;"-"&amp;fii_tijolo,Planilha_apoio!$A:$D,4,FALSE)</f>
        <v>0.1</v>
      </c>
      <c r="G37" s="27">
        <f>aporte_mes*sugestao_tijolo</f>
        <v>50</v>
      </c>
      <c r="I37" s="91"/>
    </row>
    <row r="38" spans="2:9" x14ac:dyDescent="0.25">
      <c r="B38" s="87"/>
      <c r="D38" s="55" t="s">
        <v>26</v>
      </c>
      <c r="E38" s="56"/>
      <c r="F38" s="25">
        <f>VLOOKUP(perfil_investidor&amp;"-"&amp;fii_hibrido,Planilha_apoio!$A:$D,4,FALSE)</f>
        <v>0.05</v>
      </c>
      <c r="G38" s="27">
        <f>aporte_mes*sujestao_hibridos</f>
        <v>25</v>
      </c>
      <c r="I38" s="91"/>
    </row>
    <row r="39" spans="2:9" x14ac:dyDescent="0.25">
      <c r="B39" s="87"/>
      <c r="D39" s="59" t="s">
        <v>27</v>
      </c>
      <c r="E39" s="60"/>
      <c r="F39" s="25">
        <f>VLOOKUP(perfil_investidor&amp;"-"&amp;fii_fofs,Planilha_apoio!$A:$D,4,FALSE)</f>
        <v>0.05</v>
      </c>
      <c r="G39" s="27">
        <f>aporte_mes*sugestao_fofs</f>
        <v>25</v>
      </c>
      <c r="I39" s="91"/>
    </row>
    <row r="40" spans="2:9" x14ac:dyDescent="0.25">
      <c r="B40" s="87"/>
      <c r="D40" s="59" t="s">
        <v>28</v>
      </c>
      <c r="E40" s="60"/>
      <c r="F40" s="25">
        <f>VLOOKUP(perfil_investidor&amp;"-"&amp;fii_desenvolvimento,Planilha_apoio!$A:$D,4,FALSE)</f>
        <v>0.2</v>
      </c>
      <c r="G40" s="27">
        <f>aporte_mes*sugestao_desenvolvimento</f>
        <v>100</v>
      </c>
      <c r="I40" s="91"/>
    </row>
    <row r="41" spans="2:9" x14ac:dyDescent="0.25">
      <c r="B41" s="87"/>
      <c r="D41" s="59" t="s">
        <v>29</v>
      </c>
      <c r="E41" s="60"/>
      <c r="F41" s="25">
        <f>VLOOKUP(perfil_investidor&amp;"-"&amp;fii_hotelaria,Planilha_apoio!$A:$D,4,FALSE)</f>
        <v>0.1</v>
      </c>
      <c r="G41" s="27">
        <f>aporte_mes*sugestao_hotelaria</f>
        <v>50</v>
      </c>
      <c r="I41" s="91"/>
    </row>
    <row r="42" spans="2:9" ht="15.75" thickBot="1" x14ac:dyDescent="0.3">
      <c r="B42" s="87"/>
      <c r="D42" s="47" t="s">
        <v>30</v>
      </c>
      <c r="E42" s="48"/>
      <c r="F42" s="48"/>
      <c r="G42" s="26">
        <f>SUM(G36:G41)</f>
        <v>500</v>
      </c>
      <c r="I42" s="91"/>
    </row>
    <row r="43" spans="2:9" x14ac:dyDescent="0.25">
      <c r="B43" s="87"/>
      <c r="I43" s="91"/>
    </row>
    <row r="44" spans="2:9" x14ac:dyDescent="0.25">
      <c r="B44" s="87"/>
      <c r="I44" s="91"/>
    </row>
    <row r="45" spans="2:9" x14ac:dyDescent="0.25">
      <c r="B45" s="87"/>
      <c r="I45" s="91"/>
    </row>
    <row r="46" spans="2:9" x14ac:dyDescent="0.25">
      <c r="B46" s="87"/>
      <c r="I46" s="91"/>
    </row>
    <row r="47" spans="2:9" x14ac:dyDescent="0.25">
      <c r="B47" s="87"/>
      <c r="I47" s="91"/>
    </row>
    <row r="48" spans="2:9" x14ac:dyDescent="0.25">
      <c r="B48" s="87"/>
      <c r="I48" s="91"/>
    </row>
    <row r="49" spans="2:9" x14ac:dyDescent="0.25">
      <c r="B49" s="87"/>
      <c r="I49" s="91"/>
    </row>
    <row r="50" spans="2:9" x14ac:dyDescent="0.25">
      <c r="B50" s="87"/>
      <c r="I50" s="91"/>
    </row>
    <row r="51" spans="2:9" x14ac:dyDescent="0.25">
      <c r="B51" s="87"/>
      <c r="I51" s="91"/>
    </row>
    <row r="52" spans="2:9" x14ac:dyDescent="0.25">
      <c r="B52" s="87"/>
      <c r="I52" s="91"/>
    </row>
    <row r="53" spans="2:9" x14ac:dyDescent="0.25">
      <c r="B53" s="87"/>
      <c r="I53" s="91"/>
    </row>
    <row r="54" spans="2:9" x14ac:dyDescent="0.25">
      <c r="B54" s="87"/>
      <c r="I54" s="91"/>
    </row>
    <row r="55" spans="2:9" x14ac:dyDescent="0.25">
      <c r="B55" s="87"/>
      <c r="I55" s="91"/>
    </row>
    <row r="56" spans="2:9" x14ac:dyDescent="0.25">
      <c r="B56" s="87"/>
      <c r="I56" s="91"/>
    </row>
    <row r="57" spans="2:9" x14ac:dyDescent="0.25">
      <c r="B57" s="87"/>
      <c r="I57" s="91"/>
    </row>
    <row r="58" spans="2:9" ht="15.75" thickBot="1" x14ac:dyDescent="0.3">
      <c r="B58" s="88"/>
      <c r="I58" s="92"/>
    </row>
    <row r="59" spans="2:9" ht="16.5" thickTop="1" thickBot="1" x14ac:dyDescent="0.3"/>
    <row r="60" spans="2:9" ht="15.75" thickTop="1" x14ac:dyDescent="0.25">
      <c r="B60" s="99"/>
      <c r="D60" s="106"/>
      <c r="E60" s="106"/>
      <c r="F60" s="106"/>
      <c r="G60" s="106"/>
      <c r="I60" s="102"/>
    </row>
    <row r="61" spans="2:9" ht="15" customHeight="1" x14ac:dyDescent="0.25">
      <c r="B61" s="100"/>
      <c r="C61" s="97" t="s">
        <v>35</v>
      </c>
      <c r="D61" s="98"/>
      <c r="E61" s="98"/>
      <c r="F61" s="98"/>
      <c r="G61" s="98"/>
      <c r="H61" s="98"/>
      <c r="I61" s="103"/>
    </row>
    <row r="62" spans="2:9" x14ac:dyDescent="0.25">
      <c r="B62" s="100"/>
      <c r="C62" s="97" t="s">
        <v>36</v>
      </c>
      <c r="D62" s="97"/>
      <c r="E62" s="97"/>
      <c r="F62" s="97"/>
      <c r="G62" s="97"/>
      <c r="H62" s="97"/>
      <c r="I62" s="103"/>
    </row>
    <row r="63" spans="2:9" ht="15.75" thickBot="1" x14ac:dyDescent="0.3">
      <c r="B63" s="101"/>
      <c r="C63" s="96"/>
      <c r="D63" s="105"/>
      <c r="E63" s="105"/>
      <c r="F63" s="105"/>
      <c r="G63" s="105"/>
      <c r="H63" s="96"/>
      <c r="I63" s="104"/>
    </row>
    <row r="64" spans="2:9" ht="15.75" thickTop="1" x14ac:dyDescent="0.25">
      <c r="C64" s="96"/>
      <c r="D64" s="96"/>
      <c r="E64" s="96"/>
      <c r="F64" s="96"/>
      <c r="G64" s="96"/>
      <c r="H64" s="96"/>
    </row>
  </sheetData>
  <mergeCells count="26">
    <mergeCell ref="C61:H61"/>
    <mergeCell ref="C62:H62"/>
    <mergeCell ref="D2:G2"/>
    <mergeCell ref="D42:F42"/>
    <mergeCell ref="D21:F21"/>
    <mergeCell ref="D32:E32"/>
    <mergeCell ref="D33:E33"/>
    <mergeCell ref="D35:E35"/>
    <mergeCell ref="D36:E36"/>
    <mergeCell ref="F32:G32"/>
    <mergeCell ref="F33:G33"/>
    <mergeCell ref="D37:E37"/>
    <mergeCell ref="D38:E38"/>
    <mergeCell ref="D39:E39"/>
    <mergeCell ref="D40:E40"/>
    <mergeCell ref="D41:E41"/>
    <mergeCell ref="D11:F11"/>
    <mergeCell ref="D17:F17"/>
    <mergeCell ref="D16:F16"/>
    <mergeCell ref="D18:F18"/>
    <mergeCell ref="D19:F19"/>
    <mergeCell ref="D20:F20"/>
    <mergeCell ref="E23:F23"/>
    <mergeCell ref="D12:F12"/>
    <mergeCell ref="D13:F13"/>
    <mergeCell ref="D14:F14"/>
  </mergeCells>
  <dataValidations count="1">
    <dataValidation type="list" allowBlank="1" showInputMessage="1" showErrorMessage="1" sqref="F32" xr:uid="{A00A4382-3B7B-457E-9CB3-6FE966B6F58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3BE6-C5A4-4BF9-AB60-88A8720C3648}">
  <sheetPr>
    <tabColor rgb="FFFF0000"/>
  </sheetPr>
  <dimension ref="A2:D20"/>
  <sheetViews>
    <sheetView showGridLines="0" workbookViewId="0">
      <selection activeCell="E28" sqref="E28"/>
    </sheetView>
  </sheetViews>
  <sheetFormatPr defaultRowHeight="15" x14ac:dyDescent="0.25"/>
  <cols>
    <col min="1" max="1" width="23.140625" customWidth="1"/>
    <col min="2" max="2" width="14.42578125" bestFit="1" customWidth="1"/>
    <col min="3" max="3" width="18.5703125" bestFit="1" customWidth="1"/>
    <col min="4" max="4" width="12.140625" bestFit="1" customWidth="1"/>
  </cols>
  <sheetData>
    <row r="2" spans="1:4" ht="15.75" thickBot="1" x14ac:dyDescent="0.3">
      <c r="A2" s="34" t="s">
        <v>33</v>
      </c>
      <c r="B2" s="83" t="s">
        <v>20</v>
      </c>
      <c r="C2" s="83" t="s">
        <v>21</v>
      </c>
      <c r="D2" s="83" t="s">
        <v>32</v>
      </c>
    </row>
    <row r="3" spans="1:4" x14ac:dyDescent="0.25">
      <c r="A3" s="73" t="str">
        <f>B3&amp;"-"&amp;C3</f>
        <v>CONSERVADOR-PAPEL</v>
      </c>
      <c r="B3" s="28" t="s">
        <v>31</v>
      </c>
      <c r="C3" s="29" t="s">
        <v>23</v>
      </c>
      <c r="D3" s="76">
        <v>0.3</v>
      </c>
    </row>
    <row r="4" spans="1:4" x14ac:dyDescent="0.25">
      <c r="A4" s="74" t="str">
        <f t="shared" ref="A4:A20" si="0">B4&amp;"-"&amp;C4</f>
        <v>CONSERVADOR-TIJOLO</v>
      </c>
      <c r="B4" s="30" t="s">
        <v>31</v>
      </c>
      <c r="C4" s="31" t="s">
        <v>24</v>
      </c>
      <c r="D4" s="77">
        <v>0.5</v>
      </c>
    </row>
    <row r="5" spans="1:4" x14ac:dyDescent="0.25">
      <c r="A5" s="74" t="str">
        <f t="shared" si="0"/>
        <v>CONSERVADOR-HIBRIDOS</v>
      </c>
      <c r="B5" s="30" t="s">
        <v>31</v>
      </c>
      <c r="C5" s="31" t="s">
        <v>26</v>
      </c>
      <c r="D5" s="77">
        <v>0.1</v>
      </c>
    </row>
    <row r="6" spans="1:4" x14ac:dyDescent="0.25">
      <c r="A6" s="74" t="str">
        <f t="shared" si="0"/>
        <v>CONSERVADOR-FOFs</v>
      </c>
      <c r="B6" s="30" t="s">
        <v>31</v>
      </c>
      <c r="C6" s="31" t="s">
        <v>27</v>
      </c>
      <c r="D6" s="77">
        <v>0.1</v>
      </c>
    </row>
    <row r="7" spans="1:4" x14ac:dyDescent="0.25">
      <c r="A7" s="74" t="str">
        <f t="shared" si="0"/>
        <v>CONSERVADOR-DESENVOLVIMENTO</v>
      </c>
      <c r="B7" s="30" t="s">
        <v>31</v>
      </c>
      <c r="C7" s="31" t="s">
        <v>28</v>
      </c>
      <c r="D7" s="77">
        <v>0</v>
      </c>
    </row>
    <row r="8" spans="1:4" ht="15.75" thickBot="1" x14ac:dyDescent="0.3">
      <c r="A8" s="75" t="str">
        <f t="shared" si="0"/>
        <v>CONSERVADOR-HOTELARIAS</v>
      </c>
      <c r="B8" s="32" t="s">
        <v>31</v>
      </c>
      <c r="C8" s="33" t="s">
        <v>29</v>
      </c>
      <c r="D8" s="78">
        <v>0</v>
      </c>
    </row>
    <row r="9" spans="1:4" x14ac:dyDescent="0.25">
      <c r="A9" s="73" t="str">
        <f t="shared" si="0"/>
        <v>MODERADO-PAPEL</v>
      </c>
      <c r="B9" s="28" t="s">
        <v>34</v>
      </c>
      <c r="C9" s="29" t="s">
        <v>23</v>
      </c>
      <c r="D9" s="76">
        <v>0.3</v>
      </c>
    </row>
    <row r="10" spans="1:4" x14ac:dyDescent="0.25">
      <c r="A10" s="74" t="str">
        <f t="shared" si="0"/>
        <v>MODERADO-TIJOLO</v>
      </c>
      <c r="B10" s="30" t="s">
        <v>34</v>
      </c>
      <c r="C10" s="31" t="s">
        <v>24</v>
      </c>
      <c r="D10" s="77">
        <v>0.4</v>
      </c>
    </row>
    <row r="11" spans="1:4" x14ac:dyDescent="0.25">
      <c r="A11" s="74" t="str">
        <f t="shared" si="0"/>
        <v>MODERADO-HIBRIDOS</v>
      </c>
      <c r="B11" s="30" t="s">
        <v>34</v>
      </c>
      <c r="C11" s="31" t="s">
        <v>26</v>
      </c>
      <c r="D11" s="77">
        <v>0.05</v>
      </c>
    </row>
    <row r="12" spans="1:4" x14ac:dyDescent="0.25">
      <c r="A12" s="74" t="str">
        <f t="shared" si="0"/>
        <v>MODERADO-FOFs</v>
      </c>
      <c r="B12" s="30" t="s">
        <v>34</v>
      </c>
      <c r="C12" s="31" t="s">
        <v>27</v>
      </c>
      <c r="D12" s="77">
        <v>0.05</v>
      </c>
    </row>
    <row r="13" spans="1:4" x14ac:dyDescent="0.25">
      <c r="A13" s="74" t="str">
        <f t="shared" si="0"/>
        <v>MODERADO-DESENVOLVIMENTO</v>
      </c>
      <c r="B13" s="30" t="s">
        <v>34</v>
      </c>
      <c r="C13" s="31" t="s">
        <v>28</v>
      </c>
      <c r="D13" s="77">
        <v>0.1</v>
      </c>
    </row>
    <row r="14" spans="1:4" ht="15.75" thickBot="1" x14ac:dyDescent="0.3">
      <c r="A14" s="75" t="str">
        <f t="shared" si="0"/>
        <v>MODERADO-HOTELARIAS</v>
      </c>
      <c r="B14" s="32" t="s">
        <v>34</v>
      </c>
      <c r="C14" s="33" t="s">
        <v>29</v>
      </c>
      <c r="D14" s="78">
        <v>0.1</v>
      </c>
    </row>
    <row r="15" spans="1:4" x14ac:dyDescent="0.25">
      <c r="A15" s="73" t="str">
        <f t="shared" si="0"/>
        <v>AGRESSIVO-PAPEL</v>
      </c>
      <c r="B15" s="28" t="s">
        <v>18</v>
      </c>
      <c r="C15" s="29" t="s">
        <v>23</v>
      </c>
      <c r="D15" s="76">
        <v>0.5</v>
      </c>
    </row>
    <row r="16" spans="1:4" x14ac:dyDescent="0.25">
      <c r="A16" s="74" t="str">
        <f t="shared" si="0"/>
        <v>AGRESSIVO-TIJOLO</v>
      </c>
      <c r="B16" s="30" t="s">
        <v>18</v>
      </c>
      <c r="C16" s="31" t="s">
        <v>24</v>
      </c>
      <c r="D16" s="77">
        <v>0.1</v>
      </c>
    </row>
    <row r="17" spans="1:4" x14ac:dyDescent="0.25">
      <c r="A17" s="74" t="str">
        <f t="shared" si="0"/>
        <v>AGRESSIVO-HIBRIDOS</v>
      </c>
      <c r="B17" s="30" t="s">
        <v>18</v>
      </c>
      <c r="C17" s="31" t="s">
        <v>26</v>
      </c>
      <c r="D17" s="77">
        <v>0.05</v>
      </c>
    </row>
    <row r="18" spans="1:4" x14ac:dyDescent="0.25">
      <c r="A18" s="74" t="str">
        <f t="shared" si="0"/>
        <v>AGRESSIVO-FOFs</v>
      </c>
      <c r="B18" s="30" t="s">
        <v>18</v>
      </c>
      <c r="C18" s="31" t="s">
        <v>27</v>
      </c>
      <c r="D18" s="77">
        <v>0.05</v>
      </c>
    </row>
    <row r="19" spans="1:4" x14ac:dyDescent="0.25">
      <c r="A19" s="74" t="str">
        <f t="shared" si="0"/>
        <v>AGRESSIVO-DESENVOLVIMENTO</v>
      </c>
      <c r="B19" s="30" t="s">
        <v>18</v>
      </c>
      <c r="C19" s="31" t="s">
        <v>28</v>
      </c>
      <c r="D19" s="77">
        <v>0.2</v>
      </c>
    </row>
    <row r="20" spans="1:4" x14ac:dyDescent="0.25">
      <c r="A20" s="79" t="str">
        <f t="shared" si="0"/>
        <v>AGRESSIVO-HOTELARIAS</v>
      </c>
      <c r="B20" s="80" t="s">
        <v>18</v>
      </c>
      <c r="C20" s="81" t="s">
        <v>29</v>
      </c>
      <c r="D20" s="8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40</vt:i4>
      </vt:variant>
    </vt:vector>
  </HeadingPairs>
  <TitlesOfParts>
    <vt:vector size="42" baseType="lpstr">
      <vt:lpstr>Planilha_principal</vt:lpstr>
      <vt:lpstr>Planilha_apoio</vt:lpstr>
      <vt:lpstr>aporte</vt:lpstr>
      <vt:lpstr>aporte_mes</vt:lpstr>
      <vt:lpstr>aporte_por_mes</vt:lpstr>
      <vt:lpstr>cenario1</vt:lpstr>
      <vt:lpstr>cenario2</vt:lpstr>
      <vt:lpstr>cenario3</vt:lpstr>
      <vt:lpstr>cenario4</vt:lpstr>
      <vt:lpstr>cenario5</vt:lpstr>
      <vt:lpstr>fii_desenvolvimento</vt:lpstr>
      <vt:lpstr>fii_fofs</vt:lpstr>
      <vt:lpstr>fii_hibrido</vt:lpstr>
      <vt:lpstr>fii_hotelaria</vt:lpstr>
      <vt:lpstr>fii_papel</vt:lpstr>
      <vt:lpstr>fii_tijolo</vt:lpstr>
      <vt:lpstr>patrimonio</vt:lpstr>
      <vt:lpstr>patrimonio_mensal</vt:lpstr>
      <vt:lpstr>perfil_investidor</vt:lpstr>
      <vt:lpstr>qtd_anos</vt:lpstr>
      <vt:lpstr>rendimento_carteira</vt:lpstr>
      <vt:lpstr>rendimento_cenario1</vt:lpstr>
      <vt:lpstr>rendimento_cenario2</vt:lpstr>
      <vt:lpstr>rendimento_cenario3</vt:lpstr>
      <vt:lpstr>rendimento_cenario4</vt:lpstr>
      <vt:lpstr>rendimento_cenario5</vt:lpstr>
      <vt:lpstr>salario</vt:lpstr>
      <vt:lpstr>sugestao_desenvolvimento</vt:lpstr>
      <vt:lpstr>sugestao_fofs</vt:lpstr>
      <vt:lpstr>sugestao_hotelaria</vt:lpstr>
      <vt:lpstr>sugestao_papel</vt:lpstr>
      <vt:lpstr>sugestao_tijolo</vt:lpstr>
      <vt:lpstr>sujestao_hibridos</vt:lpstr>
      <vt:lpstr>sujestao_investimento</vt:lpstr>
      <vt:lpstr>taxa_mensal</vt:lpstr>
      <vt:lpstr>valor_desenvolvimento</vt:lpstr>
      <vt:lpstr>valor_fofs</vt:lpstr>
      <vt:lpstr>valor_hibrido</vt:lpstr>
      <vt:lpstr>valor_hibridos</vt:lpstr>
      <vt:lpstr>valor_hotelarias</vt:lpstr>
      <vt:lpstr>valor_papel</vt:lpstr>
      <vt:lpstr>valor_tijolo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Santana</dc:creator>
  <cp:lastModifiedBy>Vitor Santana</cp:lastModifiedBy>
  <dcterms:created xsi:type="dcterms:W3CDTF">2025-05-21T20:53:05Z</dcterms:created>
  <dcterms:modified xsi:type="dcterms:W3CDTF">2025-05-22T22:47:09Z</dcterms:modified>
</cp:coreProperties>
</file>