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3f0c6ce0945f1a/Área de Trabalho/"/>
    </mc:Choice>
  </mc:AlternateContent>
  <xr:revisionPtr revIDLastSave="303" documentId="8_{C13CD555-4A19-4ED9-B5E7-0BC3F9B775E3}" xr6:coauthVersionLast="47" xr6:coauthVersionMax="47" xr10:uidLastSave="{A97B966A-B767-4670-935E-B10B56DC83CE}"/>
  <bookViews>
    <workbookView xWindow="-120" yWindow="-120" windowWidth="20730" windowHeight="11040" activeTab="2" xr2:uid="{17B2D67E-3D77-4465-B787-1EB9CA53DCC1}"/>
  </bookViews>
  <sheets>
    <sheet name="Finaceira" sheetId="1" r:id="rId1"/>
    <sheet name="Tabela de Amortização" sheetId="2" r:id="rId2"/>
    <sheet name="pm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L12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13" i="3"/>
  <c r="E13" i="3"/>
  <c r="F13" i="3" s="1"/>
  <c r="E7" i="3"/>
  <c r="H3" i="3"/>
  <c r="G3" i="3"/>
  <c r="I3" i="3" s="1"/>
  <c r="J8" i="2"/>
  <c r="N1" i="2"/>
  <c r="D13" i="2"/>
  <c r="C13" i="2" s="1"/>
  <c r="E13" i="2" s="1"/>
  <c r="E12" i="2"/>
  <c r="C12" i="2"/>
  <c r="D12" i="2"/>
  <c r="E11" i="2"/>
  <c r="C11" i="2"/>
  <c r="D11" i="2"/>
  <c r="B11" i="2"/>
  <c r="E10" i="2"/>
  <c r="D10" i="2"/>
  <c r="D9" i="2"/>
  <c r="F6" i="1"/>
  <c r="B6" i="1"/>
  <c r="E14" i="3" l="1"/>
  <c r="F14" i="3" s="1"/>
  <c r="D14" i="2"/>
  <c r="C14" i="2" s="1"/>
  <c r="E14" i="2"/>
  <c r="E15" i="3" l="1"/>
  <c r="D15" i="3" s="1"/>
  <c r="D15" i="2"/>
  <c r="C15" i="2" s="1"/>
  <c r="E15" i="2"/>
  <c r="F15" i="3" l="1"/>
  <c r="E16" i="3" s="1"/>
  <c r="D16" i="3" s="1"/>
  <c r="I15" i="3"/>
  <c r="D16" i="2"/>
  <c r="C16" i="2" s="1"/>
  <c r="E16" i="2" s="1"/>
  <c r="D17" i="2" s="1"/>
  <c r="C17" i="2" s="1"/>
  <c r="E17" i="2" s="1"/>
  <c r="F16" i="3" l="1"/>
  <c r="E17" i="3" s="1"/>
  <c r="D17" i="3" s="1"/>
  <c r="I16" i="3"/>
  <c r="D18" i="2"/>
  <c r="C18" i="2" s="1"/>
  <c r="E18" i="2" s="1"/>
  <c r="F17" i="3" l="1"/>
  <c r="E18" i="3" s="1"/>
  <c r="D18" i="3" s="1"/>
  <c r="I17" i="3"/>
  <c r="F18" i="3" l="1"/>
  <c r="E19" i="3" s="1"/>
  <c r="D19" i="3" s="1"/>
  <c r="I18" i="3"/>
  <c r="F19" i="3" l="1"/>
  <c r="E20" i="3" s="1"/>
  <c r="D20" i="3" s="1"/>
  <c r="I19" i="3"/>
  <c r="F20" i="3" l="1"/>
  <c r="E21" i="3" s="1"/>
  <c r="D21" i="3" s="1"/>
  <c r="I20" i="3"/>
  <c r="F21" i="3" l="1"/>
  <c r="E22" i="3" s="1"/>
  <c r="D22" i="3" s="1"/>
  <c r="I21" i="3"/>
  <c r="F22" i="3" l="1"/>
  <c r="E23" i="3" s="1"/>
  <c r="D23" i="3" s="1"/>
  <c r="I22" i="3"/>
  <c r="F23" i="3" l="1"/>
  <c r="E24" i="3" s="1"/>
  <c r="D24" i="3" s="1"/>
  <c r="I23" i="3"/>
  <c r="F24" i="3" l="1"/>
  <c r="E25" i="3" s="1"/>
  <c r="D25" i="3" s="1"/>
  <c r="I24" i="3"/>
  <c r="F25" i="3" l="1"/>
  <c r="E26" i="3" s="1"/>
  <c r="D26" i="3" s="1"/>
  <c r="I25" i="3"/>
  <c r="F26" i="3" l="1"/>
  <c r="E27" i="3" s="1"/>
  <c r="D27" i="3" s="1"/>
  <c r="I26" i="3"/>
  <c r="F27" i="3" l="1"/>
  <c r="E28" i="3" s="1"/>
  <c r="D28" i="3" s="1"/>
  <c r="I27" i="3"/>
  <c r="F28" i="3" l="1"/>
  <c r="E29" i="3" s="1"/>
  <c r="D29" i="3" s="1"/>
  <c r="I28" i="3"/>
  <c r="F29" i="3" l="1"/>
  <c r="E30" i="3" s="1"/>
  <c r="D30" i="3" s="1"/>
  <c r="I29" i="3"/>
  <c r="F30" i="3" l="1"/>
  <c r="E31" i="3" s="1"/>
  <c r="D31" i="3" s="1"/>
  <c r="I30" i="3"/>
  <c r="F31" i="3" l="1"/>
  <c r="E32" i="3" s="1"/>
  <c r="D32" i="3" s="1"/>
  <c r="I31" i="3"/>
  <c r="F32" i="3" l="1"/>
  <c r="E33" i="3" s="1"/>
  <c r="D33" i="3" s="1"/>
  <c r="I32" i="3"/>
  <c r="F33" i="3" l="1"/>
  <c r="E34" i="3" s="1"/>
  <c r="D34" i="3" s="1"/>
  <c r="I33" i="3"/>
  <c r="F34" i="3" l="1"/>
  <c r="E35" i="3" s="1"/>
  <c r="D35" i="3" s="1"/>
  <c r="I34" i="3"/>
  <c r="F35" i="3" l="1"/>
  <c r="E36" i="3" s="1"/>
  <c r="D36" i="3" s="1"/>
  <c r="I35" i="3"/>
  <c r="F36" i="3" l="1"/>
  <c r="E37" i="3" s="1"/>
  <c r="D37" i="3" s="1"/>
  <c r="I36" i="3"/>
  <c r="F37" i="3" l="1"/>
  <c r="E38" i="3" s="1"/>
  <c r="D38" i="3" s="1"/>
  <c r="I37" i="3"/>
  <c r="F38" i="3" l="1"/>
  <c r="E39" i="3" s="1"/>
  <c r="D39" i="3" s="1"/>
  <c r="I38" i="3"/>
  <c r="F39" i="3" l="1"/>
  <c r="E40" i="3" s="1"/>
  <c r="D40" i="3" s="1"/>
  <c r="I39" i="3"/>
  <c r="F40" i="3" l="1"/>
  <c r="E41" i="3" s="1"/>
  <c r="D41" i="3" s="1"/>
  <c r="I40" i="3"/>
  <c r="F41" i="3" l="1"/>
  <c r="E42" i="3" s="1"/>
  <c r="D42" i="3" s="1"/>
  <c r="I41" i="3"/>
  <c r="F42" i="3" l="1"/>
  <c r="E43" i="3" s="1"/>
  <c r="D43" i="3" s="1"/>
  <c r="I42" i="3"/>
  <c r="F43" i="3" l="1"/>
  <c r="E44" i="3" s="1"/>
  <c r="D44" i="3" s="1"/>
  <c r="I43" i="3"/>
  <c r="F44" i="3" l="1"/>
  <c r="E45" i="3" s="1"/>
  <c r="D45" i="3" s="1"/>
  <c r="I44" i="3"/>
  <c r="F45" i="3" l="1"/>
  <c r="E46" i="3" s="1"/>
  <c r="D46" i="3" s="1"/>
  <c r="I45" i="3"/>
  <c r="F46" i="3" l="1"/>
  <c r="E47" i="3" s="1"/>
  <c r="D47" i="3" s="1"/>
  <c r="I46" i="3"/>
  <c r="F47" i="3" l="1"/>
  <c r="E48" i="3" s="1"/>
  <c r="D48" i="3" s="1"/>
  <c r="I47" i="3"/>
  <c r="F48" i="3" l="1"/>
  <c r="E49" i="3" s="1"/>
  <c r="D49" i="3" s="1"/>
  <c r="I48" i="3"/>
  <c r="F49" i="3" l="1"/>
  <c r="E50" i="3" s="1"/>
  <c r="D50" i="3" s="1"/>
  <c r="I49" i="3"/>
  <c r="F50" i="3" l="1"/>
  <c r="E51" i="3" s="1"/>
  <c r="D51" i="3" s="1"/>
  <c r="I50" i="3"/>
  <c r="F51" i="3" l="1"/>
  <c r="E52" i="3" s="1"/>
  <c r="D52" i="3" s="1"/>
  <c r="I51" i="3"/>
  <c r="F52" i="3" l="1"/>
  <c r="E53" i="3" s="1"/>
  <c r="D53" i="3" s="1"/>
  <c r="I52" i="3"/>
  <c r="F53" i="3" l="1"/>
  <c r="E54" i="3" s="1"/>
  <c r="D54" i="3" s="1"/>
  <c r="I53" i="3"/>
  <c r="F54" i="3" l="1"/>
  <c r="E55" i="3" s="1"/>
  <c r="D55" i="3" s="1"/>
  <c r="I54" i="3"/>
  <c r="F55" i="3" l="1"/>
  <c r="E56" i="3" s="1"/>
  <c r="D56" i="3" s="1"/>
  <c r="I55" i="3"/>
  <c r="F56" i="3" l="1"/>
  <c r="E57" i="3" s="1"/>
  <c r="D57" i="3" s="1"/>
  <c r="I56" i="3"/>
  <c r="F57" i="3" l="1"/>
  <c r="I57" i="3"/>
  <c r="E58" i="3" l="1"/>
  <c r="D58" i="3" s="1"/>
  <c r="I58" i="3" s="1"/>
  <c r="F58" i="3" l="1"/>
  <c r="E59" i="3" s="1"/>
  <c r="D59" i="3" s="1"/>
  <c r="I59" i="3" l="1"/>
  <c r="F59" i="3"/>
  <c r="E60" i="3" s="1"/>
  <c r="D60" i="3" s="1"/>
  <c r="I60" i="3" s="1"/>
  <c r="F60" i="3" l="1"/>
  <c r="E61" i="3"/>
  <c r="D61" i="3" s="1"/>
  <c r="I61" i="3" s="1"/>
  <c r="F61" i="3"/>
  <c r="E62" i="3" s="1"/>
  <c r="D62" i="3" s="1"/>
  <c r="F62" i="3" l="1"/>
  <c r="I62" i="3"/>
</calcChain>
</file>

<file path=xl/sharedStrings.xml><?xml version="1.0" encoding="utf-8"?>
<sst xmlns="http://schemas.openxmlformats.org/spreadsheetml/2006/main" count="62" uniqueCount="39">
  <si>
    <t>Calculo do valor Presente</t>
  </si>
  <si>
    <t>PMT=</t>
  </si>
  <si>
    <t>n=</t>
  </si>
  <si>
    <t>FV=</t>
  </si>
  <si>
    <t>i=</t>
  </si>
  <si>
    <t>PV=</t>
  </si>
  <si>
    <t>Calculo das Parcelas</t>
  </si>
  <si>
    <t>Valor Financiado</t>
  </si>
  <si>
    <t>Taxa</t>
  </si>
  <si>
    <t>Número de Meses</t>
  </si>
  <si>
    <t>Carência de 2 meses</t>
  </si>
  <si>
    <t>Sistema Price</t>
  </si>
  <si>
    <t>mês</t>
  </si>
  <si>
    <t>prestação</t>
  </si>
  <si>
    <t>amortização</t>
  </si>
  <si>
    <t>juros</t>
  </si>
  <si>
    <t>saldo devedor</t>
  </si>
  <si>
    <t>-</t>
  </si>
  <si>
    <t>não pagando juros durante carência</t>
  </si>
  <si>
    <t>taxa</t>
  </si>
  <si>
    <t>parcelas</t>
  </si>
  <si>
    <t xml:space="preserve">carência </t>
  </si>
  <si>
    <t>pmt=</t>
  </si>
  <si>
    <t>Valor Financiado após 3 meses</t>
  </si>
  <si>
    <t>IOF</t>
  </si>
  <si>
    <t>Valor total financiado</t>
  </si>
  <si>
    <t>parcelas do empréstimo</t>
  </si>
  <si>
    <t>CET</t>
  </si>
  <si>
    <t>taxa diária</t>
  </si>
  <si>
    <t>data atual</t>
  </si>
  <si>
    <t>Fim dos pagamentos</t>
  </si>
  <si>
    <t>Inicio dos pagamentos</t>
  </si>
  <si>
    <t>Carência de 90 dias</t>
  </si>
  <si>
    <t>Dias</t>
  </si>
  <si>
    <t>Período</t>
  </si>
  <si>
    <t>iof básico</t>
  </si>
  <si>
    <t>IOF Básico</t>
  </si>
  <si>
    <t>IOF Adicional</t>
  </si>
  <si>
    <t>Utilizei a taca de 4,09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</si>
</sst>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9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3606-88DD-4B1E-90BF-D7423CA0C6B9}">
  <dimension ref="A1:F6"/>
  <sheetViews>
    <sheetView workbookViewId="0">
      <selection activeCell="F3" sqref="F3"/>
    </sheetView>
  </sheetViews>
  <sheetFormatPr defaultRowHeight="15" x14ac:dyDescent="0.25"/>
  <cols>
    <col min="2" max="2" width="18.140625" customWidth="1"/>
    <col min="5" max="5" width="17.5703125" customWidth="1"/>
    <col min="6" max="6" width="17.28515625" customWidth="1"/>
  </cols>
  <sheetData>
    <row r="1" spans="1:6" x14ac:dyDescent="0.25">
      <c r="A1" t="s">
        <v>0</v>
      </c>
      <c r="E1" t="s">
        <v>6</v>
      </c>
    </row>
    <row r="2" spans="1:6" x14ac:dyDescent="0.25">
      <c r="A2" t="s">
        <v>1</v>
      </c>
      <c r="E2" t="s">
        <v>5</v>
      </c>
      <c r="F2">
        <v>20000</v>
      </c>
    </row>
    <row r="3" spans="1:6" x14ac:dyDescent="0.25">
      <c r="A3" t="s">
        <v>2</v>
      </c>
      <c r="B3">
        <v>12</v>
      </c>
      <c r="E3" t="s">
        <v>3</v>
      </c>
    </row>
    <row r="4" spans="1:6" x14ac:dyDescent="0.25">
      <c r="A4" t="s">
        <v>3</v>
      </c>
      <c r="B4">
        <v>1000</v>
      </c>
      <c r="E4" t="s">
        <v>4</v>
      </c>
      <c r="F4" s="1">
        <v>0.02</v>
      </c>
    </row>
    <row r="5" spans="1:6" x14ac:dyDescent="0.25">
      <c r="A5" t="s">
        <v>4</v>
      </c>
      <c r="B5" s="1">
        <v>0.05</v>
      </c>
      <c r="E5" t="s">
        <v>2</v>
      </c>
      <c r="F5">
        <v>24</v>
      </c>
    </row>
    <row r="6" spans="1:6" x14ac:dyDescent="0.25">
      <c r="A6" t="s">
        <v>5</v>
      </c>
      <c r="B6" s="2">
        <f>PV(B5,B3,-B2,-B4)</f>
        <v>556.83741817755947</v>
      </c>
      <c r="E6" t="s">
        <v>1</v>
      </c>
      <c r="F6" s="2">
        <f>PMT(F4,F5,-F2,F3)</f>
        <v>1057.4219450649978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3036-F910-4F1C-B402-30DA51806DFE}">
  <dimension ref="A1:N18"/>
  <sheetViews>
    <sheetView workbookViewId="0">
      <selection activeCell="A7" sqref="A7:E18"/>
    </sheetView>
  </sheetViews>
  <sheetFormatPr defaultRowHeight="15" x14ac:dyDescent="0.25"/>
  <cols>
    <col min="2" max="2" width="17.5703125" customWidth="1"/>
    <col min="3" max="3" width="14.42578125" customWidth="1"/>
    <col min="4" max="4" width="17.140625" customWidth="1"/>
    <col min="5" max="5" width="18.85546875" customWidth="1"/>
    <col min="10" max="10" width="10.7109375" bestFit="1" customWidth="1"/>
    <col min="14" max="14" width="12.42578125" bestFit="1" customWidth="1"/>
  </cols>
  <sheetData>
    <row r="1" spans="1:14" x14ac:dyDescent="0.25">
      <c r="A1" t="s">
        <v>7</v>
      </c>
      <c r="C1">
        <v>8000</v>
      </c>
      <c r="G1" t="s">
        <v>11</v>
      </c>
      <c r="J1" t="s">
        <v>7</v>
      </c>
      <c r="K1">
        <v>5000</v>
      </c>
      <c r="M1" t="s">
        <v>23</v>
      </c>
      <c r="N1" s="2">
        <f>FV(K2,K4,,-K1)</f>
        <v>5609.7310323549991</v>
      </c>
    </row>
    <row r="2" spans="1:14" x14ac:dyDescent="0.25">
      <c r="A2" t="s">
        <v>8</v>
      </c>
      <c r="C2" s="1">
        <v>0.05</v>
      </c>
      <c r="J2" t="s">
        <v>19</v>
      </c>
      <c r="K2" s="3">
        <v>3.9100000000000003E-2</v>
      </c>
    </row>
    <row r="3" spans="1:14" x14ac:dyDescent="0.25">
      <c r="A3" t="s">
        <v>9</v>
      </c>
      <c r="C3">
        <v>8</v>
      </c>
      <c r="J3" t="s">
        <v>20</v>
      </c>
      <c r="K3">
        <v>48</v>
      </c>
    </row>
    <row r="4" spans="1:14" x14ac:dyDescent="0.25">
      <c r="A4" t="s">
        <v>10</v>
      </c>
      <c r="J4" t="s">
        <v>21</v>
      </c>
      <c r="K4">
        <v>3</v>
      </c>
    </row>
    <row r="5" spans="1:14" x14ac:dyDescent="0.25">
      <c r="A5" t="s">
        <v>18</v>
      </c>
      <c r="J5" t="s">
        <v>22</v>
      </c>
    </row>
    <row r="7" spans="1:14" x14ac:dyDescent="0.25">
      <c r="A7" t="s">
        <v>12</v>
      </c>
      <c r="B7" t="s">
        <v>13</v>
      </c>
      <c r="C7" t="s">
        <v>14</v>
      </c>
      <c r="D7" t="s">
        <v>15</v>
      </c>
      <c r="E7" t="s">
        <v>16</v>
      </c>
    </row>
    <row r="8" spans="1:14" x14ac:dyDescent="0.25">
      <c r="A8">
        <v>0</v>
      </c>
      <c r="B8" t="s">
        <v>17</v>
      </c>
      <c r="C8" t="s">
        <v>17</v>
      </c>
      <c r="D8" t="s">
        <v>17</v>
      </c>
      <c r="E8">
        <v>8000</v>
      </c>
      <c r="J8" s="2">
        <f>PMT(K2,48,-N1)</f>
        <v>260.7014743651161</v>
      </c>
    </row>
    <row r="9" spans="1:14" x14ac:dyDescent="0.25">
      <c r="A9">
        <v>1</v>
      </c>
      <c r="B9">
        <v>0</v>
      </c>
      <c r="C9">
        <v>0</v>
      </c>
      <c r="D9">
        <f>E8*C2</f>
        <v>400</v>
      </c>
      <c r="E9">
        <v>8400</v>
      </c>
    </row>
    <row r="10" spans="1:14" x14ac:dyDescent="0.25">
      <c r="A10">
        <v>2</v>
      </c>
      <c r="B10">
        <v>0</v>
      </c>
      <c r="C10">
        <v>0</v>
      </c>
      <c r="D10">
        <f>E9*C2</f>
        <v>420</v>
      </c>
      <c r="E10">
        <f>E9+D10</f>
        <v>8820</v>
      </c>
    </row>
    <row r="11" spans="1:14" x14ac:dyDescent="0.25">
      <c r="A11">
        <v>3</v>
      </c>
      <c r="B11" s="2">
        <f>PMT(C2,C3,-E10)</f>
        <v>1364.6463961961476</v>
      </c>
      <c r="C11" s="2">
        <f>B11-D11</f>
        <v>923.64639619614763</v>
      </c>
      <c r="D11">
        <f>E10*C2</f>
        <v>441</v>
      </c>
      <c r="E11" s="2">
        <f>E10-C11</f>
        <v>7896.3536038038528</v>
      </c>
    </row>
    <row r="12" spans="1:14" x14ac:dyDescent="0.25">
      <c r="A12">
        <v>4</v>
      </c>
      <c r="B12" s="2">
        <v>1364.65</v>
      </c>
      <c r="C12" s="2">
        <f>B12-D12</f>
        <v>969.83231980980736</v>
      </c>
      <c r="D12" s="2">
        <f>E11*C2</f>
        <v>394.81768019019268</v>
      </c>
      <c r="E12" s="2">
        <f>E11-C12</f>
        <v>6926.521283994045</v>
      </c>
    </row>
    <row r="13" spans="1:14" x14ac:dyDescent="0.25">
      <c r="A13">
        <v>5</v>
      </c>
      <c r="B13" s="2">
        <v>1364.65</v>
      </c>
      <c r="C13" s="2">
        <f>B13-D13</f>
        <v>1018.3239358002978</v>
      </c>
      <c r="D13" s="2">
        <f>E12*C2</f>
        <v>346.32606419970227</v>
      </c>
      <c r="E13" s="2">
        <f>E12-C13</f>
        <v>5908.1973481937475</v>
      </c>
    </row>
    <row r="14" spans="1:14" x14ac:dyDescent="0.25">
      <c r="A14">
        <v>6</v>
      </c>
      <c r="B14" s="2">
        <v>1364.65</v>
      </c>
      <c r="C14" s="2">
        <f>B14-D14</f>
        <v>1069.2401325903127</v>
      </c>
      <c r="D14" s="2">
        <f>E13*C2</f>
        <v>295.40986740968737</v>
      </c>
      <c r="E14" s="2">
        <f>E13-C14</f>
        <v>4838.9572156034346</v>
      </c>
    </row>
    <row r="15" spans="1:14" x14ac:dyDescent="0.25">
      <c r="A15">
        <v>7</v>
      </c>
      <c r="B15" s="2">
        <v>1364.65</v>
      </c>
      <c r="C15" s="2">
        <f>B15-D15</f>
        <v>1122.7021392198283</v>
      </c>
      <c r="D15" s="2">
        <f>E14*C2</f>
        <v>241.94786078017174</v>
      </c>
      <c r="E15" s="2">
        <f>E14-C15</f>
        <v>3716.2550763836061</v>
      </c>
    </row>
    <row r="16" spans="1:14" x14ac:dyDescent="0.25">
      <c r="A16">
        <v>8</v>
      </c>
      <c r="B16" s="2">
        <v>1364.65</v>
      </c>
      <c r="C16" s="2">
        <f>B16-D16</f>
        <v>1178.8372461808199</v>
      </c>
      <c r="D16" s="2">
        <f>E15*C2</f>
        <v>185.81275381918033</v>
      </c>
      <c r="E16" s="2">
        <f>E15-C16</f>
        <v>2537.4178302027863</v>
      </c>
    </row>
    <row r="17" spans="1:5" x14ac:dyDescent="0.25">
      <c r="A17">
        <v>9</v>
      </c>
      <c r="B17" s="2">
        <v>1364.65</v>
      </c>
      <c r="C17" s="2">
        <f>B17-D17</f>
        <v>1237.7791084898608</v>
      </c>
      <c r="D17" s="2">
        <f>E16*C2</f>
        <v>126.87089151013932</v>
      </c>
      <c r="E17" s="2">
        <f>C17</f>
        <v>1237.7791084898608</v>
      </c>
    </row>
    <row r="18" spans="1:5" x14ac:dyDescent="0.25">
      <c r="A18">
        <v>10</v>
      </c>
      <c r="B18" s="2">
        <v>1364.65</v>
      </c>
      <c r="C18" s="2">
        <f>B18-D18</f>
        <v>1302.761044575507</v>
      </c>
      <c r="D18" s="2">
        <f>E17*C2</f>
        <v>61.888955424493048</v>
      </c>
      <c r="E18" s="2">
        <f>E17-C18</f>
        <v>-64.981936085646112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F903-BC2F-4090-9755-0051AF37F84D}">
  <dimension ref="A1:M146"/>
  <sheetViews>
    <sheetView tabSelected="1" topLeftCell="B1" workbookViewId="0">
      <selection activeCell="J14" sqref="J14"/>
    </sheetView>
  </sheetViews>
  <sheetFormatPr defaultRowHeight="15" x14ac:dyDescent="0.25"/>
  <cols>
    <col min="1" max="2" width="33.140625" customWidth="1"/>
    <col min="3" max="3" width="24.28515625" customWidth="1"/>
    <col min="4" max="4" width="17.28515625" customWidth="1"/>
    <col min="5" max="6" width="27.5703125" bestFit="1" customWidth="1"/>
  </cols>
  <sheetData>
    <row r="1" spans="1:13" x14ac:dyDescent="0.25">
      <c r="A1" t="s">
        <v>7</v>
      </c>
      <c r="B1">
        <v>5000</v>
      </c>
      <c r="G1" t="s">
        <v>8</v>
      </c>
      <c r="H1" t="s">
        <v>28</v>
      </c>
    </row>
    <row r="2" spans="1:13" x14ac:dyDescent="0.25">
      <c r="A2" t="s">
        <v>24</v>
      </c>
      <c r="G2" s="3">
        <v>3.8E-3</v>
      </c>
      <c r="H2" s="3">
        <v>8.2000000000000001E-5</v>
      </c>
    </row>
    <row r="3" spans="1:13" x14ac:dyDescent="0.25">
      <c r="A3" t="s">
        <v>25</v>
      </c>
      <c r="G3">
        <f>B1*G2</f>
        <v>19</v>
      </c>
      <c r="H3">
        <f>B1*H2*1432</f>
        <v>587.12</v>
      </c>
      <c r="I3">
        <f>SUM(G3:H3)</f>
        <v>606.12</v>
      </c>
    </row>
    <row r="4" spans="1:13" x14ac:dyDescent="0.25">
      <c r="A4" t="s">
        <v>26</v>
      </c>
      <c r="B4">
        <v>48</v>
      </c>
    </row>
    <row r="5" spans="1:13" x14ac:dyDescent="0.25">
      <c r="A5" t="s">
        <v>19</v>
      </c>
      <c r="B5" s="3">
        <v>3.9100000000000003E-2</v>
      </c>
      <c r="C5" s="3">
        <v>4.0899999999999999E-2</v>
      </c>
    </row>
    <row r="6" spans="1:13" x14ac:dyDescent="0.25">
      <c r="A6" t="s">
        <v>27</v>
      </c>
      <c r="B6" s="3">
        <v>4.0899999999999999E-2</v>
      </c>
      <c r="C6" s="3">
        <v>3.9100000000000003E-2</v>
      </c>
    </row>
    <row r="7" spans="1:13" x14ac:dyDescent="0.25">
      <c r="A7" t="s">
        <v>29</v>
      </c>
      <c r="B7" s="4">
        <v>45324</v>
      </c>
      <c r="E7">
        <f>B8-B7</f>
        <v>90</v>
      </c>
      <c r="F7" t="s">
        <v>32</v>
      </c>
    </row>
    <row r="8" spans="1:13" ht="17.25" customHeight="1" x14ac:dyDescent="0.25">
      <c r="A8" s="5" t="s">
        <v>31</v>
      </c>
      <c r="B8" s="4">
        <v>45414</v>
      </c>
    </row>
    <row r="9" spans="1:13" x14ac:dyDescent="0.25">
      <c r="A9" t="s">
        <v>30</v>
      </c>
      <c r="B9" s="4">
        <v>46846</v>
      </c>
      <c r="K9" t="s">
        <v>38</v>
      </c>
    </row>
    <row r="10" spans="1:13" x14ac:dyDescent="0.25">
      <c r="C10" s="4"/>
    </row>
    <row r="11" spans="1:13" x14ac:dyDescent="0.25">
      <c r="A11" t="s">
        <v>12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H11" t="s">
        <v>33</v>
      </c>
      <c r="I11" t="s">
        <v>35</v>
      </c>
      <c r="K11" t="s">
        <v>36</v>
      </c>
      <c r="L11" t="s">
        <v>37</v>
      </c>
    </row>
    <row r="12" spans="1:13" x14ac:dyDescent="0.25">
      <c r="A12">
        <v>0</v>
      </c>
      <c r="B12" s="4">
        <v>45324</v>
      </c>
      <c r="C12" t="s">
        <v>17</v>
      </c>
      <c r="D12" t="s">
        <v>17</v>
      </c>
      <c r="E12" t="s">
        <v>17</v>
      </c>
      <c r="F12" s="6">
        <v>5000</v>
      </c>
      <c r="K12">
        <v>157.38</v>
      </c>
      <c r="L12">
        <f>G2*B1</f>
        <v>19</v>
      </c>
      <c r="M12">
        <f>SUM(K12,L12)</f>
        <v>176.38</v>
      </c>
    </row>
    <row r="13" spans="1:13" x14ac:dyDescent="0.25">
      <c r="A13">
        <v>1</v>
      </c>
      <c r="B13" s="4">
        <v>45353</v>
      </c>
      <c r="C13" t="s">
        <v>17</v>
      </c>
      <c r="D13" t="s">
        <v>17</v>
      </c>
      <c r="E13" s="6">
        <f>F12*B6</f>
        <v>204.5</v>
      </c>
      <c r="F13" s="6">
        <f>F12+E13</f>
        <v>5204.5</v>
      </c>
      <c r="H13">
        <f>IF(B13-$B$12&gt;365,365,B13-$B$12)</f>
        <v>29</v>
      </c>
    </row>
    <row r="14" spans="1:13" x14ac:dyDescent="0.25">
      <c r="A14">
        <v>2</v>
      </c>
      <c r="B14" s="4">
        <v>45384</v>
      </c>
      <c r="C14" t="s">
        <v>17</v>
      </c>
      <c r="D14" t="s">
        <v>17</v>
      </c>
      <c r="E14" s="6">
        <f>F13*B6</f>
        <v>212.86404999999999</v>
      </c>
      <c r="F14" s="6">
        <f>F13+E14</f>
        <v>5417.3640500000001</v>
      </c>
      <c r="H14">
        <f t="shared" ref="H14:H62" si="0">IF(B14-$B$12&gt;365,365,B14-$B$12)</f>
        <v>60</v>
      </c>
    </row>
    <row r="15" spans="1:13" x14ac:dyDescent="0.25">
      <c r="A15">
        <v>3</v>
      </c>
      <c r="B15" s="4">
        <v>45414</v>
      </c>
      <c r="C15" s="2">
        <v>259.45</v>
      </c>
      <c r="D15" s="2">
        <f>C15-E15</f>
        <v>37.879810354999989</v>
      </c>
      <c r="E15" s="6">
        <f>F14*B6</f>
        <v>221.570189645</v>
      </c>
      <c r="F15" s="2">
        <f>F14-D15</f>
        <v>5379.4842396450003</v>
      </c>
      <c r="H15">
        <f t="shared" si="0"/>
        <v>90</v>
      </c>
      <c r="I15" s="2">
        <f>D15*$H$2*H15</f>
        <v>0.27955300041989994</v>
      </c>
    </row>
    <row r="16" spans="1:13" x14ac:dyDescent="0.25">
      <c r="A16">
        <v>4</v>
      </c>
      <c r="B16" s="4">
        <v>45445</v>
      </c>
      <c r="C16" s="2">
        <v>259.45</v>
      </c>
      <c r="D16" s="2">
        <f>C16-E16</f>
        <v>39.42909459851947</v>
      </c>
      <c r="E16" s="2">
        <f>F15*B6</f>
        <v>220.02090540148052</v>
      </c>
      <c r="F16" s="2">
        <f>F15-D16</f>
        <v>5340.0551450464809</v>
      </c>
      <c r="H16">
        <f t="shared" si="0"/>
        <v>121</v>
      </c>
      <c r="I16" s="2">
        <f t="shared" ref="I16:I62" si="1">D16*$H$2*H16</f>
        <v>0.39121547660651018</v>
      </c>
      <c r="J16" s="2"/>
    </row>
    <row r="17" spans="1:9" x14ac:dyDescent="0.25">
      <c r="A17">
        <v>5</v>
      </c>
      <c r="B17" s="4">
        <v>45475</v>
      </c>
      <c r="C17" s="2">
        <v>259.45</v>
      </c>
      <c r="D17" s="2">
        <f t="shared" ref="D17:D62" si="2">C17-E17</f>
        <v>41.041744567598926</v>
      </c>
      <c r="E17" s="2">
        <f>F16*$B6</f>
        <v>218.40825543240106</v>
      </c>
      <c r="F17" s="2">
        <f t="shared" ref="F17" si="3">F16-D17</f>
        <v>5299.0134004788815</v>
      </c>
      <c r="H17">
        <f t="shared" si="0"/>
        <v>151</v>
      </c>
      <c r="I17" s="2">
        <f t="shared" si="1"/>
        <v>0.50817888123600996</v>
      </c>
    </row>
    <row r="18" spans="1:9" x14ac:dyDescent="0.25">
      <c r="A18">
        <v>6</v>
      </c>
      <c r="B18" s="4">
        <v>45506</v>
      </c>
      <c r="C18" s="2">
        <v>259.45</v>
      </c>
      <c r="D18" s="2">
        <f t="shared" si="2"/>
        <v>42.720351920413748</v>
      </c>
      <c r="E18" s="2">
        <f>F17*B6</f>
        <v>216.72964807958624</v>
      </c>
      <c r="F18" s="2">
        <f t="shared" ref="F18" si="4">F17-D18</f>
        <v>5256.2930485584675</v>
      </c>
      <c r="H18">
        <f t="shared" si="0"/>
        <v>182</v>
      </c>
      <c r="I18" s="2">
        <f t="shared" si="1"/>
        <v>0.6375585320602547</v>
      </c>
    </row>
    <row r="19" spans="1:9" x14ac:dyDescent="0.25">
      <c r="A19">
        <v>7</v>
      </c>
      <c r="B19" s="4">
        <v>45537</v>
      </c>
      <c r="C19" s="2">
        <v>259.45</v>
      </c>
      <c r="D19" s="2">
        <f t="shared" si="2"/>
        <v>44.467614313958677</v>
      </c>
      <c r="E19" s="2">
        <f>F18*$B6</f>
        <v>214.98238568604131</v>
      </c>
      <c r="F19" s="2">
        <f t="shared" ref="F19:F21" si="5">F18-D19</f>
        <v>5211.8254342445089</v>
      </c>
      <c r="H19">
        <f t="shared" si="0"/>
        <v>213</v>
      </c>
      <c r="I19" s="2">
        <f t="shared" si="1"/>
        <v>0.77667135160760226</v>
      </c>
    </row>
    <row r="20" spans="1:9" x14ac:dyDescent="0.25">
      <c r="A20">
        <v>8</v>
      </c>
      <c r="B20" s="4">
        <v>45567</v>
      </c>
      <c r="C20" s="2">
        <v>259.45</v>
      </c>
      <c r="D20" s="2">
        <f t="shared" si="2"/>
        <v>46.28633973939958</v>
      </c>
      <c r="E20" s="2">
        <f>F19*$B6</f>
        <v>213.16366026060041</v>
      </c>
      <c r="F20" s="2">
        <f t="shared" si="5"/>
        <v>5165.5390945051095</v>
      </c>
      <c r="H20">
        <f t="shared" si="0"/>
        <v>243</v>
      </c>
      <c r="I20" s="2">
        <f t="shared" si="1"/>
        <v>0.92230160564727603</v>
      </c>
    </row>
    <row r="21" spans="1:9" x14ac:dyDescent="0.25">
      <c r="A21">
        <v>9</v>
      </c>
      <c r="B21" s="4">
        <v>45598</v>
      </c>
      <c r="C21" s="2">
        <v>259.45</v>
      </c>
      <c r="D21" s="2">
        <f t="shared" si="2"/>
        <v>48.179451034741021</v>
      </c>
      <c r="E21" s="2">
        <f>F20*$B$6</f>
        <v>211.27054896525897</v>
      </c>
      <c r="F21" s="2">
        <f t="shared" si="5"/>
        <v>5117.3596434703686</v>
      </c>
      <c r="H21">
        <f t="shared" si="0"/>
        <v>274</v>
      </c>
      <c r="I21" s="2">
        <f t="shared" si="1"/>
        <v>1.0824959058485613</v>
      </c>
    </row>
    <row r="22" spans="1:9" x14ac:dyDescent="0.25">
      <c r="A22">
        <v>10</v>
      </c>
      <c r="B22" s="4">
        <v>45628</v>
      </c>
      <c r="C22" s="2">
        <v>259.45</v>
      </c>
      <c r="D22" s="2">
        <f t="shared" si="2"/>
        <v>50.149990582061918</v>
      </c>
      <c r="E22" s="2">
        <f>F21*$B$6</f>
        <v>209.30000941793807</v>
      </c>
      <c r="F22" s="2">
        <f t="shared" ref="F22:F62" si="6">F21-D22</f>
        <v>5067.2096528883067</v>
      </c>
      <c r="H22">
        <f t="shared" si="0"/>
        <v>304</v>
      </c>
      <c r="I22" s="2">
        <f t="shared" si="1"/>
        <v>1.2501389652296395</v>
      </c>
    </row>
    <row r="23" spans="1:9" x14ac:dyDescent="0.25">
      <c r="A23">
        <v>11</v>
      </c>
      <c r="B23" s="4">
        <v>45659</v>
      </c>
      <c r="C23" s="2">
        <v>259.45</v>
      </c>
      <c r="D23" s="2">
        <f t="shared" si="2"/>
        <v>52.201125196868247</v>
      </c>
      <c r="E23" s="2">
        <f>F22*$B$6</f>
        <v>207.24887480313174</v>
      </c>
      <c r="F23" s="2">
        <f t="shared" si="6"/>
        <v>5015.0085276914388</v>
      </c>
      <c r="H23">
        <f t="shared" si="0"/>
        <v>335</v>
      </c>
      <c r="I23" s="2">
        <f t="shared" si="1"/>
        <v>1.4339649091579707</v>
      </c>
    </row>
    <row r="24" spans="1:9" x14ac:dyDescent="0.25">
      <c r="A24">
        <v>12</v>
      </c>
      <c r="B24" s="4">
        <v>45690</v>
      </c>
      <c r="C24" s="2">
        <v>259.45</v>
      </c>
      <c r="D24" s="2">
        <f t="shared" si="2"/>
        <v>54.336151217420138</v>
      </c>
      <c r="E24" s="2">
        <f>F23*$B$6</f>
        <v>205.11384878257985</v>
      </c>
      <c r="F24" s="2">
        <f t="shared" si="6"/>
        <v>4960.6723764740182</v>
      </c>
      <c r="H24">
        <f t="shared" si="0"/>
        <v>365</v>
      </c>
      <c r="I24" s="2">
        <f t="shared" si="1"/>
        <v>1.6262810059373847</v>
      </c>
    </row>
    <row r="25" spans="1:9" x14ac:dyDescent="0.25">
      <c r="A25">
        <v>13</v>
      </c>
      <c r="B25" s="4">
        <v>45718</v>
      </c>
      <c r="C25" s="2">
        <v>259.45</v>
      </c>
      <c r="D25" s="2">
        <f t="shared" si="2"/>
        <v>56.558499802212651</v>
      </c>
      <c r="E25" s="2">
        <f>F24*$B$6</f>
        <v>202.89150019778734</v>
      </c>
      <c r="F25" s="2">
        <f t="shared" si="6"/>
        <v>4904.1138766718059</v>
      </c>
      <c r="H25">
        <f t="shared" si="0"/>
        <v>365</v>
      </c>
      <c r="I25" s="2">
        <f t="shared" si="1"/>
        <v>1.6927958990802248</v>
      </c>
    </row>
    <row r="26" spans="1:9" x14ac:dyDescent="0.25">
      <c r="A26">
        <v>14</v>
      </c>
      <c r="B26" s="4">
        <v>45749</v>
      </c>
      <c r="C26" s="2">
        <v>259.45</v>
      </c>
      <c r="D26" s="2">
        <f t="shared" si="2"/>
        <v>58.871742444123129</v>
      </c>
      <c r="E26" s="2">
        <f>F25*$B$6</f>
        <v>200.57825755587686</v>
      </c>
      <c r="F26" s="2">
        <f t="shared" si="6"/>
        <v>4845.242134227683</v>
      </c>
      <c r="H26">
        <f t="shared" si="0"/>
        <v>365</v>
      </c>
      <c r="I26" s="2">
        <f t="shared" si="1"/>
        <v>1.7620312513526051</v>
      </c>
    </row>
    <row r="27" spans="1:9" x14ac:dyDescent="0.25">
      <c r="A27">
        <v>15</v>
      </c>
      <c r="B27" s="4">
        <v>45779</v>
      </c>
      <c r="C27" s="2">
        <v>259.45</v>
      </c>
      <c r="D27" s="2">
        <f t="shared" si="2"/>
        <v>61.279596710087759</v>
      </c>
      <c r="E27" s="2">
        <f>F26*$B$6</f>
        <v>198.17040328991223</v>
      </c>
      <c r="F27" s="2">
        <f t="shared" si="6"/>
        <v>4783.9625375175956</v>
      </c>
      <c r="H27">
        <f t="shared" si="0"/>
        <v>365</v>
      </c>
      <c r="I27" s="2">
        <f t="shared" si="1"/>
        <v>1.8340983295329267</v>
      </c>
    </row>
    <row r="28" spans="1:9" x14ac:dyDescent="0.25">
      <c r="A28">
        <v>16</v>
      </c>
      <c r="B28" s="4">
        <v>45810</v>
      </c>
      <c r="C28" s="2">
        <v>259.45</v>
      </c>
      <c r="D28" s="2">
        <f t="shared" si="2"/>
        <v>63.785932215530323</v>
      </c>
      <c r="E28" s="2">
        <f>F27*$B$6</f>
        <v>195.66406778446967</v>
      </c>
      <c r="F28" s="2">
        <f t="shared" si="6"/>
        <v>4720.1766053020656</v>
      </c>
      <c r="H28">
        <f t="shared" si="0"/>
        <v>365</v>
      </c>
      <c r="I28" s="2">
        <f t="shared" si="1"/>
        <v>1.9091129512108227</v>
      </c>
    </row>
    <row r="29" spans="1:9" x14ac:dyDescent="0.25">
      <c r="A29">
        <v>17</v>
      </c>
      <c r="B29" s="4">
        <v>45840</v>
      </c>
      <c r="C29" s="2">
        <v>259.45</v>
      </c>
      <c r="D29" s="2">
        <f t="shared" si="2"/>
        <v>66.394776843145507</v>
      </c>
      <c r="E29" s="2">
        <f>F28*$B$6</f>
        <v>193.05522315685448</v>
      </c>
      <c r="F29" s="2">
        <f t="shared" si="6"/>
        <v>4653.7818284589202</v>
      </c>
      <c r="H29">
        <f t="shared" si="0"/>
        <v>365</v>
      </c>
      <c r="I29" s="2">
        <f t="shared" si="1"/>
        <v>1.9871956709153451</v>
      </c>
    </row>
    <row r="30" spans="1:9" x14ac:dyDescent="0.25">
      <c r="A30">
        <v>18</v>
      </c>
      <c r="B30" s="4">
        <v>45871</v>
      </c>
      <c r="C30" s="2">
        <v>259.45</v>
      </c>
      <c r="D30" s="2">
        <f t="shared" si="2"/>
        <v>69.110323216030167</v>
      </c>
      <c r="E30" s="2">
        <f>F29*$B$6</f>
        <v>190.33967678396982</v>
      </c>
      <c r="F30" s="2">
        <f t="shared" si="6"/>
        <v>4584.6715052428899</v>
      </c>
      <c r="H30">
        <f t="shared" si="0"/>
        <v>365</v>
      </c>
      <c r="I30" s="2">
        <f t="shared" si="1"/>
        <v>2.0684719738557829</v>
      </c>
    </row>
    <row r="31" spans="1:9" x14ac:dyDescent="0.25">
      <c r="A31">
        <v>19</v>
      </c>
      <c r="B31" s="4">
        <v>45902</v>
      </c>
      <c r="C31" s="2">
        <v>259.45</v>
      </c>
      <c r="D31" s="2">
        <f t="shared" si="2"/>
        <v>71.9369354355658</v>
      </c>
      <c r="E31" s="2">
        <f>F30*$B$6</f>
        <v>187.51306456443419</v>
      </c>
      <c r="F31" s="2">
        <f t="shared" si="6"/>
        <v>4512.7345698073241</v>
      </c>
      <c r="H31">
        <f t="shared" si="0"/>
        <v>365</v>
      </c>
      <c r="I31" s="2">
        <f t="shared" si="1"/>
        <v>2.1530724775864845</v>
      </c>
    </row>
    <row r="32" spans="1:9" x14ac:dyDescent="0.25">
      <c r="A32">
        <v>20</v>
      </c>
      <c r="B32" s="4">
        <v>45932</v>
      </c>
      <c r="C32" s="2">
        <v>259.45</v>
      </c>
      <c r="D32" s="2">
        <f t="shared" si="2"/>
        <v>74.879156094880443</v>
      </c>
      <c r="E32" s="2">
        <f>F31*$B$6</f>
        <v>184.57084390511955</v>
      </c>
      <c r="F32" s="2">
        <f t="shared" si="6"/>
        <v>4437.8554137124438</v>
      </c>
      <c r="H32">
        <f t="shared" si="0"/>
        <v>365</v>
      </c>
      <c r="I32" s="2">
        <f t="shared" si="1"/>
        <v>2.2411331419197715</v>
      </c>
    </row>
    <row r="33" spans="1:9" x14ac:dyDescent="0.25">
      <c r="A33">
        <v>21</v>
      </c>
      <c r="B33" s="4">
        <v>45963</v>
      </c>
      <c r="C33" s="2">
        <v>259.45</v>
      </c>
      <c r="D33" s="2">
        <f t="shared" si="2"/>
        <v>77.941713579161046</v>
      </c>
      <c r="E33" s="2">
        <f>F32*$B$6</f>
        <v>181.50828642083894</v>
      </c>
      <c r="F33" s="2">
        <f t="shared" si="6"/>
        <v>4359.9137001332829</v>
      </c>
      <c r="H33">
        <f t="shared" si="0"/>
        <v>365</v>
      </c>
      <c r="I33" s="2">
        <f t="shared" si="1"/>
        <v>2.3327954874242902</v>
      </c>
    </row>
    <row r="34" spans="1:9" x14ac:dyDescent="0.25">
      <c r="A34">
        <v>22</v>
      </c>
      <c r="B34" s="4">
        <v>45993</v>
      </c>
      <c r="C34" s="2">
        <v>259.45</v>
      </c>
      <c r="D34" s="2">
        <f t="shared" si="2"/>
        <v>81.129529664548727</v>
      </c>
      <c r="E34" s="2">
        <f>F33*$B$6</f>
        <v>178.32047033545126</v>
      </c>
      <c r="F34" s="2">
        <f t="shared" si="6"/>
        <v>4278.7841704687344</v>
      </c>
      <c r="H34">
        <f t="shared" si="0"/>
        <v>365</v>
      </c>
      <c r="I34" s="2">
        <f t="shared" si="1"/>
        <v>2.4282068228599432</v>
      </c>
    </row>
    <row r="35" spans="1:9" x14ac:dyDescent="0.25">
      <c r="A35">
        <v>23</v>
      </c>
      <c r="B35" s="4">
        <v>46024</v>
      </c>
      <c r="C35" s="2">
        <v>259.45</v>
      </c>
      <c r="D35" s="2">
        <f t="shared" si="2"/>
        <v>84.447727427828767</v>
      </c>
      <c r="E35" s="2">
        <f>F34*$B$6</f>
        <v>175.00227257217122</v>
      </c>
      <c r="F35" s="2">
        <f t="shared" si="6"/>
        <v>4194.3364430409056</v>
      </c>
      <c r="H35">
        <f t="shared" si="0"/>
        <v>365</v>
      </c>
      <c r="I35" s="2">
        <f t="shared" si="1"/>
        <v>2.5275204819149151</v>
      </c>
    </row>
    <row r="36" spans="1:9" x14ac:dyDescent="0.25">
      <c r="A36">
        <v>24</v>
      </c>
      <c r="B36" s="4">
        <v>46055</v>
      </c>
      <c r="C36" s="2">
        <v>259.45</v>
      </c>
      <c r="D36" s="2">
        <f t="shared" si="2"/>
        <v>87.901639479626965</v>
      </c>
      <c r="E36" s="2">
        <f>F35*$B$6</f>
        <v>171.54836052037302</v>
      </c>
      <c r="F36" s="2">
        <f t="shared" si="6"/>
        <v>4106.4348035612784</v>
      </c>
      <c r="H36">
        <f t="shared" si="0"/>
        <v>365</v>
      </c>
      <c r="I36" s="2">
        <f t="shared" si="1"/>
        <v>2.6308960696252353</v>
      </c>
    </row>
    <row r="37" spans="1:9" x14ac:dyDescent="0.25">
      <c r="A37">
        <v>25</v>
      </c>
      <c r="B37" s="4">
        <v>46083</v>
      </c>
      <c r="C37" s="2">
        <v>259.45</v>
      </c>
      <c r="D37" s="2">
        <f t="shared" si="2"/>
        <v>91.496816534343708</v>
      </c>
      <c r="E37" s="2">
        <f>F36*$B$6</f>
        <v>167.95318346565628</v>
      </c>
      <c r="F37" s="2">
        <f t="shared" si="6"/>
        <v>4014.9379870269345</v>
      </c>
      <c r="H37">
        <f t="shared" si="0"/>
        <v>365</v>
      </c>
      <c r="I37" s="2">
        <f t="shared" si="1"/>
        <v>2.738499718872907</v>
      </c>
    </row>
    <row r="38" spans="1:9" x14ac:dyDescent="0.25">
      <c r="A38">
        <v>26</v>
      </c>
      <c r="B38" s="4">
        <v>46114</v>
      </c>
      <c r="C38" s="2">
        <v>259.45</v>
      </c>
      <c r="D38" s="2">
        <f t="shared" si="2"/>
        <v>95.239036330598367</v>
      </c>
      <c r="E38" s="2">
        <f>F37*$B$6</f>
        <v>164.21096366940162</v>
      </c>
      <c r="F38" s="2">
        <f t="shared" si="6"/>
        <v>3919.6989506963359</v>
      </c>
      <c r="H38">
        <f t="shared" si="0"/>
        <v>365</v>
      </c>
      <c r="I38" s="2">
        <f t="shared" si="1"/>
        <v>2.8505043573748092</v>
      </c>
    </row>
    <row r="39" spans="1:9" x14ac:dyDescent="0.25">
      <c r="A39">
        <v>27</v>
      </c>
      <c r="B39" s="4">
        <v>46144</v>
      </c>
      <c r="C39" s="2">
        <v>259.45</v>
      </c>
      <c r="D39" s="2">
        <f t="shared" si="2"/>
        <v>99.13431291651986</v>
      </c>
      <c r="E39" s="2">
        <f>F38*$B$6</f>
        <v>160.31568708348013</v>
      </c>
      <c r="F39" s="2">
        <f t="shared" si="6"/>
        <v>3820.5646377798162</v>
      </c>
      <c r="H39">
        <f t="shared" si="0"/>
        <v>365</v>
      </c>
      <c r="I39" s="2">
        <f t="shared" si="1"/>
        <v>2.9670899855914397</v>
      </c>
    </row>
    <row r="40" spans="1:9" x14ac:dyDescent="0.25">
      <c r="A40">
        <v>28</v>
      </c>
      <c r="B40" s="4">
        <v>46175</v>
      </c>
      <c r="C40" s="2">
        <v>259.45</v>
      </c>
      <c r="D40" s="2">
        <f t="shared" si="2"/>
        <v>103.18890631480551</v>
      </c>
      <c r="E40" s="2">
        <f>F39*$B$6</f>
        <v>156.26109368519448</v>
      </c>
      <c r="F40" s="2">
        <f t="shared" si="6"/>
        <v>3717.3757314650106</v>
      </c>
      <c r="H40">
        <f t="shared" si="0"/>
        <v>365</v>
      </c>
      <c r="I40" s="2">
        <f t="shared" si="1"/>
        <v>3.0884439660021288</v>
      </c>
    </row>
    <row r="41" spans="1:9" x14ac:dyDescent="0.25">
      <c r="A41">
        <v>29</v>
      </c>
      <c r="B41" s="4">
        <v>46205</v>
      </c>
      <c r="C41" s="2">
        <v>259.45</v>
      </c>
      <c r="D41" s="2">
        <f t="shared" si="2"/>
        <v>107.40933258308107</v>
      </c>
      <c r="E41" s="2">
        <f>F40*$B$6</f>
        <v>152.04066741691892</v>
      </c>
      <c r="F41" s="2">
        <f t="shared" si="6"/>
        <v>3609.9663988819298</v>
      </c>
      <c r="H41">
        <f t="shared" si="0"/>
        <v>365</v>
      </c>
      <c r="I41" s="2">
        <f t="shared" si="1"/>
        <v>3.214761324211616</v>
      </c>
    </row>
    <row r="42" spans="1:9" x14ac:dyDescent="0.25">
      <c r="A42">
        <v>30</v>
      </c>
      <c r="B42" s="4">
        <v>46236</v>
      </c>
      <c r="C42" s="2">
        <v>259.45</v>
      </c>
      <c r="D42" s="2">
        <f t="shared" si="2"/>
        <v>111.80237428572906</v>
      </c>
      <c r="E42" s="2">
        <f>F41*$B$6</f>
        <v>147.64762571427093</v>
      </c>
      <c r="F42" s="2">
        <f t="shared" si="6"/>
        <v>3498.1640245962008</v>
      </c>
      <c r="H42">
        <f t="shared" si="0"/>
        <v>365</v>
      </c>
      <c r="I42" s="2">
        <f t="shared" si="1"/>
        <v>3.3462450623718709</v>
      </c>
    </row>
    <row r="43" spans="1:9" x14ac:dyDescent="0.25">
      <c r="A43">
        <v>31</v>
      </c>
      <c r="B43" s="4">
        <v>46267</v>
      </c>
      <c r="C43" s="2">
        <v>259.45</v>
      </c>
      <c r="D43" s="2">
        <f t="shared" si="2"/>
        <v>116.37509139401539</v>
      </c>
      <c r="E43" s="2">
        <f>F42*$B$6</f>
        <v>143.0749086059846</v>
      </c>
      <c r="F43" s="2">
        <f t="shared" si="6"/>
        <v>3381.7889332021855</v>
      </c>
      <c r="H43">
        <f t="shared" si="0"/>
        <v>365</v>
      </c>
      <c r="I43" s="2">
        <f t="shared" si="1"/>
        <v>3.4831064854228804</v>
      </c>
    </row>
    <row r="44" spans="1:9" x14ac:dyDescent="0.25">
      <c r="A44">
        <v>32</v>
      </c>
      <c r="B44" s="4">
        <v>46297</v>
      </c>
      <c r="C44" s="2">
        <v>259.45</v>
      </c>
      <c r="D44" s="2">
        <f t="shared" si="2"/>
        <v>121.13483263203059</v>
      </c>
      <c r="E44" s="2">
        <f>F43*$B$6</f>
        <v>138.31516736796939</v>
      </c>
      <c r="F44" s="2">
        <f t="shared" si="6"/>
        <v>3260.6541005701547</v>
      </c>
      <c r="H44">
        <f t="shared" si="0"/>
        <v>365</v>
      </c>
      <c r="I44" s="2">
        <f t="shared" si="1"/>
        <v>3.6255655406766754</v>
      </c>
    </row>
    <row r="45" spans="1:9" x14ac:dyDescent="0.25">
      <c r="A45">
        <v>33</v>
      </c>
      <c r="B45" s="4">
        <v>46328</v>
      </c>
      <c r="C45" s="2">
        <v>259.45</v>
      </c>
      <c r="D45" s="2">
        <f t="shared" si="2"/>
        <v>126.08924728668066</v>
      </c>
      <c r="E45" s="2">
        <f>F44*$B$6</f>
        <v>133.36075271331933</v>
      </c>
      <c r="F45" s="2">
        <f t="shared" si="6"/>
        <v>3134.5648532834739</v>
      </c>
      <c r="H45">
        <f t="shared" si="0"/>
        <v>365</v>
      </c>
      <c r="I45" s="2">
        <f t="shared" si="1"/>
        <v>3.7738511712903522</v>
      </c>
    </row>
    <row r="46" spans="1:9" x14ac:dyDescent="0.25">
      <c r="A46">
        <v>34</v>
      </c>
      <c r="B46" s="4">
        <v>46358</v>
      </c>
      <c r="C46" s="2">
        <v>259.45</v>
      </c>
      <c r="D46" s="2">
        <f t="shared" si="2"/>
        <v>131.24629750070591</v>
      </c>
      <c r="E46" s="2">
        <f>F45*$B$6</f>
        <v>128.20370249929408</v>
      </c>
      <c r="F46" s="2">
        <f t="shared" si="6"/>
        <v>3003.3185557827678</v>
      </c>
      <c r="H46">
        <f t="shared" si="0"/>
        <v>365</v>
      </c>
      <c r="I46" s="2">
        <f t="shared" si="1"/>
        <v>3.9282016841961278</v>
      </c>
    </row>
    <row r="47" spans="1:9" x14ac:dyDescent="0.25">
      <c r="A47">
        <v>35</v>
      </c>
      <c r="B47" s="4">
        <v>46389</v>
      </c>
      <c r="C47" s="2">
        <v>259.45</v>
      </c>
      <c r="D47" s="2">
        <f t="shared" si="2"/>
        <v>136.61427106848478</v>
      </c>
      <c r="E47" s="2">
        <f>F46*$B$6</f>
        <v>122.83572893151521</v>
      </c>
      <c r="F47" s="2">
        <f t="shared" si="6"/>
        <v>2866.7042847142829</v>
      </c>
      <c r="H47">
        <f t="shared" si="0"/>
        <v>365</v>
      </c>
      <c r="I47" s="2">
        <f t="shared" si="1"/>
        <v>4.0888651330797492</v>
      </c>
    </row>
    <row r="48" spans="1:9" x14ac:dyDescent="0.25">
      <c r="A48">
        <v>36</v>
      </c>
      <c r="B48" s="4">
        <v>46420</v>
      </c>
      <c r="C48" s="2">
        <v>259.45</v>
      </c>
      <c r="D48" s="2">
        <f t="shared" si="2"/>
        <v>142.2017947551858</v>
      </c>
      <c r="E48" s="2">
        <f>F47*$B$6</f>
        <v>117.24820524481417</v>
      </c>
      <c r="F48" s="2">
        <f t="shared" si="6"/>
        <v>2724.5024899590971</v>
      </c>
      <c r="H48">
        <f t="shared" si="0"/>
        <v>365</v>
      </c>
      <c r="I48" s="2">
        <f t="shared" si="1"/>
        <v>4.2560997170227113</v>
      </c>
    </row>
    <row r="49" spans="1:9" x14ac:dyDescent="0.25">
      <c r="A49">
        <v>37</v>
      </c>
      <c r="B49" s="4">
        <v>46448</v>
      </c>
      <c r="C49" s="2">
        <v>259.45</v>
      </c>
      <c r="D49" s="2">
        <f t="shared" si="2"/>
        <v>148.01784816067291</v>
      </c>
      <c r="E49" s="2">
        <f>F48*$B$6</f>
        <v>111.43215183932708</v>
      </c>
      <c r="F49" s="2">
        <f t="shared" si="6"/>
        <v>2576.484641798424</v>
      </c>
      <c r="H49">
        <f t="shared" si="0"/>
        <v>365</v>
      </c>
      <c r="I49" s="2">
        <f t="shared" si="1"/>
        <v>4.4301741954489406</v>
      </c>
    </row>
    <row r="50" spans="1:9" x14ac:dyDescent="0.25">
      <c r="A50">
        <v>38</v>
      </c>
      <c r="B50" s="4">
        <v>46479</v>
      </c>
      <c r="C50" s="2">
        <v>259.45</v>
      </c>
      <c r="D50" s="2">
        <f t="shared" si="2"/>
        <v>154.07177815044446</v>
      </c>
      <c r="E50" s="2">
        <f>F49*$B$6</f>
        <v>105.37822184955554</v>
      </c>
      <c r="F50" s="2">
        <f t="shared" si="6"/>
        <v>2422.4128636479795</v>
      </c>
      <c r="H50">
        <f t="shared" si="0"/>
        <v>365</v>
      </c>
      <c r="I50" s="2">
        <f t="shared" si="1"/>
        <v>4.6113683200428026</v>
      </c>
    </row>
    <row r="51" spans="1:9" x14ac:dyDescent="0.25">
      <c r="A51">
        <v>39</v>
      </c>
      <c r="B51" s="4">
        <v>46509</v>
      </c>
      <c r="C51" s="2">
        <v>259.45</v>
      </c>
      <c r="D51" s="2">
        <f t="shared" si="2"/>
        <v>160.37331387679762</v>
      </c>
      <c r="E51" s="2">
        <f>F50*$B$6</f>
        <v>99.076686123202364</v>
      </c>
      <c r="F51" s="2">
        <f t="shared" si="6"/>
        <v>2262.039549771182</v>
      </c>
      <c r="H51">
        <f t="shared" si="0"/>
        <v>365</v>
      </c>
      <c r="I51" s="2">
        <f t="shared" si="1"/>
        <v>4.7999732843325535</v>
      </c>
    </row>
    <row r="52" spans="1:9" x14ac:dyDescent="0.25">
      <c r="A52">
        <v>40</v>
      </c>
      <c r="B52" s="4">
        <v>46540</v>
      </c>
      <c r="C52" s="2">
        <v>259.45</v>
      </c>
      <c r="D52" s="2">
        <f t="shared" si="2"/>
        <v>166.93258241435865</v>
      </c>
      <c r="E52" s="2">
        <f>F51*$B$6</f>
        <v>92.51741758564134</v>
      </c>
      <c r="F52" s="2">
        <f t="shared" si="6"/>
        <v>2095.1069673568236</v>
      </c>
      <c r="H52">
        <f t="shared" si="0"/>
        <v>365</v>
      </c>
      <c r="I52" s="2">
        <f t="shared" si="1"/>
        <v>4.9962921916617544</v>
      </c>
    </row>
    <row r="53" spans="1:9" x14ac:dyDescent="0.25">
      <c r="A53">
        <v>41</v>
      </c>
      <c r="B53" s="4">
        <v>46570</v>
      </c>
      <c r="C53" s="2">
        <v>259.45</v>
      </c>
      <c r="D53" s="2">
        <f t="shared" si="2"/>
        <v>173.76012503510589</v>
      </c>
      <c r="E53" s="2">
        <f>F52*$B$6</f>
        <v>85.689874964894088</v>
      </c>
      <c r="F53" s="2">
        <f t="shared" si="6"/>
        <v>1921.3468423217178</v>
      </c>
      <c r="H53">
        <f t="shared" si="0"/>
        <v>365</v>
      </c>
      <c r="I53" s="2">
        <f t="shared" si="1"/>
        <v>5.2006405423007198</v>
      </c>
    </row>
    <row r="54" spans="1:9" x14ac:dyDescent="0.25">
      <c r="A54">
        <v>42</v>
      </c>
      <c r="B54" s="4">
        <v>46601</v>
      </c>
      <c r="C54" s="2">
        <v>259.45</v>
      </c>
      <c r="D54" s="2">
        <f t="shared" si="2"/>
        <v>180.86691414904175</v>
      </c>
      <c r="E54" s="2">
        <f>F53*$B$6</f>
        <v>78.583085850958255</v>
      </c>
      <c r="F54" s="2">
        <f t="shared" si="6"/>
        <v>1740.479928172676</v>
      </c>
      <c r="H54">
        <f t="shared" si="0"/>
        <v>365</v>
      </c>
      <c r="I54" s="2">
        <f t="shared" si="1"/>
        <v>5.4133467404808195</v>
      </c>
    </row>
    <row r="55" spans="1:9" x14ac:dyDescent="0.25">
      <c r="A55">
        <v>43</v>
      </c>
      <c r="B55" s="4">
        <v>46632</v>
      </c>
      <c r="C55" s="2">
        <v>259.45</v>
      </c>
      <c r="D55" s="2">
        <f t="shared" si="2"/>
        <v>188.26437093773754</v>
      </c>
      <c r="E55" s="2">
        <f>F54*$B$6</f>
        <v>71.18562906226245</v>
      </c>
      <c r="F55" s="2">
        <f t="shared" si="6"/>
        <v>1552.2155572349384</v>
      </c>
      <c r="H55">
        <f t="shared" si="0"/>
        <v>365</v>
      </c>
      <c r="I55" s="2">
        <f t="shared" si="1"/>
        <v>5.6347526221664852</v>
      </c>
    </row>
    <row r="56" spans="1:9" x14ac:dyDescent="0.25">
      <c r="A56">
        <v>44</v>
      </c>
      <c r="B56" s="4">
        <v>46662</v>
      </c>
      <c r="C56" s="2">
        <v>259.45</v>
      </c>
      <c r="D56" s="2">
        <f t="shared" si="2"/>
        <v>195.96438370909101</v>
      </c>
      <c r="E56" s="2">
        <f>F55*$B$6</f>
        <v>63.485616290908979</v>
      </c>
      <c r="F56" s="2">
        <f t="shared" si="6"/>
        <v>1356.2511735258474</v>
      </c>
      <c r="H56">
        <f t="shared" si="0"/>
        <v>365</v>
      </c>
      <c r="I56" s="2">
        <f t="shared" si="1"/>
        <v>5.8652140044130938</v>
      </c>
    </row>
    <row r="57" spans="1:9" x14ac:dyDescent="0.25">
      <c r="A57">
        <v>45</v>
      </c>
      <c r="B57" s="4">
        <v>46693</v>
      </c>
      <c r="C57" s="2">
        <v>259.45</v>
      </c>
      <c r="D57" s="2">
        <f t="shared" si="2"/>
        <v>203.97932700279284</v>
      </c>
      <c r="E57" s="2">
        <f>F56*$B$6</f>
        <v>55.47067299720716</v>
      </c>
      <c r="F57" s="2">
        <f t="shared" si="6"/>
        <v>1152.2718465230546</v>
      </c>
      <c r="H57">
        <f t="shared" si="0"/>
        <v>365</v>
      </c>
      <c r="I57" s="2">
        <f t="shared" si="1"/>
        <v>6.1051012571935903</v>
      </c>
    </row>
    <row r="58" spans="1:9" x14ac:dyDescent="0.25">
      <c r="A58">
        <v>46</v>
      </c>
      <c r="B58" s="4">
        <v>46723</v>
      </c>
      <c r="C58" s="2">
        <v>259.45</v>
      </c>
      <c r="D58" s="2">
        <f t="shared" si="2"/>
        <v>212.32208147720706</v>
      </c>
      <c r="E58" s="2">
        <f>F57*$B$6</f>
        <v>47.127918522792932</v>
      </c>
      <c r="F58" s="2">
        <f t="shared" si="6"/>
        <v>939.94976504584747</v>
      </c>
      <c r="H58">
        <f t="shared" si="0"/>
        <v>365</v>
      </c>
      <c r="I58" s="2">
        <f t="shared" si="1"/>
        <v>6.3547998986128071</v>
      </c>
    </row>
    <row r="59" spans="1:9" x14ac:dyDescent="0.25">
      <c r="A59">
        <v>47</v>
      </c>
      <c r="B59" s="4">
        <v>46754</v>
      </c>
      <c r="C59" s="2">
        <v>259.45</v>
      </c>
      <c r="D59" s="2">
        <f t="shared" si="2"/>
        <v>221.00605460962481</v>
      </c>
      <c r="E59" s="2">
        <f>F58*$B$6</f>
        <v>38.443945390375163</v>
      </c>
      <c r="F59" s="2">
        <f t="shared" si="6"/>
        <v>718.94371043622266</v>
      </c>
      <c r="H59">
        <f t="shared" si="0"/>
        <v>365</v>
      </c>
      <c r="I59" s="2">
        <f t="shared" si="1"/>
        <v>6.6147112144660705</v>
      </c>
    </row>
    <row r="60" spans="1:9" x14ac:dyDescent="0.25">
      <c r="A60">
        <v>48</v>
      </c>
      <c r="B60" s="4">
        <v>46785</v>
      </c>
      <c r="C60" s="2">
        <v>259.45</v>
      </c>
      <c r="D60" s="2">
        <f t="shared" si="2"/>
        <v>230.04520224315849</v>
      </c>
      <c r="E60" s="2">
        <f>F59*$B$6</f>
        <v>29.404797756841507</v>
      </c>
      <c r="F60" s="2">
        <f t="shared" si="6"/>
        <v>488.89850819306417</v>
      </c>
      <c r="H60">
        <f t="shared" si="0"/>
        <v>365</v>
      </c>
      <c r="I60" s="2">
        <f t="shared" si="1"/>
        <v>6.885252903137733</v>
      </c>
    </row>
    <row r="61" spans="1:9" x14ac:dyDescent="0.25">
      <c r="A61">
        <v>49</v>
      </c>
      <c r="B61" s="4">
        <v>46814</v>
      </c>
      <c r="C61" s="2">
        <v>259.45</v>
      </c>
      <c r="D61" s="2">
        <f t="shared" si="2"/>
        <v>239.45405101490365</v>
      </c>
      <c r="E61" s="2">
        <f>F60*$B$6</f>
        <v>19.995948985096323</v>
      </c>
      <c r="F61" s="2">
        <f t="shared" si="6"/>
        <v>249.44445717816052</v>
      </c>
      <c r="H61">
        <f t="shared" si="0"/>
        <v>365</v>
      </c>
      <c r="I61" s="2">
        <f t="shared" si="1"/>
        <v>7.1668597468760664</v>
      </c>
    </row>
    <row r="62" spans="1:9" x14ac:dyDescent="0.25">
      <c r="A62">
        <v>50</v>
      </c>
      <c r="B62" s="4">
        <v>46845</v>
      </c>
      <c r="C62" s="2">
        <v>259.45</v>
      </c>
      <c r="D62" s="2">
        <f t="shared" si="2"/>
        <v>249.24772170141321</v>
      </c>
      <c r="E62" s="2">
        <f>F61*$B$6</f>
        <v>10.202278298586766</v>
      </c>
      <c r="F62" s="2">
        <f t="shared" si="6"/>
        <v>0.19673547674730685</v>
      </c>
      <c r="H62">
        <f t="shared" si="0"/>
        <v>365</v>
      </c>
      <c r="I62" s="2">
        <f t="shared" si="1"/>
        <v>7.4599843105232981</v>
      </c>
    </row>
    <row r="63" spans="1:9" x14ac:dyDescent="0.25">
      <c r="C63" s="2"/>
    </row>
    <row r="64" spans="1:9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Finaceira</vt:lpstr>
      <vt:lpstr>Tabela de Amortização</vt:lpstr>
      <vt:lpstr>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Souza</dc:creator>
  <cp:lastModifiedBy>Vitor Souza</cp:lastModifiedBy>
  <dcterms:created xsi:type="dcterms:W3CDTF">2024-02-02T09:21:24Z</dcterms:created>
  <dcterms:modified xsi:type="dcterms:W3CDTF">2024-02-02T12:10:10Z</dcterms:modified>
</cp:coreProperties>
</file>