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22f217306203ea/Área de Trabalho/"/>
    </mc:Choice>
  </mc:AlternateContent>
  <xr:revisionPtr revIDLastSave="1" documentId="8_{470E4225-4B28-49BD-A716-0BDDFC170B4A}" xr6:coauthVersionLast="47" xr6:coauthVersionMax="47" xr10:uidLastSave="{CEAD0FA1-051A-4557-B51C-2ADDFC37062C}"/>
  <bookViews>
    <workbookView xWindow="-108" yWindow="-108" windowWidth="23256" windowHeight="12456" tabRatio="0" xr2:uid="{4056A4C7-5127-4C3A-9A11-AE24B1AFF760}"/>
  </bookViews>
  <sheets>
    <sheet name="Planilha1" sheetId="1" r:id="rId1"/>
    <sheet name="Planilha4" sheetId="4" r:id="rId2"/>
    <sheet name="Planilha2" sheetId="2" r:id="rId3"/>
    <sheet name="Planilha3" sheetId="3" r:id="rId4"/>
  </sheets>
  <definedNames>
    <definedName name="Aporte">Planilha1!$D$17</definedName>
    <definedName name="Patrimonio">Planilha1!$D$20</definedName>
    <definedName name="Qtd_Anos">Planilha1!$D$18</definedName>
    <definedName name="Rendimento_Ano">Planilha1!$D$19</definedName>
    <definedName name="Rendimento_Carteira">Planilha1!$D$13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7" i="1"/>
  <c r="C38" i="1"/>
  <c r="C39" i="1"/>
  <c r="C40" i="1"/>
  <c r="C41" i="1"/>
  <c r="C36" i="1"/>
  <c r="H4" i="4"/>
  <c r="A9" i="4"/>
  <c r="A10" i="4"/>
  <c r="A11" i="4"/>
  <c r="A12" i="4"/>
  <c r="A13" i="4"/>
  <c r="A14" i="4"/>
  <c r="A15" i="4"/>
  <c r="A16" i="4"/>
  <c r="A17" i="4"/>
  <c r="A18" i="4"/>
  <c r="A19" i="4"/>
  <c r="A20" i="4"/>
  <c r="A4" i="4"/>
  <c r="A5" i="4"/>
  <c r="A6" i="4"/>
  <c r="A7" i="4"/>
  <c r="A8" i="4"/>
  <c r="A3" i="4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5" i="1"/>
  <c r="D25" i="1" s="1"/>
  <c r="C26" i="1"/>
  <c r="D26" i="1" s="1"/>
  <c r="C27" i="1"/>
  <c r="D27" i="1" s="1"/>
  <c r="C28" i="1"/>
  <c r="D28" i="1" s="1"/>
  <c r="C24" i="1"/>
  <c r="D24" i="1" s="1"/>
  <c r="D41" i="1" l="1"/>
  <c r="D40" i="1"/>
  <c r="D39" i="1"/>
  <c r="D38" i="1"/>
  <c r="D37" i="1"/>
  <c r="D36" i="1"/>
  <c r="D42" i="1" l="1"/>
</calcChain>
</file>

<file path=xl/sharedStrings.xml><?xml version="1.0" encoding="utf-8"?>
<sst xmlns="http://schemas.openxmlformats.org/spreadsheetml/2006/main" count="114" uniqueCount="38">
  <si>
    <t>quanto investir por mês ?</t>
  </si>
  <si>
    <t xml:space="preserve">por quantos anos? </t>
  </si>
  <si>
    <t>Patrimônio acumulado?</t>
  </si>
  <si>
    <t>Dividendos Mensais?</t>
  </si>
  <si>
    <t>Investimento mensal</t>
  </si>
  <si>
    <t>Quanto em 2 anos ?</t>
  </si>
  <si>
    <t>Quantos em 5 anos ?</t>
  </si>
  <si>
    <t>Quantos em 10 anos</t>
  </si>
  <si>
    <t>Quanto em 20 anos</t>
  </si>
  <si>
    <t>Quantos em 30 anos</t>
  </si>
  <si>
    <t>Cenários</t>
  </si>
  <si>
    <t>Dividendos</t>
  </si>
  <si>
    <t>Configurações</t>
  </si>
  <si>
    <t>Rendimento carteira</t>
  </si>
  <si>
    <t>Salário</t>
  </si>
  <si>
    <t>Sugestão de investimento</t>
  </si>
  <si>
    <t xml:space="preserve">Taxa de rendimento mensal ? </t>
  </si>
  <si>
    <t xml:space="preserve"> </t>
  </si>
  <si>
    <t>Perfil</t>
  </si>
  <si>
    <t>Moderado</t>
  </si>
  <si>
    <t>Agressivo</t>
  </si>
  <si>
    <t>Conservador</t>
  </si>
  <si>
    <t>VALOR A SER INVESTIDO POR MÊS</t>
  </si>
  <si>
    <t>TIPOS DE FII</t>
  </si>
  <si>
    <t xml:space="preserve">PAPEL </t>
  </si>
  <si>
    <t>TIJOLO</t>
  </si>
  <si>
    <t>HÍBRIDOS</t>
  </si>
  <si>
    <t>FOFs</t>
  </si>
  <si>
    <t>DESENVOLVIMENTO</t>
  </si>
  <si>
    <t>HOTELARIA</t>
  </si>
  <si>
    <t>Percentual sugerido</t>
  </si>
  <si>
    <t>Valores</t>
  </si>
  <si>
    <t>PERFIL</t>
  </si>
  <si>
    <t>%</t>
  </si>
  <si>
    <t>CHAVE</t>
  </si>
  <si>
    <t>TIJOLO-Moderado</t>
  </si>
  <si>
    <t>TIPO DE PERFIL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</si>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</sst>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rgb="FF9C57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10" fontId="4" fillId="0" borderId="8" xfId="0" applyNumberFormat="1" applyFont="1" applyBorder="1" applyAlignment="1">
      <alignment horizontal="center"/>
    </xf>
    <xf numFmtId="167" fontId="4" fillId="0" borderId="7" xfId="1" applyNumberFormat="1" applyFont="1" applyBorder="1" applyAlignment="1">
      <alignment horizontal="center"/>
    </xf>
    <xf numFmtId="8" fontId="4" fillId="4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horizontal="center"/>
    </xf>
    <xf numFmtId="0" fontId="7" fillId="3" borderId="1" xfId="0" applyFont="1" applyFill="1" applyBorder="1" applyAlignment="1">
      <alignment vertical="center"/>
    </xf>
    <xf numFmtId="9" fontId="0" fillId="0" borderId="0" xfId="0" applyNumberFormat="1" applyAlignment="1">
      <alignment horizontal="center"/>
    </xf>
    <xf numFmtId="8" fontId="4" fillId="4" borderId="9" xfId="0" applyNumberFormat="1" applyFont="1" applyFill="1" applyBorder="1" applyAlignment="1">
      <alignment horizontal="center"/>
    </xf>
    <xf numFmtId="167" fontId="0" fillId="0" borderId="4" xfId="0" applyNumberFormat="1" applyBorder="1" applyAlignment="1">
      <alignment horizontal="left"/>
    </xf>
    <xf numFmtId="167" fontId="0" fillId="0" borderId="6" xfId="0" applyNumberFormat="1" applyBorder="1" applyAlignment="1">
      <alignment horizontal="left"/>
    </xf>
    <xf numFmtId="8" fontId="0" fillId="5" borderId="12" xfId="0" applyNumberFormat="1" applyFill="1" applyBorder="1" applyAlignment="1">
      <alignment horizontal="center"/>
    </xf>
    <xf numFmtId="8" fontId="0" fillId="5" borderId="14" xfId="0" applyNumberFormat="1" applyFill="1" applyBorder="1" applyAlignment="1">
      <alignment horizontal="center"/>
    </xf>
    <xf numFmtId="8" fontId="0" fillId="5" borderId="16" xfId="0" applyNumberFormat="1" applyFill="1" applyBorder="1" applyAlignment="1">
      <alignment horizontal="center"/>
    </xf>
    <xf numFmtId="0" fontId="8" fillId="5" borderId="13" xfId="0" applyFont="1" applyFill="1" applyBorder="1"/>
    <xf numFmtId="0" fontId="8" fillId="5" borderId="15" xfId="0" applyFont="1" applyFill="1" applyBorder="1"/>
    <xf numFmtId="0" fontId="8" fillId="5" borderId="11" xfId="0" applyFont="1" applyFill="1" applyBorder="1"/>
    <xf numFmtId="0" fontId="8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" fillId="2" borderId="0" xfId="3"/>
    <xf numFmtId="0" fontId="0" fillId="4" borderId="0" xfId="0" applyFill="1"/>
    <xf numFmtId="167" fontId="4" fillId="4" borderId="0" xfId="1" applyNumberFormat="1" applyFont="1" applyFill="1" applyAlignment="1">
      <alignment horizontal="center"/>
    </xf>
    <xf numFmtId="0" fontId="3" fillId="7" borderId="0" xfId="0" applyFont="1" applyFill="1"/>
    <xf numFmtId="167" fontId="3" fillId="7" borderId="0" xfId="0" applyNumberFormat="1" applyFont="1" applyFill="1"/>
    <xf numFmtId="0" fontId="3" fillId="7" borderId="0" xfId="0" applyFont="1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167" fontId="0" fillId="5" borderId="0" xfId="0" applyNumberForma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2" fillId="2" borderId="0" xfId="2" applyFont="1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0" fillId="0" borderId="0" xfId="0" applyBorder="1"/>
    <xf numFmtId="0" fontId="0" fillId="8" borderId="0" xfId="0" applyFill="1" applyBorder="1"/>
    <xf numFmtId="9" fontId="0" fillId="0" borderId="0" xfId="2" applyFont="1" applyAlignment="1">
      <alignment horizontal="center"/>
    </xf>
    <xf numFmtId="0" fontId="2" fillId="2" borderId="0" xfId="3" applyAlignment="1">
      <alignment horizontal="left"/>
    </xf>
    <xf numFmtId="0" fontId="4" fillId="4" borderId="0" xfId="0" applyFont="1" applyFill="1" applyAlignment="1">
      <alignment horizontal="left"/>
    </xf>
    <xf numFmtId="10" fontId="0" fillId="0" borderId="4" xfId="0" applyNumberFormat="1" applyBorder="1" applyAlignment="1">
      <alignment horizontal="center"/>
    </xf>
    <xf numFmtId="0" fontId="10" fillId="2" borderId="0" xfId="3" applyFont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Planilha1!$B$36:$B$41</c:f>
              <c:strCache>
                <c:ptCount val="6"/>
                <c:pt idx="0">
                  <c:v>PAPEL 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0-4B92-81E0-BE595F33D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4</xdr:col>
      <xdr:colOff>117578</xdr:colOff>
      <xdr:row>9</xdr:row>
      <xdr:rowOff>16214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519E754-ED16-1843-1270-9916E10C89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559" b="835"/>
        <a:stretch/>
      </xdr:blipFill>
      <xdr:spPr>
        <a:xfrm>
          <a:off x="0" y="1"/>
          <a:ext cx="7230894" cy="1694234"/>
        </a:xfrm>
        <a:prstGeom prst="rect">
          <a:avLst/>
        </a:prstGeom>
      </xdr:spPr>
    </xdr:pic>
    <xdr:clientData/>
  </xdr:twoCellAnchor>
  <xdr:twoCellAnchor>
    <xdr:from>
      <xdr:col>4</xdr:col>
      <xdr:colOff>394290</xdr:colOff>
      <xdr:row>16</xdr:row>
      <xdr:rowOff>186070</xdr:rowOff>
    </xdr:from>
    <xdr:to>
      <xdr:col>4</xdr:col>
      <xdr:colOff>4297326</xdr:colOff>
      <xdr:row>40</xdr:row>
      <xdr:rowOff>53163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829079-9B8B-AD96-A803-058690F8C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509476</xdr:colOff>
      <xdr:row>21</xdr:row>
      <xdr:rowOff>10632</xdr:rowOff>
    </xdr:from>
    <xdr:to>
      <xdr:col>4</xdr:col>
      <xdr:colOff>4173278</xdr:colOff>
      <xdr:row>33</xdr:row>
      <xdr:rowOff>150628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8C6481-4DAE-05F5-2752-4B46B59C8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DD72-97FF-4491-B0F1-311464D182CA}">
  <dimension ref="A10:H42"/>
  <sheetViews>
    <sheetView showGridLines="0" tabSelected="1" topLeftCell="A15" zoomScale="86" zoomScaleNormal="86" workbookViewId="0">
      <selection activeCell="C32" sqref="C32"/>
    </sheetView>
  </sheetViews>
  <sheetFormatPr defaultColWidth="0" defaultRowHeight="14.4" x14ac:dyDescent="0.3"/>
  <cols>
    <col min="1" max="1" width="3.21875" bestFit="1" customWidth="1"/>
    <col min="2" max="2" width="58.44140625" customWidth="1"/>
    <col min="3" max="3" width="28.77734375" bestFit="1" customWidth="1"/>
    <col min="4" max="4" width="13.44140625" bestFit="1" customWidth="1"/>
    <col min="5" max="5" width="68.6640625" customWidth="1"/>
    <col min="6" max="6" width="10.88671875" hidden="1"/>
    <col min="9" max="16384" width="8.88671875" hidden="1"/>
  </cols>
  <sheetData>
    <row r="10" spans="2:6" ht="15" thickBot="1" x14ac:dyDescent="0.35"/>
    <row r="11" spans="2:6" ht="25.8" x14ac:dyDescent="0.3">
      <c r="B11" s="32" t="s">
        <v>12</v>
      </c>
      <c r="C11" s="33"/>
      <c r="D11" s="34"/>
      <c r="F11" t="s">
        <v>17</v>
      </c>
    </row>
    <row r="12" spans="2:6" ht="15.6" x14ac:dyDescent="0.3">
      <c r="B12" s="22" t="s">
        <v>14</v>
      </c>
      <c r="C12" s="23"/>
      <c r="D12" s="14">
        <v>6000</v>
      </c>
    </row>
    <row r="13" spans="2:6" ht="15.6" x14ac:dyDescent="0.3">
      <c r="B13" s="22" t="s">
        <v>13</v>
      </c>
      <c r="C13" s="23"/>
      <c r="D13" s="54">
        <v>6.0000000000000001E-3</v>
      </c>
    </row>
    <row r="14" spans="2:6" ht="16.2" thickBot="1" x14ac:dyDescent="0.35">
      <c r="B14" s="24" t="s">
        <v>15</v>
      </c>
      <c r="C14" s="25"/>
      <c r="D14" s="15">
        <f>D12*30%</f>
        <v>1800</v>
      </c>
    </row>
    <row r="15" spans="2:6" ht="15" thickBot="1" x14ac:dyDescent="0.35"/>
    <row r="16" spans="2:6" ht="31.8" customHeight="1" x14ac:dyDescent="0.3">
      <c r="B16" s="1" t="s">
        <v>4</v>
      </c>
      <c r="C16" s="29"/>
      <c r="D16" s="2"/>
    </row>
    <row r="17" spans="1:4" ht="15.6" x14ac:dyDescent="0.3">
      <c r="B17" s="22" t="s">
        <v>0</v>
      </c>
      <c r="C17" s="26"/>
      <c r="D17" s="5">
        <v>745</v>
      </c>
    </row>
    <row r="18" spans="1:4" ht="15.6" x14ac:dyDescent="0.3">
      <c r="B18" s="22" t="s">
        <v>1</v>
      </c>
      <c r="C18" s="26"/>
      <c r="D18" s="3">
        <v>10</v>
      </c>
    </row>
    <row r="19" spans="1:4" ht="15.6" x14ac:dyDescent="0.3">
      <c r="B19" s="22" t="s">
        <v>16</v>
      </c>
      <c r="C19" s="26"/>
      <c r="D19" s="4">
        <v>1.0789999999999999E-2</v>
      </c>
    </row>
    <row r="20" spans="1:4" ht="15.6" x14ac:dyDescent="0.3">
      <c r="B20" s="27" t="s">
        <v>2</v>
      </c>
      <c r="C20" s="28"/>
      <c r="D20" s="6">
        <f xml:space="preserve"> FV(Taxa_Mensal,Qtd_Anos*12,Aporte*-1)</f>
        <v>181246.73833497829</v>
      </c>
    </row>
    <row r="21" spans="1:4" ht="16.2" thickBot="1" x14ac:dyDescent="0.35">
      <c r="B21" s="30" t="s">
        <v>3</v>
      </c>
      <c r="C21" s="31"/>
      <c r="D21" s="13">
        <f>Patrimonio*$D$13</f>
        <v>1087.4804300098697</v>
      </c>
    </row>
    <row r="22" spans="1:4" ht="15" thickBot="1" x14ac:dyDescent="0.35"/>
    <row r="23" spans="1:4" ht="25.8" x14ac:dyDescent="0.3">
      <c r="B23" s="7" t="s">
        <v>10</v>
      </c>
      <c r="C23" s="8"/>
      <c r="D23" s="11" t="s">
        <v>11</v>
      </c>
    </row>
    <row r="24" spans="1:4" ht="15.6" x14ac:dyDescent="0.3">
      <c r="A24" s="9">
        <v>2</v>
      </c>
      <c r="B24" s="21" t="s">
        <v>5</v>
      </c>
      <c r="C24" s="16">
        <f>FV($D$19,$A24*12,$D$17*-1)</f>
        <v>20284.582336745687</v>
      </c>
      <c r="D24" s="16">
        <f>C24*Rendimento_Carteira</f>
        <v>121.70749402047413</v>
      </c>
    </row>
    <row r="25" spans="1:4" ht="15.6" x14ac:dyDescent="0.3">
      <c r="A25" s="9">
        <v>5</v>
      </c>
      <c r="B25" s="19" t="s">
        <v>6</v>
      </c>
      <c r="C25" s="17">
        <f>FV($D$19,$A25*12,$D$17*-1)</f>
        <v>62413.800928873294</v>
      </c>
      <c r="D25" s="17">
        <f>C25*Rendimento_Carteira</f>
        <v>374.48280557323977</v>
      </c>
    </row>
    <row r="26" spans="1:4" ht="15.6" x14ac:dyDescent="0.3">
      <c r="A26" s="9">
        <v>10</v>
      </c>
      <c r="B26" s="19" t="s">
        <v>7</v>
      </c>
      <c r="C26" s="17">
        <f>FV($D$19,$A26*12,$D$17*-1)</f>
        <v>181246.73833497829</v>
      </c>
      <c r="D26" s="17">
        <f>C26*Rendimento_Carteira</f>
        <v>1087.4804300098697</v>
      </c>
    </row>
    <row r="27" spans="1:4" ht="15.6" x14ac:dyDescent="0.3">
      <c r="A27" s="9">
        <v>20</v>
      </c>
      <c r="B27" s="19" t="s">
        <v>8</v>
      </c>
      <c r="C27" s="17">
        <f>FV($D$19,$A27*12,$D$17*-1)</f>
        <v>838272.80807232508</v>
      </c>
      <c r="D27" s="17">
        <f>C27*Rendimento_Carteira</f>
        <v>5029.6368484339509</v>
      </c>
    </row>
    <row r="28" spans="1:4" ht="16.2" thickBot="1" x14ac:dyDescent="0.35">
      <c r="A28" s="9">
        <v>30</v>
      </c>
      <c r="B28" s="20" t="s">
        <v>9</v>
      </c>
      <c r="C28" s="18">
        <f>FV($D$19,$A28*12,$D$17*-1)</f>
        <v>3220016.3929785122</v>
      </c>
      <c r="D28" s="18">
        <f>C28*Rendimento_Carteira</f>
        <v>19320.098357871073</v>
      </c>
    </row>
    <row r="32" spans="1:4" x14ac:dyDescent="0.3">
      <c r="B32" s="52" t="s">
        <v>18</v>
      </c>
      <c r="C32" s="55" t="s">
        <v>19</v>
      </c>
      <c r="D32" s="35"/>
    </row>
    <row r="33" spans="2:4" x14ac:dyDescent="0.3">
      <c r="B33" s="53" t="s">
        <v>22</v>
      </c>
      <c r="C33" s="37">
        <f>Aporte</f>
        <v>745</v>
      </c>
      <c r="D33" s="36"/>
    </row>
    <row r="35" spans="2:4" x14ac:dyDescent="0.3">
      <c r="B35" s="40" t="s">
        <v>23</v>
      </c>
      <c r="C35" s="38" t="s">
        <v>30</v>
      </c>
      <c r="D35" s="40" t="s">
        <v>31</v>
      </c>
    </row>
    <row r="36" spans="2:4" x14ac:dyDescent="0.3">
      <c r="B36" s="10" t="s">
        <v>24</v>
      </c>
      <c r="C36" s="51">
        <f>VLOOKUP($C$32&amp;"-"&amp;B36,Planilha4!$A:$D,4,FALSE)</f>
        <v>0.32</v>
      </c>
      <c r="D36" s="44">
        <f>C36*$C$33</f>
        <v>238.4</v>
      </c>
    </row>
    <row r="37" spans="2:4" x14ac:dyDescent="0.3">
      <c r="B37" s="10" t="s">
        <v>25</v>
      </c>
      <c r="C37" s="51">
        <f>VLOOKUP($C$32&amp;"-"&amp;B37,Planilha4!$A:$D,4,FALSE)</f>
        <v>0.35</v>
      </c>
      <c r="D37" s="44">
        <f t="shared" ref="D37:D41" si="0">C37*$C$33</f>
        <v>260.75</v>
      </c>
    </row>
    <row r="38" spans="2:4" x14ac:dyDescent="0.3">
      <c r="B38" s="10" t="s">
        <v>26</v>
      </c>
      <c r="C38" s="51">
        <f>VLOOKUP($C$32&amp;"-"&amp;B38,Planilha4!$A:$D,4,FALSE)</f>
        <v>0.08</v>
      </c>
      <c r="D38" s="44">
        <f t="shared" si="0"/>
        <v>59.6</v>
      </c>
    </row>
    <row r="39" spans="2:4" x14ac:dyDescent="0.3">
      <c r="B39" s="10" t="s">
        <v>27</v>
      </c>
      <c r="C39" s="51">
        <f>VLOOKUP($C$32&amp;"-"&amp;B39,Planilha4!$A:$D,4,FALSE)</f>
        <v>0.05</v>
      </c>
      <c r="D39" s="44">
        <f t="shared" si="0"/>
        <v>37.25</v>
      </c>
    </row>
    <row r="40" spans="2:4" x14ac:dyDescent="0.3">
      <c r="B40" s="10" t="s">
        <v>28</v>
      </c>
      <c r="C40" s="51">
        <f>VLOOKUP($C$32&amp;"-"&amp;B40,Planilha4!$A:$D,4,FALSE)</f>
        <v>0.1</v>
      </c>
      <c r="D40" s="44">
        <f t="shared" si="0"/>
        <v>74.5</v>
      </c>
    </row>
    <row r="41" spans="2:4" x14ac:dyDescent="0.3">
      <c r="B41" s="10" t="s">
        <v>29</v>
      </c>
      <c r="C41" s="51">
        <f>VLOOKUP($C$32&amp;"-"&amp;B41,Planilha4!$A:$D,4,FALSE)</f>
        <v>0.1</v>
      </c>
      <c r="D41" s="44">
        <f t="shared" si="0"/>
        <v>74.5</v>
      </c>
    </row>
    <row r="42" spans="2:4" x14ac:dyDescent="0.3">
      <c r="B42" s="38"/>
      <c r="C42" s="38"/>
      <c r="D42" s="39">
        <f>SUM(D36:D41)</f>
        <v>745</v>
      </c>
    </row>
  </sheetData>
  <mergeCells count="11">
    <mergeCell ref="B20:C20"/>
    <mergeCell ref="B21:C21"/>
    <mergeCell ref="B11:D11"/>
    <mergeCell ref="B12:C12"/>
    <mergeCell ref="B13:C13"/>
    <mergeCell ref="B14:C14"/>
    <mergeCell ref="B16:D16"/>
    <mergeCell ref="B23:C23"/>
    <mergeCell ref="B17:C17"/>
    <mergeCell ref="B18:C18"/>
    <mergeCell ref="B19:C19"/>
  </mergeCells>
  <dataValidations count="1">
    <dataValidation type="list" allowBlank="1" showInputMessage="1" showErrorMessage="1" sqref="C32" xr:uid="{EC7EFA9C-D44C-45D6-A987-73B23559A17E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DC49-9544-4D96-8BFE-23A1FD026D5A}">
  <dimension ref="A2:H21"/>
  <sheetViews>
    <sheetView zoomScale="86" zoomScaleNormal="85" workbookViewId="0">
      <selection activeCell="D13" sqref="D13"/>
    </sheetView>
  </sheetViews>
  <sheetFormatPr defaultRowHeight="14.4" x14ac:dyDescent="0.3"/>
  <cols>
    <col min="1" max="1" width="28.77734375" bestFit="1" customWidth="1"/>
    <col min="2" max="2" width="14" bestFit="1" customWidth="1"/>
    <col min="3" max="3" width="18.44140625" bestFit="1" customWidth="1"/>
    <col min="7" max="7" width="15.88671875" bestFit="1" customWidth="1"/>
  </cols>
  <sheetData>
    <row r="2" spans="1:8" x14ac:dyDescent="0.3">
      <c r="A2" t="s">
        <v>34</v>
      </c>
      <c r="B2" t="s">
        <v>32</v>
      </c>
      <c r="C2" t="s">
        <v>36</v>
      </c>
      <c r="D2" s="10" t="s">
        <v>33</v>
      </c>
    </row>
    <row r="3" spans="1:8" x14ac:dyDescent="0.3">
      <c r="A3" t="str">
        <f>B3&amp;"-"&amp;C3</f>
        <v xml:space="preserve">Conservador-PAPEL </v>
      </c>
      <c r="B3" t="s">
        <v>21</v>
      </c>
      <c r="C3" s="10" t="s">
        <v>24</v>
      </c>
      <c r="D3" s="12">
        <v>0.3</v>
      </c>
      <c r="H3" s="10" t="s">
        <v>33</v>
      </c>
    </row>
    <row r="4" spans="1:8" x14ac:dyDescent="0.3">
      <c r="A4" t="str">
        <f t="shared" ref="A4:A20" si="0">B4&amp;"-"&amp;C4</f>
        <v>Conservador-TIJOLO</v>
      </c>
      <c r="B4" t="s">
        <v>21</v>
      </c>
      <c r="C4" s="10" t="s">
        <v>25</v>
      </c>
      <c r="D4" s="12">
        <v>0.5</v>
      </c>
      <c r="G4" s="35" t="s">
        <v>37</v>
      </c>
      <c r="H4" s="47">
        <f>VLOOKUP(G4,$A:$D,4,FALSE)</f>
        <v>0.35</v>
      </c>
    </row>
    <row r="5" spans="1:8" x14ac:dyDescent="0.3">
      <c r="A5" t="str">
        <f t="shared" si="0"/>
        <v>Conservador-HÍBRIDOS</v>
      </c>
      <c r="B5" t="s">
        <v>21</v>
      </c>
      <c r="C5" s="10" t="s">
        <v>26</v>
      </c>
      <c r="D5" s="12">
        <v>0.1</v>
      </c>
    </row>
    <row r="6" spans="1:8" x14ac:dyDescent="0.3">
      <c r="A6" t="str">
        <f t="shared" si="0"/>
        <v>Conservador-FOFs</v>
      </c>
      <c r="B6" t="s">
        <v>21</v>
      </c>
      <c r="C6" s="10" t="s">
        <v>27</v>
      </c>
      <c r="D6" s="12">
        <v>0.1</v>
      </c>
    </row>
    <row r="7" spans="1:8" x14ac:dyDescent="0.3">
      <c r="A7" t="str">
        <f t="shared" si="0"/>
        <v>Conservador-DESENVOLVIMENTO</v>
      </c>
      <c r="B7" t="s">
        <v>21</v>
      </c>
      <c r="C7" s="10" t="s">
        <v>28</v>
      </c>
      <c r="D7" s="12">
        <v>0</v>
      </c>
    </row>
    <row r="8" spans="1:8" ht="15" thickBot="1" x14ac:dyDescent="0.35">
      <c r="A8" s="41" t="str">
        <f t="shared" si="0"/>
        <v>Conservador-HOTELARIA</v>
      </c>
      <c r="B8" s="41" t="s">
        <v>21</v>
      </c>
      <c r="C8" s="42" t="s">
        <v>29</v>
      </c>
      <c r="D8" s="43">
        <v>0</v>
      </c>
    </row>
    <row r="9" spans="1:8" x14ac:dyDescent="0.3">
      <c r="A9" s="49" t="str">
        <f t="shared" si="0"/>
        <v xml:space="preserve">Moderado-PAPEL </v>
      </c>
      <c r="B9" t="s">
        <v>19</v>
      </c>
      <c r="C9" s="10" t="s">
        <v>24</v>
      </c>
      <c r="D9" s="12">
        <v>0.32</v>
      </c>
    </row>
    <row r="10" spans="1:8" x14ac:dyDescent="0.3">
      <c r="A10" s="50" t="str">
        <f t="shared" si="0"/>
        <v>Moderado-TIJOLO</v>
      </c>
      <c r="B10" s="45" t="s">
        <v>19</v>
      </c>
      <c r="C10" s="46" t="s">
        <v>25</v>
      </c>
      <c r="D10" s="48">
        <v>0.35</v>
      </c>
    </row>
    <row r="11" spans="1:8" x14ac:dyDescent="0.3">
      <c r="A11" s="49" t="str">
        <f t="shared" si="0"/>
        <v>Moderado-HÍBRIDOS</v>
      </c>
      <c r="B11" t="s">
        <v>19</v>
      </c>
      <c r="C11" s="10" t="s">
        <v>26</v>
      </c>
      <c r="D11" s="12">
        <v>0.08</v>
      </c>
    </row>
    <row r="12" spans="1:8" x14ac:dyDescent="0.3">
      <c r="A12" s="49" t="str">
        <f t="shared" si="0"/>
        <v>Moderado-FOFs</v>
      </c>
      <c r="B12" t="s">
        <v>19</v>
      </c>
      <c r="C12" s="10" t="s">
        <v>27</v>
      </c>
      <c r="D12" s="12">
        <v>0.05</v>
      </c>
    </row>
    <row r="13" spans="1:8" x14ac:dyDescent="0.3">
      <c r="A13" s="49" t="str">
        <f t="shared" si="0"/>
        <v>Moderado-DESENVOLVIMENTO</v>
      </c>
      <c r="B13" t="s">
        <v>19</v>
      </c>
      <c r="C13" s="10" t="s">
        <v>28</v>
      </c>
      <c r="D13" s="12">
        <v>0.1</v>
      </c>
    </row>
    <row r="14" spans="1:8" ht="15" thickBot="1" x14ac:dyDescent="0.35">
      <c r="A14" s="41" t="str">
        <f t="shared" si="0"/>
        <v>Moderado-HOTELARIA</v>
      </c>
      <c r="B14" s="41" t="s">
        <v>19</v>
      </c>
      <c r="C14" s="42" t="s">
        <v>29</v>
      </c>
      <c r="D14" s="43">
        <v>0.1</v>
      </c>
    </row>
    <row r="15" spans="1:8" x14ac:dyDescent="0.3">
      <c r="A15" s="49" t="str">
        <f t="shared" si="0"/>
        <v xml:space="preserve">Agressivo-PAPEL </v>
      </c>
      <c r="B15" t="s">
        <v>20</v>
      </c>
      <c r="C15" s="10" t="s">
        <v>24</v>
      </c>
      <c r="D15" s="12">
        <v>0.5</v>
      </c>
    </row>
    <row r="16" spans="1:8" x14ac:dyDescent="0.3">
      <c r="A16" s="49" t="str">
        <f t="shared" si="0"/>
        <v>Agressivo-TIJOLO</v>
      </c>
      <c r="B16" t="s">
        <v>20</v>
      </c>
      <c r="C16" s="10" t="s">
        <v>25</v>
      </c>
      <c r="D16" s="12">
        <v>0.1</v>
      </c>
    </row>
    <row r="17" spans="1:4" x14ac:dyDescent="0.3">
      <c r="A17" s="49" t="str">
        <f t="shared" si="0"/>
        <v>Agressivo-HÍBRIDOS</v>
      </c>
      <c r="B17" t="s">
        <v>20</v>
      </c>
      <c r="C17" s="10" t="s">
        <v>26</v>
      </c>
      <c r="D17" s="12">
        <v>0.05</v>
      </c>
    </row>
    <row r="18" spans="1:4" x14ac:dyDescent="0.3">
      <c r="A18" s="49" t="str">
        <f t="shared" si="0"/>
        <v>Agressivo-FOFs</v>
      </c>
      <c r="B18" t="s">
        <v>20</v>
      </c>
      <c r="C18" s="10" t="s">
        <v>27</v>
      </c>
      <c r="D18" s="12">
        <v>0.05</v>
      </c>
    </row>
    <row r="19" spans="1:4" x14ac:dyDescent="0.3">
      <c r="A19" s="49" t="str">
        <f t="shared" si="0"/>
        <v>Agressivo-DESENVOLVIMENTO</v>
      </c>
      <c r="B19" t="s">
        <v>20</v>
      </c>
      <c r="C19" s="10" t="s">
        <v>28</v>
      </c>
      <c r="D19" s="12">
        <v>0.2</v>
      </c>
    </row>
    <row r="20" spans="1:4" x14ac:dyDescent="0.3">
      <c r="A20" s="49" t="str">
        <f t="shared" si="0"/>
        <v>Agressivo-HOTELARIA</v>
      </c>
      <c r="B20" t="s">
        <v>20</v>
      </c>
      <c r="C20" s="10" t="s">
        <v>29</v>
      </c>
      <c r="D20" s="12">
        <v>0.1</v>
      </c>
    </row>
    <row r="21" spans="1:4" x14ac:dyDescent="0.3">
      <c r="A21" s="4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2B64-9218-45EE-BA44-70525B0171FC}">
  <dimension ref="A2:H20"/>
  <sheetViews>
    <sheetView zoomScale="90" zoomScaleNormal="90" workbookViewId="0">
      <selection activeCell="G25" sqref="G25"/>
    </sheetView>
  </sheetViews>
  <sheetFormatPr defaultRowHeight="14.4" x14ac:dyDescent="0.3"/>
  <cols>
    <col min="1" max="1" width="28.77734375" bestFit="1" customWidth="1"/>
    <col min="2" max="2" width="12" bestFit="1" customWidth="1"/>
    <col min="3" max="3" width="17.6640625" bestFit="1" customWidth="1"/>
    <col min="7" max="7" width="16" bestFit="1" customWidth="1"/>
  </cols>
  <sheetData>
    <row r="2" spans="1:8" x14ac:dyDescent="0.3">
      <c r="A2" t="s">
        <v>34</v>
      </c>
      <c r="B2" s="10" t="s">
        <v>32</v>
      </c>
      <c r="C2" s="10" t="s">
        <v>23</v>
      </c>
      <c r="D2" s="10" t="s">
        <v>33</v>
      </c>
    </row>
    <row r="3" spans="1:8" x14ac:dyDescent="0.3">
      <c r="A3" t="str">
        <f>C3&amp;"-"&amp;B3</f>
        <v>PAPEL -Conservador</v>
      </c>
      <c r="B3" t="s">
        <v>21</v>
      </c>
      <c r="C3" s="10" t="s">
        <v>24</v>
      </c>
      <c r="D3" s="12">
        <v>0.3</v>
      </c>
      <c r="H3" s="10" t="s">
        <v>33</v>
      </c>
    </row>
    <row r="4" spans="1:8" x14ac:dyDescent="0.3">
      <c r="A4" t="str">
        <f t="shared" ref="A4:A20" si="0">C4&amp;"-"&amp;B4</f>
        <v>TIJOLO-Conservador</v>
      </c>
      <c r="B4" t="s">
        <v>21</v>
      </c>
      <c r="C4" s="10" t="s">
        <v>25</v>
      </c>
      <c r="D4" s="12">
        <v>0.5</v>
      </c>
      <c r="G4" s="35" t="s">
        <v>35</v>
      </c>
      <c r="H4" s="47">
        <f>VLOOKUP(G4,$A:$D,4,FALSE)</f>
        <v>0.4</v>
      </c>
    </row>
    <row r="5" spans="1:8" x14ac:dyDescent="0.3">
      <c r="A5" t="str">
        <f t="shared" si="0"/>
        <v>HÍBRIDOS-Conservador</v>
      </c>
      <c r="B5" t="s">
        <v>21</v>
      </c>
      <c r="C5" s="10" t="s">
        <v>26</v>
      </c>
      <c r="D5" s="12">
        <v>0.1</v>
      </c>
    </row>
    <row r="6" spans="1:8" x14ac:dyDescent="0.3">
      <c r="A6" t="str">
        <f t="shared" si="0"/>
        <v>FOFs-Conservador</v>
      </c>
      <c r="B6" t="s">
        <v>21</v>
      </c>
      <c r="C6" s="10" t="s">
        <v>27</v>
      </c>
      <c r="D6" s="12">
        <v>0.1</v>
      </c>
    </row>
    <row r="7" spans="1:8" x14ac:dyDescent="0.3">
      <c r="A7" t="str">
        <f t="shared" si="0"/>
        <v>DESENVOLVIMENTO-Conservador</v>
      </c>
      <c r="B7" t="s">
        <v>21</v>
      </c>
      <c r="C7" s="10" t="s">
        <v>28</v>
      </c>
      <c r="D7" s="12">
        <v>0</v>
      </c>
    </row>
    <row r="8" spans="1:8" ht="15" thickBot="1" x14ac:dyDescent="0.35">
      <c r="A8" s="41" t="str">
        <f t="shared" si="0"/>
        <v>HOTELARIA-Conservador</v>
      </c>
      <c r="B8" s="41" t="s">
        <v>21</v>
      </c>
      <c r="C8" s="42" t="s">
        <v>29</v>
      </c>
      <c r="D8" s="43">
        <v>0</v>
      </c>
    </row>
    <row r="9" spans="1:8" x14ac:dyDescent="0.3">
      <c r="A9" t="str">
        <f t="shared" si="0"/>
        <v>PAPEL -Moderado</v>
      </c>
      <c r="B9" t="s">
        <v>19</v>
      </c>
      <c r="C9" s="10" t="s">
        <v>24</v>
      </c>
      <c r="D9" s="12">
        <v>0.32</v>
      </c>
    </row>
    <row r="10" spans="1:8" x14ac:dyDescent="0.3">
      <c r="A10" s="45" t="str">
        <f t="shared" si="0"/>
        <v>TIJOLO-Moderado</v>
      </c>
      <c r="B10" s="45" t="s">
        <v>19</v>
      </c>
      <c r="C10" s="46" t="s">
        <v>25</v>
      </c>
      <c r="D10" s="48">
        <v>0.4</v>
      </c>
    </row>
    <row r="11" spans="1:8" x14ac:dyDescent="0.3">
      <c r="A11" t="str">
        <f t="shared" si="0"/>
        <v>HÍBRIDOS-Moderado</v>
      </c>
      <c r="B11" t="s">
        <v>19</v>
      </c>
      <c r="C11" s="10" t="s">
        <v>26</v>
      </c>
      <c r="D11" s="12">
        <v>0.08</v>
      </c>
    </row>
    <row r="12" spans="1:8" x14ac:dyDescent="0.3">
      <c r="A12" t="str">
        <f t="shared" si="0"/>
        <v>FOFs-Moderado</v>
      </c>
      <c r="B12" t="s">
        <v>19</v>
      </c>
      <c r="C12" s="10" t="s">
        <v>27</v>
      </c>
      <c r="D12" s="12">
        <v>0.1</v>
      </c>
    </row>
    <row r="13" spans="1:8" x14ac:dyDescent="0.3">
      <c r="A13" t="str">
        <f t="shared" si="0"/>
        <v>DESENVOLVIMENTO-Moderado</v>
      </c>
      <c r="B13" t="s">
        <v>19</v>
      </c>
      <c r="C13" s="10" t="s">
        <v>28</v>
      </c>
      <c r="D13" s="12">
        <v>0.1</v>
      </c>
    </row>
    <row r="14" spans="1:8" ht="15" thickBot="1" x14ac:dyDescent="0.35">
      <c r="A14" s="41" t="str">
        <f t="shared" si="0"/>
        <v>HOTELARIA-Moderado</v>
      </c>
      <c r="B14" s="41" t="s">
        <v>19</v>
      </c>
      <c r="C14" s="42" t="s">
        <v>29</v>
      </c>
      <c r="D14" s="43">
        <v>0.1</v>
      </c>
    </row>
    <row r="15" spans="1:8" x14ac:dyDescent="0.3">
      <c r="A15" t="str">
        <f t="shared" si="0"/>
        <v>PAPEL -Agressivo</v>
      </c>
      <c r="B15" t="s">
        <v>20</v>
      </c>
      <c r="C15" s="10" t="s">
        <v>24</v>
      </c>
      <c r="D15" s="12">
        <v>0.5</v>
      </c>
    </row>
    <row r="16" spans="1:8" x14ac:dyDescent="0.3">
      <c r="A16" t="str">
        <f t="shared" si="0"/>
        <v>TIJOLO-Agressivo</v>
      </c>
      <c r="B16" t="s">
        <v>20</v>
      </c>
      <c r="C16" s="10" t="s">
        <v>25</v>
      </c>
      <c r="D16" s="12">
        <v>0.1</v>
      </c>
    </row>
    <row r="17" spans="1:4" x14ac:dyDescent="0.3">
      <c r="A17" t="str">
        <f t="shared" si="0"/>
        <v>HÍBRIDOS-Agressivo</v>
      </c>
      <c r="B17" t="s">
        <v>20</v>
      </c>
      <c r="C17" s="10" t="s">
        <v>26</v>
      </c>
      <c r="D17" s="12">
        <v>0.05</v>
      </c>
    </row>
    <row r="18" spans="1:4" x14ac:dyDescent="0.3">
      <c r="A18" t="str">
        <f t="shared" si="0"/>
        <v>FOFs-Agressivo</v>
      </c>
      <c r="B18" t="s">
        <v>20</v>
      </c>
      <c r="C18" s="10" t="s">
        <v>27</v>
      </c>
      <c r="D18" s="12">
        <v>0.05</v>
      </c>
    </row>
    <row r="19" spans="1:4" x14ac:dyDescent="0.3">
      <c r="A19" t="str">
        <f t="shared" si="0"/>
        <v>DESENVOLVIMENTO-Agressivo</v>
      </c>
      <c r="B19" t="s">
        <v>20</v>
      </c>
      <c r="C19" s="10" t="s">
        <v>28</v>
      </c>
      <c r="D19" s="12">
        <v>0.2</v>
      </c>
    </row>
    <row r="20" spans="1:4" x14ac:dyDescent="0.3">
      <c r="A20" t="str">
        <f t="shared" si="0"/>
        <v>HOTELARIA-Agressivo</v>
      </c>
      <c r="B20" t="s">
        <v>20</v>
      </c>
      <c r="C20" s="10" t="s">
        <v>29</v>
      </c>
      <c r="D20" s="12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71C4C-9AA8-43B1-A6AD-CD5CA5828E5A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Planilha1</vt:lpstr>
      <vt:lpstr>Planilha4</vt:lpstr>
      <vt:lpstr>Planilha2</vt:lpstr>
      <vt:lpstr>Planilha3</vt:lpstr>
      <vt:lpstr>Aporte</vt:lpstr>
      <vt:lpstr>Patrimonio</vt:lpstr>
      <vt:lpstr>Qtd_Anos</vt:lpstr>
      <vt:lpstr>Rendimento_Ano</vt:lpstr>
      <vt:lpstr>Rendimento_Carteira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araujo</dc:creator>
  <cp:lastModifiedBy>Vitor araujo</cp:lastModifiedBy>
  <dcterms:created xsi:type="dcterms:W3CDTF">2025-05-30T01:41:21Z</dcterms:created>
  <dcterms:modified xsi:type="dcterms:W3CDTF">2025-05-31T21:22:54Z</dcterms:modified>
</cp:coreProperties>
</file>