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firstSheet="1" activeTab="6"/>
  </bookViews>
  <sheets>
    <sheet name="Customer_Data" sheetId="1" r:id="rId1"/>
    <sheet name="DataTypes-Metrics" sheetId="2" r:id="rId2"/>
    <sheet name="Uni-Bivariate " sheetId="4" r:id="rId3"/>
    <sheet name="Summary1" sheetId="5" r:id="rId4"/>
    <sheet name="Probability" sheetId="6" r:id="rId5"/>
    <sheet name="Population-Sampling" sheetId="7" r:id="rId6"/>
    <sheet name="Visualization" sheetId="8" r:id="rId7"/>
  </sheets>
  <definedNames>
    <definedName name="_xlnm._FilterDatabase" localSheetId="0" hidden="1">Customer_Data!$A$3:$K$203</definedName>
  </definedNames>
  <calcPr calcId="144525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calcChain.xml><?xml version="1.0" encoding="utf-8"?>
<calcChain xmlns="http://schemas.openxmlformats.org/spreadsheetml/2006/main">
  <c r="E55" i="8" l="1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54" i="8"/>
  <c r="H61" i="8"/>
  <c r="H62" i="8"/>
  <c r="H58" i="8"/>
  <c r="H57" i="8"/>
  <c r="H56" i="8"/>
  <c r="H59" i="8"/>
  <c r="H55" i="8"/>
  <c r="E51" i="6" l="1"/>
  <c r="E52" i="6"/>
  <c r="E53" i="6"/>
  <c r="E50" i="6"/>
  <c r="H35" i="6" l="1"/>
  <c r="F39" i="6" s="1"/>
  <c r="H37" i="6"/>
  <c r="F41" i="6" s="1"/>
  <c r="H34" i="6"/>
  <c r="F32" i="6"/>
  <c r="N15" i="6"/>
  <c r="H27" i="6"/>
  <c r="H25" i="6"/>
  <c r="K20" i="6"/>
  <c r="G9" i="6"/>
  <c r="E7" i="6"/>
  <c r="AP10" i="4" l="1"/>
  <c r="AF6" i="4"/>
  <c r="Z13" i="4" s="1"/>
  <c r="AG10" i="4"/>
  <c r="AH10" i="4"/>
  <c r="AF10" i="4"/>
  <c r="AJ7" i="4"/>
  <c r="AJ8" i="4"/>
  <c r="AJ6" i="4"/>
  <c r="AH6" i="4" s="1"/>
  <c r="AB13" i="4" s="1"/>
  <c r="AA9" i="4"/>
  <c r="AB9" i="4"/>
  <c r="Z9" i="4"/>
  <c r="AC7" i="4"/>
  <c r="AC8" i="4"/>
  <c r="AC6" i="4"/>
  <c r="AC9" i="4" s="1"/>
  <c r="AY47" i="4"/>
  <c r="AY43" i="4"/>
  <c r="AS22" i="4"/>
  <c r="AV22" i="4" s="1"/>
  <c r="AS23" i="4"/>
  <c r="AV23" i="4" s="1"/>
  <c r="AS24" i="4"/>
  <c r="AV24" i="4" s="1"/>
  <c r="AS25" i="4"/>
  <c r="AV25" i="4" s="1"/>
  <c r="AS26" i="4"/>
  <c r="AV26" i="4" s="1"/>
  <c r="AS27" i="4"/>
  <c r="AV27" i="4" s="1"/>
  <c r="AS28" i="4"/>
  <c r="AV28" i="4" s="1"/>
  <c r="AS29" i="4"/>
  <c r="AV29" i="4" s="1"/>
  <c r="AS30" i="4"/>
  <c r="AV30" i="4" s="1"/>
  <c r="AS31" i="4"/>
  <c r="AV31" i="4" s="1"/>
  <c r="AS32" i="4"/>
  <c r="AV32" i="4" s="1"/>
  <c r="AS33" i="4"/>
  <c r="AV33" i="4" s="1"/>
  <c r="AS34" i="4"/>
  <c r="AV34" i="4" s="1"/>
  <c r="AS35" i="4"/>
  <c r="AV35" i="4" s="1"/>
  <c r="AS36" i="4"/>
  <c r="AV36" i="4" s="1"/>
  <c r="AS37" i="4"/>
  <c r="AV37" i="4" s="1"/>
  <c r="AS38" i="4"/>
  <c r="AV38" i="4" s="1"/>
  <c r="AS39" i="4"/>
  <c r="AV39" i="4" s="1"/>
  <c r="AS40" i="4"/>
  <c r="AV40" i="4" s="1"/>
  <c r="AS41" i="4"/>
  <c r="AV41" i="4" s="1"/>
  <c r="AS42" i="4"/>
  <c r="AV42" i="4" s="1"/>
  <c r="AS43" i="4"/>
  <c r="AV43" i="4" s="1"/>
  <c r="AS44" i="4"/>
  <c r="AV44" i="4" s="1"/>
  <c r="AS45" i="4"/>
  <c r="AV45" i="4" s="1"/>
  <c r="AS46" i="4"/>
  <c r="AV46" i="4" s="1"/>
  <c r="AS47" i="4"/>
  <c r="AV47" i="4" s="1"/>
  <c r="AS48" i="4"/>
  <c r="AV48" i="4" s="1"/>
  <c r="AS49" i="4"/>
  <c r="AV49" i="4" s="1"/>
  <c r="AS50" i="4"/>
  <c r="AV50" i="4" s="1"/>
  <c r="AS51" i="4"/>
  <c r="AV51" i="4" s="1"/>
  <c r="AS52" i="4"/>
  <c r="AV52" i="4" s="1"/>
  <c r="AS53" i="4"/>
  <c r="AV53" i="4" s="1"/>
  <c r="AS54" i="4"/>
  <c r="AV54" i="4" s="1"/>
  <c r="AS55" i="4"/>
  <c r="AV55" i="4" s="1"/>
  <c r="AS56" i="4"/>
  <c r="AV56" i="4" s="1"/>
  <c r="AS57" i="4"/>
  <c r="AV57" i="4" s="1"/>
  <c r="AS58" i="4"/>
  <c r="AV58" i="4" s="1"/>
  <c r="AS59" i="4"/>
  <c r="AV59" i="4" s="1"/>
  <c r="AS60" i="4"/>
  <c r="AV60" i="4" s="1"/>
  <c r="AS61" i="4"/>
  <c r="AV61" i="4" s="1"/>
  <c r="AS62" i="4"/>
  <c r="AV62" i="4" s="1"/>
  <c r="AS63" i="4"/>
  <c r="AV63" i="4" s="1"/>
  <c r="AS64" i="4"/>
  <c r="AV64" i="4" s="1"/>
  <c r="AS65" i="4"/>
  <c r="AV65" i="4" s="1"/>
  <c r="AS66" i="4"/>
  <c r="AV66" i="4" s="1"/>
  <c r="AS67" i="4"/>
  <c r="AV67" i="4" s="1"/>
  <c r="AS68" i="4"/>
  <c r="AV68" i="4" s="1"/>
  <c r="AS69" i="4"/>
  <c r="AV69" i="4" s="1"/>
  <c r="AS70" i="4"/>
  <c r="AV70" i="4" s="1"/>
  <c r="AS71" i="4"/>
  <c r="AV71" i="4" s="1"/>
  <c r="AS72" i="4"/>
  <c r="AV72" i="4" s="1"/>
  <c r="AS73" i="4"/>
  <c r="AV73" i="4" s="1"/>
  <c r="AS74" i="4"/>
  <c r="AV74" i="4" s="1"/>
  <c r="AS75" i="4"/>
  <c r="AV75" i="4" s="1"/>
  <c r="AS76" i="4"/>
  <c r="AV76" i="4" s="1"/>
  <c r="AS77" i="4"/>
  <c r="AV77" i="4" s="1"/>
  <c r="AS78" i="4"/>
  <c r="AV78" i="4" s="1"/>
  <c r="AS79" i="4"/>
  <c r="AV79" i="4" s="1"/>
  <c r="AS80" i="4"/>
  <c r="AV80" i="4" s="1"/>
  <c r="AS81" i="4"/>
  <c r="AV81" i="4" s="1"/>
  <c r="AS82" i="4"/>
  <c r="AV82" i="4" s="1"/>
  <c r="AS83" i="4"/>
  <c r="AV83" i="4" s="1"/>
  <c r="AS84" i="4"/>
  <c r="AV84" i="4" s="1"/>
  <c r="AS85" i="4"/>
  <c r="AV85" i="4" s="1"/>
  <c r="AS86" i="4"/>
  <c r="AV86" i="4" s="1"/>
  <c r="AS87" i="4"/>
  <c r="AV87" i="4" s="1"/>
  <c r="AS88" i="4"/>
  <c r="AV88" i="4" s="1"/>
  <c r="AS89" i="4"/>
  <c r="AV89" i="4" s="1"/>
  <c r="AS90" i="4"/>
  <c r="AV90" i="4" s="1"/>
  <c r="AS91" i="4"/>
  <c r="AV91" i="4" s="1"/>
  <c r="AS92" i="4"/>
  <c r="AV92" i="4" s="1"/>
  <c r="AS93" i="4"/>
  <c r="AV93" i="4" s="1"/>
  <c r="AS94" i="4"/>
  <c r="AV94" i="4" s="1"/>
  <c r="AS95" i="4"/>
  <c r="AV95" i="4" s="1"/>
  <c r="AS96" i="4"/>
  <c r="AV96" i="4" s="1"/>
  <c r="AS97" i="4"/>
  <c r="AV97" i="4" s="1"/>
  <c r="AS98" i="4"/>
  <c r="AV98" i="4" s="1"/>
  <c r="AS99" i="4"/>
  <c r="AV99" i="4" s="1"/>
  <c r="AS100" i="4"/>
  <c r="AV100" i="4" s="1"/>
  <c r="AS101" i="4"/>
  <c r="AV101" i="4" s="1"/>
  <c r="AS102" i="4"/>
  <c r="AV102" i="4" s="1"/>
  <c r="AS103" i="4"/>
  <c r="AV103" i="4" s="1"/>
  <c r="AS104" i="4"/>
  <c r="AV104" i="4" s="1"/>
  <c r="AS105" i="4"/>
  <c r="AV105" i="4" s="1"/>
  <c r="AS106" i="4"/>
  <c r="AV106" i="4" s="1"/>
  <c r="AS107" i="4"/>
  <c r="AV107" i="4" s="1"/>
  <c r="AS108" i="4"/>
  <c r="AV108" i="4" s="1"/>
  <c r="AS109" i="4"/>
  <c r="AV109" i="4" s="1"/>
  <c r="AS110" i="4"/>
  <c r="AV110" i="4" s="1"/>
  <c r="AS111" i="4"/>
  <c r="AV111" i="4" s="1"/>
  <c r="AS112" i="4"/>
  <c r="AV112" i="4" s="1"/>
  <c r="AS113" i="4"/>
  <c r="AV113" i="4" s="1"/>
  <c r="AS114" i="4"/>
  <c r="AV114" i="4" s="1"/>
  <c r="AS115" i="4"/>
  <c r="AV115" i="4" s="1"/>
  <c r="AS116" i="4"/>
  <c r="AV116" i="4" s="1"/>
  <c r="AS117" i="4"/>
  <c r="AV117" i="4" s="1"/>
  <c r="AS118" i="4"/>
  <c r="AV118" i="4" s="1"/>
  <c r="AS119" i="4"/>
  <c r="AV119" i="4" s="1"/>
  <c r="AS120" i="4"/>
  <c r="AV120" i="4" s="1"/>
  <c r="AS121" i="4"/>
  <c r="AV121" i="4" s="1"/>
  <c r="AS122" i="4"/>
  <c r="AV122" i="4" s="1"/>
  <c r="AS123" i="4"/>
  <c r="AV123" i="4" s="1"/>
  <c r="AS124" i="4"/>
  <c r="AV124" i="4" s="1"/>
  <c r="AS125" i="4"/>
  <c r="AV125" i="4" s="1"/>
  <c r="AS126" i="4"/>
  <c r="AV126" i="4" s="1"/>
  <c r="AS127" i="4"/>
  <c r="AV127" i="4" s="1"/>
  <c r="AS128" i="4"/>
  <c r="AV128" i="4" s="1"/>
  <c r="AS129" i="4"/>
  <c r="AV129" i="4" s="1"/>
  <c r="AS130" i="4"/>
  <c r="AV130" i="4" s="1"/>
  <c r="AS131" i="4"/>
  <c r="AV131" i="4" s="1"/>
  <c r="AS132" i="4"/>
  <c r="AV132" i="4" s="1"/>
  <c r="AS133" i="4"/>
  <c r="AV133" i="4" s="1"/>
  <c r="AS134" i="4"/>
  <c r="AV134" i="4" s="1"/>
  <c r="AS135" i="4"/>
  <c r="AV135" i="4" s="1"/>
  <c r="AS136" i="4"/>
  <c r="AV136" i="4" s="1"/>
  <c r="AS137" i="4"/>
  <c r="AV137" i="4" s="1"/>
  <c r="AS138" i="4"/>
  <c r="AV138" i="4" s="1"/>
  <c r="AS139" i="4"/>
  <c r="AV139" i="4" s="1"/>
  <c r="AS140" i="4"/>
  <c r="AV140" i="4" s="1"/>
  <c r="AS141" i="4"/>
  <c r="AV141" i="4" s="1"/>
  <c r="AS142" i="4"/>
  <c r="AV142" i="4" s="1"/>
  <c r="AS143" i="4"/>
  <c r="AV143" i="4" s="1"/>
  <c r="AS144" i="4"/>
  <c r="AV144" i="4" s="1"/>
  <c r="AS145" i="4"/>
  <c r="AV145" i="4" s="1"/>
  <c r="AS146" i="4"/>
  <c r="AV146" i="4" s="1"/>
  <c r="AS147" i="4"/>
  <c r="AV147" i="4" s="1"/>
  <c r="AS148" i="4"/>
  <c r="AV148" i="4" s="1"/>
  <c r="AS149" i="4"/>
  <c r="AV149" i="4" s="1"/>
  <c r="AS150" i="4"/>
  <c r="AV150" i="4" s="1"/>
  <c r="AS151" i="4"/>
  <c r="AV151" i="4" s="1"/>
  <c r="AS152" i="4"/>
  <c r="AV152" i="4" s="1"/>
  <c r="AS153" i="4"/>
  <c r="AV153" i="4" s="1"/>
  <c r="AS154" i="4"/>
  <c r="AV154" i="4" s="1"/>
  <c r="AS155" i="4"/>
  <c r="AV155" i="4" s="1"/>
  <c r="AS156" i="4"/>
  <c r="AV156" i="4" s="1"/>
  <c r="AS157" i="4"/>
  <c r="AV157" i="4" s="1"/>
  <c r="AS158" i="4"/>
  <c r="AV158" i="4" s="1"/>
  <c r="AS159" i="4"/>
  <c r="AV159" i="4" s="1"/>
  <c r="AS160" i="4"/>
  <c r="AV160" i="4" s="1"/>
  <c r="AS161" i="4"/>
  <c r="AV161" i="4" s="1"/>
  <c r="AS162" i="4"/>
  <c r="AV162" i="4" s="1"/>
  <c r="AS163" i="4"/>
  <c r="AV163" i="4" s="1"/>
  <c r="AS164" i="4"/>
  <c r="AV164" i="4" s="1"/>
  <c r="AS165" i="4"/>
  <c r="AV165" i="4" s="1"/>
  <c r="AS166" i="4"/>
  <c r="AV166" i="4" s="1"/>
  <c r="AS167" i="4"/>
  <c r="AV167" i="4" s="1"/>
  <c r="AS168" i="4"/>
  <c r="AV168" i="4" s="1"/>
  <c r="AS169" i="4"/>
  <c r="AV169" i="4" s="1"/>
  <c r="AS170" i="4"/>
  <c r="AV170" i="4" s="1"/>
  <c r="AS171" i="4"/>
  <c r="AV171" i="4" s="1"/>
  <c r="AS172" i="4"/>
  <c r="AV172" i="4" s="1"/>
  <c r="AS173" i="4"/>
  <c r="AV173" i="4" s="1"/>
  <c r="AS174" i="4"/>
  <c r="AV174" i="4" s="1"/>
  <c r="AS175" i="4"/>
  <c r="AV175" i="4" s="1"/>
  <c r="AS176" i="4"/>
  <c r="AV176" i="4" s="1"/>
  <c r="AS177" i="4"/>
  <c r="AV177" i="4" s="1"/>
  <c r="AS178" i="4"/>
  <c r="AV178" i="4" s="1"/>
  <c r="AS179" i="4"/>
  <c r="AV179" i="4" s="1"/>
  <c r="AS180" i="4"/>
  <c r="AV180" i="4" s="1"/>
  <c r="AS181" i="4"/>
  <c r="AV181" i="4" s="1"/>
  <c r="AS182" i="4"/>
  <c r="AV182" i="4" s="1"/>
  <c r="AS183" i="4"/>
  <c r="AV183" i="4" s="1"/>
  <c r="AS184" i="4"/>
  <c r="AV184" i="4" s="1"/>
  <c r="AS185" i="4"/>
  <c r="AV185" i="4" s="1"/>
  <c r="AS186" i="4"/>
  <c r="AV186" i="4" s="1"/>
  <c r="AS187" i="4"/>
  <c r="AV187" i="4" s="1"/>
  <c r="AS188" i="4"/>
  <c r="AV188" i="4" s="1"/>
  <c r="AS189" i="4"/>
  <c r="AV189" i="4" s="1"/>
  <c r="AS190" i="4"/>
  <c r="AV190" i="4" s="1"/>
  <c r="AS191" i="4"/>
  <c r="AV191" i="4" s="1"/>
  <c r="AS192" i="4"/>
  <c r="AV192" i="4" s="1"/>
  <c r="AS193" i="4"/>
  <c r="AV193" i="4" s="1"/>
  <c r="AS194" i="4"/>
  <c r="AV194" i="4" s="1"/>
  <c r="AS195" i="4"/>
  <c r="AV195" i="4" s="1"/>
  <c r="AS196" i="4"/>
  <c r="AV196" i="4" s="1"/>
  <c r="AS197" i="4"/>
  <c r="AV197" i="4" s="1"/>
  <c r="AS198" i="4"/>
  <c r="AV198" i="4" s="1"/>
  <c r="AS199" i="4"/>
  <c r="AV199" i="4" s="1"/>
  <c r="AS200" i="4"/>
  <c r="AV200" i="4" s="1"/>
  <c r="AS201" i="4"/>
  <c r="AV201" i="4" s="1"/>
  <c r="AS202" i="4"/>
  <c r="AV202" i="4" s="1"/>
  <c r="AS203" i="4"/>
  <c r="AV203" i="4" s="1"/>
  <c r="AS204" i="4"/>
  <c r="AV204" i="4" s="1"/>
  <c r="AS205" i="4"/>
  <c r="AV205" i="4" s="1"/>
  <c r="AS206" i="4"/>
  <c r="AV206" i="4" s="1"/>
  <c r="AS207" i="4"/>
  <c r="AV207" i="4" s="1"/>
  <c r="AS208" i="4"/>
  <c r="AV208" i="4" s="1"/>
  <c r="AS209" i="4"/>
  <c r="AV209" i="4" s="1"/>
  <c r="AS210" i="4"/>
  <c r="AV210" i="4" s="1"/>
  <c r="AS211" i="4"/>
  <c r="AV211" i="4" s="1"/>
  <c r="AS212" i="4"/>
  <c r="AV212" i="4" s="1"/>
  <c r="AS213" i="4"/>
  <c r="AV213" i="4" s="1"/>
  <c r="AS214" i="4"/>
  <c r="AV214" i="4" s="1"/>
  <c r="AS215" i="4"/>
  <c r="AV215" i="4" s="1"/>
  <c r="AS216" i="4"/>
  <c r="AV216" i="4" s="1"/>
  <c r="AS217" i="4"/>
  <c r="AV217" i="4" s="1"/>
  <c r="AS218" i="4"/>
  <c r="AV218" i="4" s="1"/>
  <c r="AS219" i="4"/>
  <c r="AV219" i="4" s="1"/>
  <c r="AS220" i="4"/>
  <c r="AV220" i="4" s="1"/>
  <c r="AR22" i="4"/>
  <c r="AR23" i="4"/>
  <c r="AR24" i="4"/>
  <c r="AT24" i="4" s="1"/>
  <c r="AR25" i="4"/>
  <c r="AU25" i="4" s="1"/>
  <c r="AR26" i="4"/>
  <c r="AR27" i="4"/>
  <c r="AU27" i="4" s="1"/>
  <c r="AR28" i="4"/>
  <c r="AU28" i="4" s="1"/>
  <c r="AR29" i="4"/>
  <c r="AU29" i="4" s="1"/>
  <c r="AR30" i="4"/>
  <c r="AR31" i="4"/>
  <c r="AU31" i="4" s="1"/>
  <c r="AR32" i="4"/>
  <c r="AT32" i="4" s="1"/>
  <c r="AR33" i="4"/>
  <c r="AU33" i="4" s="1"/>
  <c r="AR34" i="4"/>
  <c r="AR35" i="4"/>
  <c r="AU35" i="4" s="1"/>
  <c r="AR36" i="4"/>
  <c r="AU36" i="4" s="1"/>
  <c r="AR37" i="4"/>
  <c r="AU37" i="4" s="1"/>
  <c r="AR38" i="4"/>
  <c r="AU38" i="4" s="1"/>
  <c r="AR39" i="4"/>
  <c r="AU39" i="4" s="1"/>
  <c r="AR40" i="4"/>
  <c r="AT40" i="4" s="1"/>
  <c r="AR41" i="4"/>
  <c r="AU41" i="4" s="1"/>
  <c r="AR42" i="4"/>
  <c r="AU42" i="4" s="1"/>
  <c r="AR43" i="4"/>
  <c r="AU43" i="4" s="1"/>
  <c r="AR44" i="4"/>
  <c r="AU44" i="4" s="1"/>
  <c r="AR45" i="4"/>
  <c r="AT45" i="4" s="1"/>
  <c r="AR46" i="4"/>
  <c r="AU46" i="4" s="1"/>
  <c r="AR47" i="4"/>
  <c r="AU47" i="4" s="1"/>
  <c r="AR48" i="4"/>
  <c r="AU48" i="4" s="1"/>
  <c r="AR49" i="4"/>
  <c r="AU49" i="4" s="1"/>
  <c r="AR50" i="4"/>
  <c r="AU50" i="4" s="1"/>
  <c r="AR51" i="4"/>
  <c r="AU51" i="4" s="1"/>
  <c r="AR52" i="4"/>
  <c r="AU52" i="4" s="1"/>
  <c r="AR53" i="4"/>
  <c r="AT53" i="4" s="1"/>
  <c r="AR54" i="4"/>
  <c r="AU54" i="4" s="1"/>
  <c r="AR55" i="4"/>
  <c r="AU55" i="4" s="1"/>
  <c r="AR56" i="4"/>
  <c r="AT56" i="4" s="1"/>
  <c r="AR57" i="4"/>
  <c r="AU57" i="4" s="1"/>
  <c r="AR58" i="4"/>
  <c r="AU58" i="4" s="1"/>
  <c r="AR59" i="4"/>
  <c r="AU59" i="4" s="1"/>
  <c r="AR60" i="4"/>
  <c r="AU60" i="4" s="1"/>
  <c r="AR61" i="4"/>
  <c r="AU61" i="4" s="1"/>
  <c r="AR62" i="4"/>
  <c r="AU62" i="4" s="1"/>
  <c r="AR63" i="4"/>
  <c r="AU63" i="4" s="1"/>
  <c r="AR64" i="4"/>
  <c r="AT64" i="4" s="1"/>
  <c r="AR65" i="4"/>
  <c r="AU65" i="4" s="1"/>
  <c r="AR66" i="4"/>
  <c r="AU66" i="4" s="1"/>
  <c r="AR67" i="4"/>
  <c r="AU67" i="4" s="1"/>
  <c r="AR68" i="4"/>
  <c r="AU68" i="4" s="1"/>
  <c r="AR69" i="4"/>
  <c r="AU69" i="4" s="1"/>
  <c r="AR70" i="4"/>
  <c r="AU70" i="4" s="1"/>
  <c r="AR71" i="4"/>
  <c r="AU71" i="4" s="1"/>
  <c r="AR72" i="4"/>
  <c r="AT72" i="4" s="1"/>
  <c r="AR73" i="4"/>
  <c r="AU73" i="4" s="1"/>
  <c r="AR74" i="4"/>
  <c r="AU74" i="4" s="1"/>
  <c r="AR75" i="4"/>
  <c r="AU75" i="4" s="1"/>
  <c r="AR76" i="4"/>
  <c r="AU76" i="4" s="1"/>
  <c r="AR77" i="4"/>
  <c r="AT77" i="4" s="1"/>
  <c r="AR78" i="4"/>
  <c r="AU78" i="4" s="1"/>
  <c r="AR79" i="4"/>
  <c r="AU79" i="4" s="1"/>
  <c r="AR80" i="4"/>
  <c r="AU80" i="4" s="1"/>
  <c r="AR81" i="4"/>
  <c r="AU81" i="4" s="1"/>
  <c r="AR82" i="4"/>
  <c r="AU82" i="4" s="1"/>
  <c r="AR83" i="4"/>
  <c r="AU83" i="4" s="1"/>
  <c r="AR84" i="4"/>
  <c r="AU84" i="4" s="1"/>
  <c r="AR85" i="4"/>
  <c r="AT85" i="4" s="1"/>
  <c r="AR86" i="4"/>
  <c r="AU86" i="4" s="1"/>
  <c r="AR87" i="4"/>
  <c r="AU87" i="4" s="1"/>
  <c r="AR88" i="4"/>
  <c r="AT88" i="4" s="1"/>
  <c r="AR89" i="4"/>
  <c r="AU89" i="4" s="1"/>
  <c r="AR90" i="4"/>
  <c r="AU90" i="4" s="1"/>
  <c r="AR91" i="4"/>
  <c r="AU91" i="4" s="1"/>
  <c r="AR92" i="4"/>
  <c r="AU92" i="4" s="1"/>
  <c r="AR93" i="4"/>
  <c r="AU93" i="4" s="1"/>
  <c r="AR94" i="4"/>
  <c r="AU94" i="4" s="1"/>
  <c r="AR95" i="4"/>
  <c r="AU95" i="4" s="1"/>
  <c r="AR96" i="4"/>
  <c r="AT96" i="4" s="1"/>
  <c r="AR97" i="4"/>
  <c r="AU97" i="4" s="1"/>
  <c r="AR98" i="4"/>
  <c r="AU98" i="4" s="1"/>
  <c r="AR99" i="4"/>
  <c r="AU99" i="4" s="1"/>
  <c r="AR100" i="4"/>
  <c r="AU100" i="4" s="1"/>
  <c r="AR101" i="4"/>
  <c r="AU101" i="4" s="1"/>
  <c r="AR102" i="4"/>
  <c r="AU102" i="4" s="1"/>
  <c r="AR103" i="4"/>
  <c r="AU103" i="4" s="1"/>
  <c r="AR104" i="4"/>
  <c r="AT104" i="4" s="1"/>
  <c r="AR105" i="4"/>
  <c r="AU105" i="4" s="1"/>
  <c r="AR106" i="4"/>
  <c r="AU106" i="4" s="1"/>
  <c r="AR107" i="4"/>
  <c r="AU107" i="4" s="1"/>
  <c r="AR108" i="4"/>
  <c r="AU108" i="4" s="1"/>
  <c r="AR109" i="4"/>
  <c r="AT109" i="4" s="1"/>
  <c r="AR110" i="4"/>
  <c r="AU110" i="4" s="1"/>
  <c r="AR111" i="4"/>
  <c r="AU111" i="4" s="1"/>
  <c r="AR112" i="4"/>
  <c r="AU112" i="4" s="1"/>
  <c r="AR113" i="4"/>
  <c r="AU113" i="4" s="1"/>
  <c r="AR114" i="4"/>
  <c r="AU114" i="4" s="1"/>
  <c r="AR115" i="4"/>
  <c r="AU115" i="4" s="1"/>
  <c r="AR116" i="4"/>
  <c r="AU116" i="4" s="1"/>
  <c r="AR117" i="4"/>
  <c r="AT117" i="4" s="1"/>
  <c r="AR118" i="4"/>
  <c r="AU118" i="4" s="1"/>
  <c r="AR119" i="4"/>
  <c r="AU119" i="4" s="1"/>
  <c r="AR120" i="4"/>
  <c r="AT120" i="4" s="1"/>
  <c r="AR121" i="4"/>
  <c r="AU121" i="4" s="1"/>
  <c r="AR122" i="4"/>
  <c r="AU122" i="4" s="1"/>
  <c r="AR123" i="4"/>
  <c r="AU123" i="4" s="1"/>
  <c r="AR124" i="4"/>
  <c r="AU124" i="4" s="1"/>
  <c r="AR125" i="4"/>
  <c r="AU125" i="4" s="1"/>
  <c r="AR126" i="4"/>
  <c r="AU126" i="4" s="1"/>
  <c r="AR127" i="4"/>
  <c r="AU127" i="4" s="1"/>
  <c r="AR128" i="4"/>
  <c r="AT128" i="4" s="1"/>
  <c r="AR129" i="4"/>
  <c r="AU129" i="4" s="1"/>
  <c r="AR130" i="4"/>
  <c r="AU130" i="4" s="1"/>
  <c r="AR131" i="4"/>
  <c r="AU131" i="4" s="1"/>
  <c r="AR132" i="4"/>
  <c r="AU132" i="4" s="1"/>
  <c r="AR133" i="4"/>
  <c r="AU133" i="4" s="1"/>
  <c r="AR134" i="4"/>
  <c r="AU134" i="4" s="1"/>
  <c r="AR135" i="4"/>
  <c r="AU135" i="4" s="1"/>
  <c r="AR136" i="4"/>
  <c r="AT136" i="4" s="1"/>
  <c r="AR137" i="4"/>
  <c r="AU137" i="4" s="1"/>
  <c r="AR138" i="4"/>
  <c r="AU138" i="4" s="1"/>
  <c r="AR139" i="4"/>
  <c r="AU139" i="4" s="1"/>
  <c r="AR140" i="4"/>
  <c r="AU140" i="4" s="1"/>
  <c r="AR141" i="4"/>
  <c r="AT141" i="4" s="1"/>
  <c r="AR142" i="4"/>
  <c r="AU142" i="4" s="1"/>
  <c r="AR143" i="4"/>
  <c r="AU143" i="4" s="1"/>
  <c r="AR144" i="4"/>
  <c r="AU144" i="4" s="1"/>
  <c r="AR145" i="4"/>
  <c r="AU145" i="4" s="1"/>
  <c r="AR146" i="4"/>
  <c r="AU146" i="4" s="1"/>
  <c r="AR147" i="4"/>
  <c r="AU147" i="4" s="1"/>
  <c r="AR148" i="4"/>
  <c r="AU148" i="4" s="1"/>
  <c r="AR149" i="4"/>
  <c r="AT149" i="4" s="1"/>
  <c r="AR150" i="4"/>
  <c r="AU150" i="4" s="1"/>
  <c r="AR151" i="4"/>
  <c r="AU151" i="4" s="1"/>
  <c r="AR152" i="4"/>
  <c r="AT152" i="4" s="1"/>
  <c r="AR153" i="4"/>
  <c r="AU153" i="4" s="1"/>
  <c r="AR154" i="4"/>
  <c r="AU154" i="4" s="1"/>
  <c r="AR155" i="4"/>
  <c r="AU155" i="4" s="1"/>
  <c r="AR156" i="4"/>
  <c r="AU156" i="4" s="1"/>
  <c r="AR157" i="4"/>
  <c r="AU157" i="4" s="1"/>
  <c r="AR158" i="4"/>
  <c r="AU158" i="4" s="1"/>
  <c r="AR159" i="4"/>
  <c r="AU159" i="4" s="1"/>
  <c r="AR160" i="4"/>
  <c r="AT160" i="4" s="1"/>
  <c r="AR161" i="4"/>
  <c r="AU161" i="4" s="1"/>
  <c r="AR162" i="4"/>
  <c r="AU162" i="4" s="1"/>
  <c r="AR163" i="4"/>
  <c r="AU163" i="4" s="1"/>
  <c r="AR164" i="4"/>
  <c r="AU164" i="4" s="1"/>
  <c r="AR165" i="4"/>
  <c r="AU165" i="4" s="1"/>
  <c r="AR166" i="4"/>
  <c r="AU166" i="4" s="1"/>
  <c r="AR167" i="4"/>
  <c r="AU167" i="4" s="1"/>
  <c r="AR168" i="4"/>
  <c r="AT168" i="4" s="1"/>
  <c r="AR169" i="4"/>
  <c r="AU169" i="4" s="1"/>
  <c r="AR170" i="4"/>
  <c r="AU170" i="4" s="1"/>
  <c r="AR171" i="4"/>
  <c r="AU171" i="4" s="1"/>
  <c r="AR172" i="4"/>
  <c r="AU172" i="4" s="1"/>
  <c r="AR173" i="4"/>
  <c r="AT173" i="4" s="1"/>
  <c r="AR174" i="4"/>
  <c r="AU174" i="4" s="1"/>
  <c r="AR175" i="4"/>
  <c r="AU175" i="4" s="1"/>
  <c r="AR176" i="4"/>
  <c r="AU176" i="4" s="1"/>
  <c r="AR177" i="4"/>
  <c r="AU177" i="4" s="1"/>
  <c r="AR178" i="4"/>
  <c r="AU178" i="4" s="1"/>
  <c r="AR179" i="4"/>
  <c r="AU179" i="4" s="1"/>
  <c r="AR180" i="4"/>
  <c r="AT180" i="4" s="1"/>
  <c r="AR181" i="4"/>
  <c r="AU181" i="4" s="1"/>
  <c r="AR182" i="4"/>
  <c r="AT182" i="4" s="1"/>
  <c r="AR183" i="4"/>
  <c r="AU183" i="4" s="1"/>
  <c r="AR184" i="4"/>
  <c r="AU184" i="4" s="1"/>
  <c r="AR185" i="4"/>
  <c r="AU185" i="4" s="1"/>
  <c r="AR186" i="4"/>
  <c r="AU186" i="4" s="1"/>
  <c r="AR187" i="4"/>
  <c r="AU187" i="4" s="1"/>
  <c r="AR188" i="4"/>
  <c r="AT188" i="4" s="1"/>
  <c r="AR189" i="4"/>
  <c r="AU189" i="4" s="1"/>
  <c r="AR190" i="4"/>
  <c r="AT190" i="4" s="1"/>
  <c r="AR191" i="4"/>
  <c r="AU191" i="4" s="1"/>
  <c r="AR192" i="4"/>
  <c r="AU192" i="4" s="1"/>
  <c r="AR193" i="4"/>
  <c r="AU193" i="4" s="1"/>
  <c r="AR194" i="4"/>
  <c r="AU194" i="4" s="1"/>
  <c r="AR195" i="4"/>
  <c r="AU195" i="4" s="1"/>
  <c r="AR196" i="4"/>
  <c r="AT196" i="4" s="1"/>
  <c r="AR197" i="4"/>
  <c r="AU197" i="4" s="1"/>
  <c r="AR198" i="4"/>
  <c r="AT198" i="4" s="1"/>
  <c r="AR199" i="4"/>
  <c r="AU199" i="4" s="1"/>
  <c r="AR200" i="4"/>
  <c r="AU200" i="4" s="1"/>
  <c r="AR201" i="4"/>
  <c r="AU201" i="4" s="1"/>
  <c r="AR202" i="4"/>
  <c r="AU202" i="4" s="1"/>
  <c r="AR203" i="4"/>
  <c r="AU203" i="4" s="1"/>
  <c r="AR204" i="4"/>
  <c r="AT204" i="4" s="1"/>
  <c r="AR205" i="4"/>
  <c r="AU205" i="4" s="1"/>
  <c r="AR206" i="4"/>
  <c r="AT206" i="4" s="1"/>
  <c r="AR207" i="4"/>
  <c r="AU207" i="4" s="1"/>
  <c r="AR208" i="4"/>
  <c r="AU208" i="4" s="1"/>
  <c r="AR209" i="4"/>
  <c r="AU209" i="4" s="1"/>
  <c r="AR210" i="4"/>
  <c r="AU210" i="4" s="1"/>
  <c r="AR211" i="4"/>
  <c r="AU211" i="4" s="1"/>
  <c r="AR212" i="4"/>
  <c r="AT212" i="4" s="1"/>
  <c r="AR213" i="4"/>
  <c r="AU213" i="4" s="1"/>
  <c r="AR214" i="4"/>
  <c r="AT214" i="4" s="1"/>
  <c r="AR215" i="4"/>
  <c r="AU215" i="4" s="1"/>
  <c r="AR216" i="4"/>
  <c r="AU216" i="4" s="1"/>
  <c r="AR217" i="4"/>
  <c r="AU217" i="4" s="1"/>
  <c r="AR218" i="4"/>
  <c r="AU218" i="4" s="1"/>
  <c r="AR219" i="4"/>
  <c r="AU219" i="4" s="1"/>
  <c r="AR220" i="4"/>
  <c r="AT220" i="4" s="1"/>
  <c r="AS21" i="4"/>
  <c r="AV21" i="4" s="1"/>
  <c r="AV221" i="4" s="1"/>
  <c r="AR21" i="4"/>
  <c r="AU21" i="4" s="1"/>
  <c r="G25" i="4"/>
  <c r="H25" i="4"/>
  <c r="F25" i="4"/>
  <c r="I25" i="4" s="1"/>
  <c r="L24" i="4" s="1"/>
  <c r="I23" i="4"/>
  <c r="I24" i="4"/>
  <c r="I22" i="4"/>
  <c r="AG7" i="4" l="1"/>
  <c r="AA14" i="4" s="1"/>
  <c r="AF7" i="4"/>
  <c r="Z14" i="4" s="1"/>
  <c r="AH7" i="4"/>
  <c r="AB14" i="4" s="1"/>
  <c r="AT219" i="4"/>
  <c r="AT215" i="4"/>
  <c r="AT211" i="4"/>
  <c r="AT207" i="4"/>
  <c r="AT203" i="4"/>
  <c r="AT199" i="4"/>
  <c r="AT195" i="4"/>
  <c r="AT191" i="4"/>
  <c r="AT187" i="4"/>
  <c r="AT183" i="4"/>
  <c r="AT179" i="4"/>
  <c r="AT175" i="4"/>
  <c r="AT171" i="4"/>
  <c r="AT167" i="4"/>
  <c r="AT163" i="4"/>
  <c r="AT159" i="4"/>
  <c r="AT155" i="4"/>
  <c r="AT151" i="4"/>
  <c r="AT147" i="4"/>
  <c r="AT143" i="4"/>
  <c r="AT139" i="4"/>
  <c r="AT135" i="4"/>
  <c r="AT131" i="4"/>
  <c r="AT127" i="4"/>
  <c r="AT123" i="4"/>
  <c r="AT119" i="4"/>
  <c r="AT115" i="4"/>
  <c r="AT111" i="4"/>
  <c r="AT107" i="4"/>
  <c r="AT103" i="4"/>
  <c r="AT99" i="4"/>
  <c r="AT95" i="4"/>
  <c r="AT91" i="4"/>
  <c r="AT87" i="4"/>
  <c r="AT83" i="4"/>
  <c r="AT79" i="4"/>
  <c r="AT75" i="4"/>
  <c r="AT71" i="4"/>
  <c r="AT67" i="4"/>
  <c r="AT63" i="4"/>
  <c r="AT59" i="4"/>
  <c r="AT55" i="4"/>
  <c r="AT51" i="4"/>
  <c r="AT47" i="4"/>
  <c r="AT43" i="4"/>
  <c r="AT39" i="4"/>
  <c r="AT35" i="4"/>
  <c r="AT29" i="4"/>
  <c r="AU214" i="4"/>
  <c r="AU206" i="4"/>
  <c r="AU198" i="4"/>
  <c r="AU190" i="4"/>
  <c r="AU182" i="4"/>
  <c r="AU173" i="4"/>
  <c r="AU152" i="4"/>
  <c r="AU141" i="4"/>
  <c r="AU120" i="4"/>
  <c r="AU109" i="4"/>
  <c r="AU88" i="4"/>
  <c r="AU77" i="4"/>
  <c r="AU56" i="4"/>
  <c r="AU45" i="4"/>
  <c r="AU24" i="4"/>
  <c r="N23" i="4"/>
  <c r="N24" i="4"/>
  <c r="L22" i="4"/>
  <c r="M24" i="4"/>
  <c r="O24" i="4" s="1"/>
  <c r="L23" i="4"/>
  <c r="AT23" i="4"/>
  <c r="AU23" i="4"/>
  <c r="AT218" i="4"/>
  <c r="AT210" i="4"/>
  <c r="AT202" i="4"/>
  <c r="AT194" i="4"/>
  <c r="AT186" i="4"/>
  <c r="AT178" i="4"/>
  <c r="AT174" i="4"/>
  <c r="AT170" i="4"/>
  <c r="AT166" i="4"/>
  <c r="AT162" i="4"/>
  <c r="AT158" i="4"/>
  <c r="AT154" i="4"/>
  <c r="AT150" i="4"/>
  <c r="AT146" i="4"/>
  <c r="AT142" i="4"/>
  <c r="AT138" i="4"/>
  <c r="AT134" i="4"/>
  <c r="AT130" i="4"/>
  <c r="AT126" i="4"/>
  <c r="AT122" i="4"/>
  <c r="AT118" i="4"/>
  <c r="AT114" i="4"/>
  <c r="AT110" i="4"/>
  <c r="AT106" i="4"/>
  <c r="AT102" i="4"/>
  <c r="AT98" i="4"/>
  <c r="AT94" i="4"/>
  <c r="AT90" i="4"/>
  <c r="AT86" i="4"/>
  <c r="AT82" i="4"/>
  <c r="AT78" i="4"/>
  <c r="AT74" i="4"/>
  <c r="AT70" i="4"/>
  <c r="AT66" i="4"/>
  <c r="AT62" i="4"/>
  <c r="AT58" i="4"/>
  <c r="AT54" i="4"/>
  <c r="AT50" i="4"/>
  <c r="AT46" i="4"/>
  <c r="AT42" i="4"/>
  <c r="AT38" i="4"/>
  <c r="AT33" i="4"/>
  <c r="AT28" i="4"/>
  <c r="AU220" i="4"/>
  <c r="AU212" i="4"/>
  <c r="AU204" i="4"/>
  <c r="AU196" i="4"/>
  <c r="AU188" i="4"/>
  <c r="AU180" i="4"/>
  <c r="AU160" i="4"/>
  <c r="AU149" i="4"/>
  <c r="AU128" i="4"/>
  <c r="AU117" i="4"/>
  <c r="AU96" i="4"/>
  <c r="AU85" i="4"/>
  <c r="AU64" i="4"/>
  <c r="AU53" i="4"/>
  <c r="AU32" i="4"/>
  <c r="M22" i="4"/>
  <c r="M23" i="4"/>
  <c r="M25" i="4" s="1"/>
  <c r="N22" i="4"/>
  <c r="N25" i="4" s="1"/>
  <c r="AT34" i="4"/>
  <c r="AU34" i="4"/>
  <c r="AU30" i="4"/>
  <c r="AT30" i="4"/>
  <c r="AT26" i="4"/>
  <c r="AU26" i="4"/>
  <c r="AU22" i="4"/>
  <c r="AT22" i="4"/>
  <c r="AT21" i="4"/>
  <c r="AT217" i="4"/>
  <c r="AT213" i="4"/>
  <c r="AT209" i="4"/>
  <c r="AT205" i="4"/>
  <c r="AT201" i="4"/>
  <c r="AT197" i="4"/>
  <c r="AT193" i="4"/>
  <c r="AT189" i="4"/>
  <c r="AT185" i="4"/>
  <c r="AT181" i="4"/>
  <c r="AT177" i="4"/>
  <c r="AT169" i="4"/>
  <c r="AT165" i="4"/>
  <c r="AT161" i="4"/>
  <c r="AT157" i="4"/>
  <c r="AT153" i="4"/>
  <c r="AT145" i="4"/>
  <c r="AT137" i="4"/>
  <c r="AT133" i="4"/>
  <c r="AT129" i="4"/>
  <c r="AT125" i="4"/>
  <c r="AT121" i="4"/>
  <c r="AT113" i="4"/>
  <c r="AT105" i="4"/>
  <c r="AT101" i="4"/>
  <c r="AT97" i="4"/>
  <c r="AT93" i="4"/>
  <c r="AT89" i="4"/>
  <c r="AT81" i="4"/>
  <c r="AT73" i="4"/>
  <c r="AT69" i="4"/>
  <c r="AT65" i="4"/>
  <c r="AT61" i="4"/>
  <c r="AT57" i="4"/>
  <c r="AT49" i="4"/>
  <c r="AT41" i="4"/>
  <c r="AT37" i="4"/>
  <c r="AT27" i="4"/>
  <c r="AU168" i="4"/>
  <c r="AU136" i="4"/>
  <c r="AU104" i="4"/>
  <c r="AU72" i="4"/>
  <c r="AU40" i="4"/>
  <c r="AU221" i="4" s="1"/>
  <c r="AT216" i="4"/>
  <c r="AT208" i="4"/>
  <c r="AT200" i="4"/>
  <c r="AT192" i="4"/>
  <c r="AT184" i="4"/>
  <c r="AT176" i="4"/>
  <c r="AT172" i="4"/>
  <c r="AT164" i="4"/>
  <c r="AT156" i="4"/>
  <c r="AT148" i="4"/>
  <c r="AT144" i="4"/>
  <c r="AT140" i="4"/>
  <c r="AT132" i="4"/>
  <c r="AT124" i="4"/>
  <c r="AT116" i="4"/>
  <c r="AT112" i="4"/>
  <c r="AT108" i="4"/>
  <c r="AT100" i="4"/>
  <c r="AT92" i="4"/>
  <c r="AT84" i="4"/>
  <c r="AT80" i="4"/>
  <c r="AT76" i="4"/>
  <c r="AT68" i="4"/>
  <c r="AT60" i="4"/>
  <c r="AT52" i="4"/>
  <c r="AT48" i="4"/>
  <c r="AT44" i="4"/>
  <c r="AT36" i="4"/>
  <c r="AT31" i="4"/>
  <c r="AT25" i="4"/>
  <c r="AG8" i="4"/>
  <c r="AA15" i="4" s="1"/>
  <c r="AH8" i="4"/>
  <c r="AB15" i="4" s="1"/>
  <c r="AF8" i="4"/>
  <c r="Z15" i="4" s="1"/>
  <c r="AG6" i="4"/>
  <c r="AA13" i="4" s="1"/>
  <c r="O23" i="4"/>
  <c r="L25" i="4"/>
  <c r="O25" i="4" s="1"/>
  <c r="AJ69" i="2"/>
  <c r="AJ70" i="2" s="1"/>
  <c r="AJ68" i="2"/>
  <c r="AG64" i="2"/>
  <c r="AG63" i="2"/>
  <c r="U5" i="2"/>
  <c r="V5" i="2" s="1"/>
  <c r="U6" i="2"/>
  <c r="V6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V25" i="2" s="1"/>
  <c r="U26" i="2"/>
  <c r="V26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40" i="2"/>
  <c r="V40" i="2" s="1"/>
  <c r="U41" i="2"/>
  <c r="V41" i="2" s="1"/>
  <c r="U42" i="2"/>
  <c r="V42" i="2" s="1"/>
  <c r="U43" i="2"/>
  <c r="V43" i="2" s="1"/>
  <c r="U44" i="2"/>
  <c r="V44" i="2" s="1"/>
  <c r="U45" i="2"/>
  <c r="V45" i="2" s="1"/>
  <c r="U46" i="2"/>
  <c r="V46" i="2" s="1"/>
  <c r="U47" i="2"/>
  <c r="V47" i="2" s="1"/>
  <c r="U48" i="2"/>
  <c r="V48" i="2" s="1"/>
  <c r="U49" i="2"/>
  <c r="V49" i="2" s="1"/>
  <c r="U50" i="2"/>
  <c r="V50" i="2" s="1"/>
  <c r="U51" i="2"/>
  <c r="V51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V57" i="2" s="1"/>
  <c r="U58" i="2"/>
  <c r="V58" i="2" s="1"/>
  <c r="U59" i="2"/>
  <c r="V59" i="2" s="1"/>
  <c r="U60" i="2"/>
  <c r="V60" i="2" s="1"/>
  <c r="U61" i="2"/>
  <c r="V61" i="2" s="1"/>
  <c r="U62" i="2"/>
  <c r="V62" i="2" s="1"/>
  <c r="U63" i="2"/>
  <c r="V63" i="2" s="1"/>
  <c r="U64" i="2"/>
  <c r="V64" i="2" s="1"/>
  <c r="U65" i="2"/>
  <c r="V65" i="2" s="1"/>
  <c r="U66" i="2"/>
  <c r="V66" i="2" s="1"/>
  <c r="U67" i="2"/>
  <c r="V67" i="2" s="1"/>
  <c r="U68" i="2"/>
  <c r="V68" i="2" s="1"/>
  <c r="U69" i="2"/>
  <c r="V69" i="2" s="1"/>
  <c r="U70" i="2"/>
  <c r="V70" i="2" s="1"/>
  <c r="U71" i="2"/>
  <c r="V71" i="2" s="1"/>
  <c r="U72" i="2"/>
  <c r="V72" i="2" s="1"/>
  <c r="U73" i="2"/>
  <c r="V73" i="2" s="1"/>
  <c r="U74" i="2"/>
  <c r="V74" i="2" s="1"/>
  <c r="U75" i="2"/>
  <c r="V75" i="2" s="1"/>
  <c r="U76" i="2"/>
  <c r="V76" i="2" s="1"/>
  <c r="U77" i="2"/>
  <c r="V77" i="2" s="1"/>
  <c r="U78" i="2"/>
  <c r="V78" i="2" s="1"/>
  <c r="U79" i="2"/>
  <c r="V79" i="2" s="1"/>
  <c r="U80" i="2"/>
  <c r="V80" i="2" s="1"/>
  <c r="U81" i="2"/>
  <c r="V81" i="2" s="1"/>
  <c r="U82" i="2"/>
  <c r="V82" i="2" s="1"/>
  <c r="U83" i="2"/>
  <c r="V83" i="2" s="1"/>
  <c r="U84" i="2"/>
  <c r="V84" i="2" s="1"/>
  <c r="U85" i="2"/>
  <c r="V85" i="2" s="1"/>
  <c r="U86" i="2"/>
  <c r="V86" i="2" s="1"/>
  <c r="U87" i="2"/>
  <c r="V87" i="2" s="1"/>
  <c r="U88" i="2"/>
  <c r="V88" i="2" s="1"/>
  <c r="U89" i="2"/>
  <c r="V89" i="2" s="1"/>
  <c r="U90" i="2"/>
  <c r="V90" i="2" s="1"/>
  <c r="U91" i="2"/>
  <c r="V91" i="2" s="1"/>
  <c r="U92" i="2"/>
  <c r="V92" i="2" s="1"/>
  <c r="U93" i="2"/>
  <c r="V93" i="2" s="1"/>
  <c r="U94" i="2"/>
  <c r="V94" i="2" s="1"/>
  <c r="U95" i="2"/>
  <c r="V95" i="2" s="1"/>
  <c r="U96" i="2"/>
  <c r="V96" i="2" s="1"/>
  <c r="U97" i="2"/>
  <c r="V97" i="2" s="1"/>
  <c r="U98" i="2"/>
  <c r="V98" i="2" s="1"/>
  <c r="U99" i="2"/>
  <c r="V99" i="2" s="1"/>
  <c r="U100" i="2"/>
  <c r="V100" i="2" s="1"/>
  <c r="U101" i="2"/>
  <c r="V101" i="2" s="1"/>
  <c r="U102" i="2"/>
  <c r="V102" i="2" s="1"/>
  <c r="U103" i="2"/>
  <c r="V103" i="2" s="1"/>
  <c r="U104" i="2"/>
  <c r="V104" i="2" s="1"/>
  <c r="U105" i="2"/>
  <c r="V105" i="2" s="1"/>
  <c r="U106" i="2"/>
  <c r="V106" i="2" s="1"/>
  <c r="U107" i="2"/>
  <c r="V107" i="2" s="1"/>
  <c r="U108" i="2"/>
  <c r="V108" i="2" s="1"/>
  <c r="U109" i="2"/>
  <c r="V109" i="2" s="1"/>
  <c r="U110" i="2"/>
  <c r="V110" i="2" s="1"/>
  <c r="U111" i="2"/>
  <c r="V111" i="2" s="1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V137" i="2" s="1"/>
  <c r="U138" i="2"/>
  <c r="V138" i="2" s="1"/>
  <c r="U139" i="2"/>
  <c r="V139" i="2" s="1"/>
  <c r="U140" i="2"/>
  <c r="V140" i="2" s="1"/>
  <c r="U141" i="2"/>
  <c r="V141" i="2" s="1"/>
  <c r="U142" i="2"/>
  <c r="V142" i="2" s="1"/>
  <c r="U143" i="2"/>
  <c r="V143" i="2" s="1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V153" i="2" s="1"/>
  <c r="U154" i="2"/>
  <c r="V154" i="2" s="1"/>
  <c r="U155" i="2"/>
  <c r="V155" i="2" s="1"/>
  <c r="U156" i="2"/>
  <c r="V156" i="2" s="1"/>
  <c r="U157" i="2"/>
  <c r="V157" i="2" s="1"/>
  <c r="U158" i="2"/>
  <c r="V158" i="2" s="1"/>
  <c r="U159" i="2"/>
  <c r="V159" i="2" s="1"/>
  <c r="U160" i="2"/>
  <c r="V160" i="2" s="1"/>
  <c r="U161" i="2"/>
  <c r="V161" i="2" s="1"/>
  <c r="U162" i="2"/>
  <c r="V162" i="2" s="1"/>
  <c r="U163" i="2"/>
  <c r="V163" i="2" s="1"/>
  <c r="U164" i="2"/>
  <c r="V164" i="2" s="1"/>
  <c r="U165" i="2"/>
  <c r="V165" i="2" s="1"/>
  <c r="U166" i="2"/>
  <c r="V166" i="2" s="1"/>
  <c r="U167" i="2"/>
  <c r="V167" i="2" s="1"/>
  <c r="U168" i="2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75" i="2"/>
  <c r="V175" i="2" s="1"/>
  <c r="U176" i="2"/>
  <c r="V176" i="2" s="1"/>
  <c r="U177" i="2"/>
  <c r="V177" i="2" s="1"/>
  <c r="U178" i="2"/>
  <c r="V178" i="2" s="1"/>
  <c r="U179" i="2"/>
  <c r="V179" i="2" s="1"/>
  <c r="U180" i="2"/>
  <c r="V180" i="2" s="1"/>
  <c r="U181" i="2"/>
  <c r="V181" i="2" s="1"/>
  <c r="U182" i="2"/>
  <c r="V182" i="2" s="1"/>
  <c r="U183" i="2"/>
  <c r="V183" i="2" s="1"/>
  <c r="U184" i="2"/>
  <c r="V184" i="2" s="1"/>
  <c r="U185" i="2"/>
  <c r="V185" i="2" s="1"/>
  <c r="U186" i="2"/>
  <c r="V186" i="2" s="1"/>
  <c r="U187" i="2"/>
  <c r="V187" i="2" s="1"/>
  <c r="U188" i="2"/>
  <c r="V188" i="2" s="1"/>
  <c r="U189" i="2"/>
  <c r="V189" i="2" s="1"/>
  <c r="U190" i="2"/>
  <c r="V190" i="2" s="1"/>
  <c r="U191" i="2"/>
  <c r="V191" i="2" s="1"/>
  <c r="U192" i="2"/>
  <c r="V192" i="2" s="1"/>
  <c r="U193" i="2"/>
  <c r="V193" i="2" s="1"/>
  <c r="U194" i="2"/>
  <c r="V194" i="2" s="1"/>
  <c r="U195" i="2"/>
  <c r="V195" i="2" s="1"/>
  <c r="U196" i="2"/>
  <c r="V196" i="2" s="1"/>
  <c r="U197" i="2"/>
  <c r="V197" i="2" s="1"/>
  <c r="U198" i="2"/>
  <c r="V198" i="2" s="1"/>
  <c r="U199" i="2"/>
  <c r="V199" i="2" s="1"/>
  <c r="U200" i="2"/>
  <c r="V200" i="2" s="1"/>
  <c r="U201" i="2"/>
  <c r="V201" i="2" s="1"/>
  <c r="U202" i="2"/>
  <c r="V202" i="2" s="1"/>
  <c r="U203" i="2"/>
  <c r="V203" i="2" s="1"/>
  <c r="U4" i="2"/>
  <c r="V4" i="2" s="1"/>
  <c r="AA48" i="2"/>
  <c r="AA47" i="2"/>
  <c r="AA46" i="2"/>
  <c r="AA45" i="2"/>
  <c r="AA44" i="2"/>
  <c r="AA43" i="2"/>
  <c r="AA42" i="2"/>
  <c r="AA41" i="2"/>
  <c r="AA40" i="2"/>
  <c r="AD3" i="2"/>
  <c r="AB14" i="2"/>
  <c r="AN11" i="2"/>
  <c r="AC13" i="2"/>
  <c r="AB13" i="2"/>
  <c r="AE12" i="4" l="1"/>
  <c r="AG65" i="2"/>
  <c r="X193" i="2"/>
  <c r="W193" i="2"/>
  <c r="X181" i="2"/>
  <c r="W181" i="2"/>
  <c r="X177" i="2"/>
  <c r="W177" i="2"/>
  <c r="X173" i="2"/>
  <c r="W173" i="2"/>
  <c r="X169" i="2"/>
  <c r="W169" i="2"/>
  <c r="X165" i="2"/>
  <c r="W165" i="2"/>
  <c r="X161" i="2"/>
  <c r="W161" i="2"/>
  <c r="X157" i="2"/>
  <c r="W157" i="2"/>
  <c r="X153" i="2"/>
  <c r="W153" i="2"/>
  <c r="X149" i="2"/>
  <c r="W149" i="2"/>
  <c r="X145" i="2"/>
  <c r="W145" i="2"/>
  <c r="X141" i="2"/>
  <c r="W141" i="2"/>
  <c r="X137" i="2"/>
  <c r="W137" i="2"/>
  <c r="X133" i="2"/>
  <c r="W133" i="2"/>
  <c r="X129" i="2"/>
  <c r="W129" i="2"/>
  <c r="X125" i="2"/>
  <c r="W125" i="2"/>
  <c r="X121" i="2"/>
  <c r="W121" i="2"/>
  <c r="X117" i="2"/>
  <c r="W117" i="2"/>
  <c r="X113" i="2"/>
  <c r="W113" i="2"/>
  <c r="X109" i="2"/>
  <c r="W109" i="2"/>
  <c r="X105" i="2"/>
  <c r="W105" i="2"/>
  <c r="X101" i="2"/>
  <c r="W101" i="2"/>
  <c r="X97" i="2"/>
  <c r="W97" i="2"/>
  <c r="X93" i="2"/>
  <c r="W93" i="2"/>
  <c r="X89" i="2"/>
  <c r="W89" i="2"/>
  <c r="X85" i="2"/>
  <c r="W85" i="2"/>
  <c r="X81" i="2"/>
  <c r="W81" i="2"/>
  <c r="X77" i="2"/>
  <c r="W77" i="2"/>
  <c r="X73" i="2"/>
  <c r="W73" i="2"/>
  <c r="X69" i="2"/>
  <c r="W69" i="2"/>
  <c r="X65" i="2"/>
  <c r="W65" i="2"/>
  <c r="X61" i="2"/>
  <c r="W61" i="2"/>
  <c r="X57" i="2"/>
  <c r="W57" i="2"/>
  <c r="X53" i="2"/>
  <c r="W53" i="2"/>
  <c r="X49" i="2"/>
  <c r="W49" i="2"/>
  <c r="X45" i="2"/>
  <c r="W45" i="2"/>
  <c r="X41" i="2"/>
  <c r="W41" i="2"/>
  <c r="X37" i="2"/>
  <c r="W37" i="2"/>
  <c r="X33" i="2"/>
  <c r="W33" i="2"/>
  <c r="X29" i="2"/>
  <c r="W29" i="2"/>
  <c r="X25" i="2"/>
  <c r="W25" i="2"/>
  <c r="X21" i="2"/>
  <c r="W21" i="2"/>
  <c r="X17" i="2"/>
  <c r="W17" i="2"/>
  <c r="X13" i="2"/>
  <c r="W13" i="2"/>
  <c r="X9" i="2"/>
  <c r="W9" i="2"/>
  <c r="X5" i="2"/>
  <c r="W5" i="2"/>
  <c r="X4" i="2"/>
  <c r="W4" i="2"/>
  <c r="X184" i="2"/>
  <c r="W184" i="2"/>
  <c r="X168" i="2"/>
  <c r="W168" i="2"/>
  <c r="X156" i="2"/>
  <c r="W156" i="2"/>
  <c r="X144" i="2"/>
  <c r="W144" i="2"/>
  <c r="X140" i="2"/>
  <c r="W140" i="2"/>
  <c r="X136" i="2"/>
  <c r="W136" i="2"/>
  <c r="X132" i="2"/>
  <c r="W132" i="2"/>
  <c r="X128" i="2"/>
  <c r="W128" i="2"/>
  <c r="X124" i="2"/>
  <c r="W124" i="2"/>
  <c r="X120" i="2"/>
  <c r="W120" i="2"/>
  <c r="X116" i="2"/>
  <c r="W116" i="2"/>
  <c r="X112" i="2"/>
  <c r="W112" i="2"/>
  <c r="X108" i="2"/>
  <c r="W108" i="2"/>
  <c r="X104" i="2"/>
  <c r="W104" i="2"/>
  <c r="X100" i="2"/>
  <c r="W100" i="2"/>
  <c r="X96" i="2"/>
  <c r="W96" i="2"/>
  <c r="X92" i="2"/>
  <c r="W92" i="2"/>
  <c r="X88" i="2"/>
  <c r="W88" i="2"/>
  <c r="X84" i="2"/>
  <c r="W84" i="2"/>
  <c r="X80" i="2"/>
  <c r="W80" i="2"/>
  <c r="X76" i="2"/>
  <c r="W76" i="2"/>
  <c r="X72" i="2"/>
  <c r="W72" i="2"/>
  <c r="X68" i="2"/>
  <c r="W68" i="2"/>
  <c r="X64" i="2"/>
  <c r="W64" i="2"/>
  <c r="X60" i="2"/>
  <c r="W60" i="2"/>
  <c r="X56" i="2"/>
  <c r="W56" i="2"/>
  <c r="X52" i="2"/>
  <c r="W52" i="2"/>
  <c r="X48" i="2"/>
  <c r="W48" i="2"/>
  <c r="X44" i="2"/>
  <c r="W44" i="2"/>
  <c r="X40" i="2"/>
  <c r="W40" i="2"/>
  <c r="X36" i="2"/>
  <c r="W36" i="2"/>
  <c r="X32" i="2"/>
  <c r="W32" i="2"/>
  <c r="X28" i="2"/>
  <c r="W28" i="2"/>
  <c r="X24" i="2"/>
  <c r="W24" i="2"/>
  <c r="X20" i="2"/>
  <c r="W20" i="2"/>
  <c r="X16" i="2"/>
  <c r="W16" i="2"/>
  <c r="X12" i="2"/>
  <c r="W12" i="2"/>
  <c r="X8" i="2"/>
  <c r="W8" i="2"/>
  <c r="X201" i="2"/>
  <c r="W201" i="2"/>
  <c r="X185" i="2"/>
  <c r="W185" i="2"/>
  <c r="X196" i="2"/>
  <c r="W196" i="2"/>
  <c r="X188" i="2"/>
  <c r="W188" i="2"/>
  <c r="X172" i="2"/>
  <c r="W172" i="2"/>
  <c r="X160" i="2"/>
  <c r="W160" i="2"/>
  <c r="X148" i="2"/>
  <c r="W148" i="2"/>
  <c r="X203" i="2"/>
  <c r="W203" i="2"/>
  <c r="X199" i="2"/>
  <c r="W199" i="2"/>
  <c r="X195" i="2"/>
  <c r="W195" i="2"/>
  <c r="X191" i="2"/>
  <c r="W191" i="2"/>
  <c r="X187" i="2"/>
  <c r="W187" i="2"/>
  <c r="X183" i="2"/>
  <c r="W183" i="2"/>
  <c r="X179" i="2"/>
  <c r="W179" i="2"/>
  <c r="X175" i="2"/>
  <c r="W175" i="2"/>
  <c r="X171" i="2"/>
  <c r="W171" i="2"/>
  <c r="X167" i="2"/>
  <c r="W167" i="2"/>
  <c r="X163" i="2"/>
  <c r="W163" i="2"/>
  <c r="X159" i="2"/>
  <c r="W159" i="2"/>
  <c r="X155" i="2"/>
  <c r="W155" i="2"/>
  <c r="X151" i="2"/>
  <c r="W151" i="2"/>
  <c r="X147" i="2"/>
  <c r="W147" i="2"/>
  <c r="X143" i="2"/>
  <c r="W143" i="2"/>
  <c r="X139" i="2"/>
  <c r="W139" i="2"/>
  <c r="X135" i="2"/>
  <c r="W135" i="2"/>
  <c r="X131" i="2"/>
  <c r="W131" i="2"/>
  <c r="X127" i="2"/>
  <c r="W127" i="2"/>
  <c r="X123" i="2"/>
  <c r="W123" i="2"/>
  <c r="X119" i="2"/>
  <c r="W119" i="2"/>
  <c r="X115" i="2"/>
  <c r="W115" i="2"/>
  <c r="X111" i="2"/>
  <c r="W111" i="2"/>
  <c r="X107" i="2"/>
  <c r="W107" i="2"/>
  <c r="X103" i="2"/>
  <c r="W103" i="2"/>
  <c r="X99" i="2"/>
  <c r="W99" i="2"/>
  <c r="X95" i="2"/>
  <c r="W95" i="2"/>
  <c r="X91" i="2"/>
  <c r="W91" i="2"/>
  <c r="X87" i="2"/>
  <c r="W87" i="2"/>
  <c r="X83" i="2"/>
  <c r="W83" i="2"/>
  <c r="X79" i="2"/>
  <c r="W79" i="2"/>
  <c r="X75" i="2"/>
  <c r="W75" i="2"/>
  <c r="X71" i="2"/>
  <c r="W71" i="2"/>
  <c r="X67" i="2"/>
  <c r="W67" i="2"/>
  <c r="X63" i="2"/>
  <c r="W63" i="2"/>
  <c r="X59" i="2"/>
  <c r="W59" i="2"/>
  <c r="X55" i="2"/>
  <c r="W55" i="2"/>
  <c r="X51" i="2"/>
  <c r="W51" i="2"/>
  <c r="X47" i="2"/>
  <c r="W47" i="2"/>
  <c r="X43" i="2"/>
  <c r="W43" i="2"/>
  <c r="X39" i="2"/>
  <c r="W39" i="2"/>
  <c r="X35" i="2"/>
  <c r="W35" i="2"/>
  <c r="X31" i="2"/>
  <c r="W31" i="2"/>
  <c r="X27" i="2"/>
  <c r="W27" i="2"/>
  <c r="X23" i="2"/>
  <c r="W23" i="2"/>
  <c r="X19" i="2"/>
  <c r="W19" i="2"/>
  <c r="X15" i="2"/>
  <c r="W15" i="2"/>
  <c r="X11" i="2"/>
  <c r="W11" i="2"/>
  <c r="X7" i="2"/>
  <c r="W7" i="2"/>
  <c r="X197" i="2"/>
  <c r="W197" i="2"/>
  <c r="X189" i="2"/>
  <c r="W189" i="2"/>
  <c r="X200" i="2"/>
  <c r="W200" i="2"/>
  <c r="X192" i="2"/>
  <c r="W192" i="2"/>
  <c r="X180" i="2"/>
  <c r="W180" i="2"/>
  <c r="X176" i="2"/>
  <c r="W176" i="2"/>
  <c r="X164" i="2"/>
  <c r="W164" i="2"/>
  <c r="X152" i="2"/>
  <c r="W152" i="2"/>
  <c r="X202" i="2"/>
  <c r="W202" i="2"/>
  <c r="X198" i="2"/>
  <c r="W198" i="2"/>
  <c r="X194" i="2"/>
  <c r="W194" i="2"/>
  <c r="X190" i="2"/>
  <c r="W190" i="2"/>
  <c r="X186" i="2"/>
  <c r="W186" i="2"/>
  <c r="X182" i="2"/>
  <c r="W182" i="2"/>
  <c r="X178" i="2"/>
  <c r="W178" i="2"/>
  <c r="X174" i="2"/>
  <c r="W174" i="2"/>
  <c r="X170" i="2"/>
  <c r="W170" i="2"/>
  <c r="X166" i="2"/>
  <c r="W166" i="2"/>
  <c r="X162" i="2"/>
  <c r="W162" i="2"/>
  <c r="X158" i="2"/>
  <c r="W158" i="2"/>
  <c r="X154" i="2"/>
  <c r="W154" i="2"/>
  <c r="X150" i="2"/>
  <c r="W150" i="2"/>
  <c r="X146" i="2"/>
  <c r="W146" i="2"/>
  <c r="X142" i="2"/>
  <c r="W142" i="2"/>
  <c r="X138" i="2"/>
  <c r="W138" i="2"/>
  <c r="X134" i="2"/>
  <c r="W134" i="2"/>
  <c r="X130" i="2"/>
  <c r="W130" i="2"/>
  <c r="X126" i="2"/>
  <c r="W126" i="2"/>
  <c r="X122" i="2"/>
  <c r="W122" i="2"/>
  <c r="X118" i="2"/>
  <c r="W118" i="2"/>
  <c r="X114" i="2"/>
  <c r="W114" i="2"/>
  <c r="X110" i="2"/>
  <c r="W110" i="2"/>
  <c r="X106" i="2"/>
  <c r="W106" i="2"/>
  <c r="X102" i="2"/>
  <c r="W102" i="2"/>
  <c r="X98" i="2"/>
  <c r="W98" i="2"/>
  <c r="X94" i="2"/>
  <c r="W94" i="2"/>
  <c r="X90" i="2"/>
  <c r="W90" i="2"/>
  <c r="X86" i="2"/>
  <c r="W86" i="2"/>
  <c r="X82" i="2"/>
  <c r="W82" i="2"/>
  <c r="X78" i="2"/>
  <c r="W78" i="2"/>
  <c r="X74" i="2"/>
  <c r="W74" i="2"/>
  <c r="X70" i="2"/>
  <c r="W70" i="2"/>
  <c r="X66" i="2"/>
  <c r="W66" i="2"/>
  <c r="X62" i="2"/>
  <c r="W62" i="2"/>
  <c r="X58" i="2"/>
  <c r="W58" i="2"/>
  <c r="X54" i="2"/>
  <c r="W54" i="2"/>
  <c r="X50" i="2"/>
  <c r="W50" i="2"/>
  <c r="X46" i="2"/>
  <c r="W46" i="2"/>
  <c r="X42" i="2"/>
  <c r="W42" i="2"/>
  <c r="X38" i="2"/>
  <c r="W38" i="2"/>
  <c r="X34" i="2"/>
  <c r="W34" i="2"/>
  <c r="X30" i="2"/>
  <c r="W30" i="2"/>
  <c r="X26" i="2"/>
  <c r="W26" i="2"/>
  <c r="X22" i="2"/>
  <c r="W22" i="2"/>
  <c r="X18" i="2"/>
  <c r="W18" i="2"/>
  <c r="X14" i="2"/>
  <c r="W14" i="2"/>
  <c r="X10" i="2"/>
  <c r="W10" i="2"/>
  <c r="X6" i="2"/>
  <c r="W6" i="2"/>
  <c r="O22" i="4"/>
  <c r="AT221" i="4"/>
  <c r="D11" i="2"/>
  <c r="AB6" i="2"/>
  <c r="AB5" i="2"/>
  <c r="AB7" i="2"/>
  <c r="AY46" i="4" l="1"/>
  <c r="AY42" i="4"/>
  <c r="W204" i="2"/>
  <c r="X204" i="2"/>
  <c r="X206" i="2" s="1"/>
</calcChain>
</file>

<file path=xl/sharedStrings.xml><?xml version="1.0" encoding="utf-8"?>
<sst xmlns="http://schemas.openxmlformats.org/spreadsheetml/2006/main" count="739" uniqueCount="423">
  <si>
    <t>AqChannel</t>
  </si>
  <si>
    <t>Marital_status</t>
  </si>
  <si>
    <t>Gender</t>
  </si>
  <si>
    <t>M</t>
  </si>
  <si>
    <t>F</t>
  </si>
  <si>
    <t>Encoding Details:</t>
  </si>
  <si>
    <t>AqChannel:</t>
  </si>
  <si>
    <t>Website</t>
  </si>
  <si>
    <t>RM</t>
  </si>
  <si>
    <t>Sales_Teams</t>
  </si>
  <si>
    <t>App</t>
  </si>
  <si>
    <t>Location:</t>
  </si>
  <si>
    <t>Avg_usage_3Months</t>
  </si>
  <si>
    <t>Pre_usage</t>
  </si>
  <si>
    <t>Segment</t>
  </si>
  <si>
    <t>Custid</t>
  </si>
  <si>
    <t>Post_usage_month</t>
  </si>
  <si>
    <t>Latest_month_usage</t>
  </si>
  <si>
    <t>South</t>
  </si>
  <si>
    <t>North</t>
  </si>
  <si>
    <t>West</t>
  </si>
  <si>
    <t>Region</t>
  </si>
  <si>
    <t>Marital Status</t>
  </si>
  <si>
    <t>Un Married</t>
  </si>
  <si>
    <t>Married</t>
  </si>
  <si>
    <t>Pre-Defined segments</t>
  </si>
  <si>
    <t>Table</t>
  </si>
  <si>
    <t>It's consists of rows &amp; columns</t>
  </si>
  <si>
    <t>Relation</t>
  </si>
  <si>
    <t>Row</t>
  </si>
  <si>
    <t>Column</t>
  </si>
  <si>
    <t>Observation</t>
  </si>
  <si>
    <t>Variable</t>
  </si>
  <si>
    <t>Features</t>
  </si>
  <si>
    <t>No.of Rows</t>
  </si>
  <si>
    <t>No.of columns</t>
  </si>
  <si>
    <t>200*10</t>
  </si>
  <si>
    <t>No.of cells</t>
  </si>
  <si>
    <t>Number of values</t>
  </si>
  <si>
    <t>Dimension of data</t>
  </si>
  <si>
    <t>Dataset:</t>
  </si>
  <si>
    <t>One of Credit card company data</t>
  </si>
  <si>
    <t>Campaign data</t>
  </si>
  <si>
    <t>200 customers participated in this campaign</t>
  </si>
  <si>
    <t>Number of customers</t>
  </si>
  <si>
    <t>Each observation referring to one customer details</t>
  </si>
  <si>
    <t>Unique</t>
  </si>
  <si>
    <t>Every customer identified with the help of custid</t>
  </si>
  <si>
    <t>Other variables</t>
  </si>
  <si>
    <t>Each variable explains about customer interms of behavior, characteristics</t>
  </si>
  <si>
    <t>Objective: using this information, we need to understand campaign is successful or not?</t>
  </si>
  <si>
    <t>Which of customers are really used this campaign?</t>
  </si>
  <si>
    <t>Checks:</t>
  </si>
  <si>
    <t>Does data encoded?</t>
  </si>
  <si>
    <t>What are the encondings in the data?</t>
  </si>
  <si>
    <t>Which are the variables are encoded?</t>
  </si>
  <si>
    <t>Does data have any missing values?</t>
  </si>
  <si>
    <t>Type of data</t>
  </si>
  <si>
    <t>Type of variables</t>
  </si>
  <si>
    <t>Data types</t>
  </si>
  <si>
    <t>Descrete</t>
  </si>
  <si>
    <t>Continuous</t>
  </si>
  <si>
    <t>Numerical</t>
  </si>
  <si>
    <t>Descrete (Categorical)</t>
  </si>
  <si>
    <t>Character</t>
  </si>
  <si>
    <t>Example:</t>
  </si>
  <si>
    <t>Location</t>
  </si>
  <si>
    <t>Examples:</t>
  </si>
  <si>
    <t>Income</t>
  </si>
  <si>
    <t>Age</t>
  </si>
  <si>
    <t>Spend</t>
  </si>
  <si>
    <t>Between in any two values, if we are able to find 3rd value</t>
  </si>
  <si>
    <t>This variable considered as continuous</t>
  </si>
  <si>
    <t>Finite number of values</t>
  </si>
  <si>
    <t>Real values</t>
  </si>
  <si>
    <t>decimal/non decimal/integer/positive/negative</t>
  </si>
  <si>
    <t>Infiite</t>
  </si>
  <si>
    <t>Categorical</t>
  </si>
  <si>
    <t>Categorica</t>
  </si>
  <si>
    <t>Conitnous</t>
  </si>
  <si>
    <t>Categorical Data</t>
  </si>
  <si>
    <t>Nominal</t>
  </si>
  <si>
    <t>Ordinal</t>
  </si>
  <si>
    <t>Education_Qualitification</t>
  </si>
  <si>
    <t>SSC</t>
  </si>
  <si>
    <t>Grad</t>
  </si>
  <si>
    <t>PostGrad</t>
  </si>
  <si>
    <t>Phd</t>
  </si>
  <si>
    <t>Educational_Qualification</t>
  </si>
  <si>
    <t>Silver</t>
  </si>
  <si>
    <t>Gold</t>
  </si>
  <si>
    <t>Platinum</t>
  </si>
  <si>
    <t>Measures, KPI's, Metrics, Aggregations</t>
  </si>
  <si>
    <t>Measure of central tendencies</t>
  </si>
  <si>
    <t>Measure of frequencies</t>
  </si>
  <si>
    <t>Measure of Ranking</t>
  </si>
  <si>
    <t>Measure of variance (spread/devation)</t>
  </si>
  <si>
    <t>Middle value</t>
  </si>
  <si>
    <t>Row Labels</t>
  </si>
  <si>
    <t>Grand Total</t>
  </si>
  <si>
    <t>#count_cust</t>
  </si>
  <si>
    <t>Proportions</t>
  </si>
  <si>
    <t>Frequency</t>
  </si>
  <si>
    <t>Percentage</t>
  </si>
  <si>
    <t>Categorical variable</t>
  </si>
  <si>
    <t>Mean</t>
  </si>
  <si>
    <t>Median</t>
  </si>
  <si>
    <t>spend</t>
  </si>
  <si>
    <t>Mode</t>
  </si>
  <si>
    <t>most frequent value</t>
  </si>
  <si>
    <t>sum(X)/count(X)</t>
  </si>
  <si>
    <t>Middle interms of position</t>
  </si>
  <si>
    <t>Most frequent value</t>
  </si>
  <si>
    <t>categorical</t>
  </si>
  <si>
    <t>Measure of position</t>
  </si>
  <si>
    <t>Percentiles</t>
  </si>
  <si>
    <t>Relative Importance</t>
  </si>
  <si>
    <t>Avg_spend</t>
  </si>
  <si>
    <t>P5</t>
  </si>
  <si>
    <t>5th percentile</t>
  </si>
  <si>
    <t>5% of observations having values less than 35</t>
  </si>
  <si>
    <t>P10</t>
  </si>
  <si>
    <t>10% of observations having values less than 52</t>
  </si>
  <si>
    <t>97.5 percentile</t>
  </si>
  <si>
    <t>Chandra GATE SCORE</t>
  </si>
  <si>
    <t>97.5% of people scored less than Chandra who appeared for the exam</t>
  </si>
  <si>
    <t>5% of observations having values between 35 &amp; 52</t>
  </si>
  <si>
    <t>Percentile</t>
  </si>
  <si>
    <t>100 equal parts</t>
  </si>
  <si>
    <t>Deciles</t>
  </si>
  <si>
    <t>10 equal parts</t>
  </si>
  <si>
    <t>Pentiles</t>
  </si>
  <si>
    <t>20 equal parts</t>
  </si>
  <si>
    <t>Quartiles</t>
  </si>
  <si>
    <t>4 equal parts</t>
  </si>
  <si>
    <t>Quntiles</t>
  </si>
  <si>
    <t>5 equal parts</t>
  </si>
  <si>
    <t>P10, P20, P30, P40…P100</t>
  </si>
  <si>
    <t>P5, P10, P15, P20…</t>
  </si>
  <si>
    <t>Q1 = P25, Q2=P50=Median, Q3= P75, Q4=Max=P100</t>
  </si>
  <si>
    <t>P20, P40, P60, P80, P100</t>
  </si>
  <si>
    <t>P1, P2…..P100</t>
  </si>
  <si>
    <t>P25</t>
  </si>
  <si>
    <t>P50</t>
  </si>
  <si>
    <t>P75</t>
  </si>
  <si>
    <t>P90</t>
  </si>
  <si>
    <t>P95</t>
  </si>
  <si>
    <t>P99</t>
  </si>
  <si>
    <t>Max</t>
  </si>
  <si>
    <t>Measure of ranking</t>
  </si>
  <si>
    <t>Measure of variation</t>
  </si>
  <si>
    <t>Avg</t>
  </si>
  <si>
    <t>Deviation</t>
  </si>
  <si>
    <t>AD</t>
  </si>
  <si>
    <t>SD</t>
  </si>
  <si>
    <t>MAD</t>
  </si>
  <si>
    <t>MSD</t>
  </si>
  <si>
    <t>Variance</t>
  </si>
  <si>
    <t>Standard Deviation</t>
  </si>
  <si>
    <t>STD = sqrt(variance)</t>
  </si>
  <si>
    <t>Mean absolute Deviation</t>
  </si>
  <si>
    <t>Mean Squared devation = Variance</t>
  </si>
  <si>
    <t>Std</t>
  </si>
  <si>
    <t>Standard Deviation = sqrt(variance)</t>
  </si>
  <si>
    <t>Range</t>
  </si>
  <si>
    <t>Max-Min</t>
  </si>
  <si>
    <t>CV = Coeficient of variation</t>
  </si>
  <si>
    <t>Salaries between US, India</t>
  </si>
  <si>
    <t>US</t>
  </si>
  <si>
    <t>India</t>
  </si>
  <si>
    <t>STD</t>
  </si>
  <si>
    <t>USD</t>
  </si>
  <si>
    <t>INR</t>
  </si>
  <si>
    <t>CV</t>
  </si>
  <si>
    <t>std/mean</t>
  </si>
  <si>
    <t>Standard Error</t>
  </si>
  <si>
    <t>Sample Variance</t>
  </si>
  <si>
    <t>Kurtosis</t>
  </si>
  <si>
    <t>Skewness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</si>
  <si>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</si>
  <si>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</si>
  <si>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</si>
  <si>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</si>
  <si>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</si>
  <si>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</si>
  <si>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</si>
  <si>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Count of Gender</t>
  </si>
  <si>
    <t>Count of Gender2</t>
  </si>
  <si>
    <t>Column Labels</t>
  </si>
  <si>
    <t>Univariate Analysis</t>
  </si>
  <si>
    <t>Bivariate Analysis</t>
  </si>
  <si>
    <t>Multivariate Analysis</t>
  </si>
  <si>
    <t>Analyzing one variable at a time</t>
  </si>
  <si>
    <t>Analyzing two variables at a time</t>
  </si>
  <si>
    <t>Analyzing multiple variables at a time</t>
  </si>
  <si>
    <t>1. Categorical - Categorical</t>
  </si>
  <si>
    <t>2. Numerical - Numerical</t>
  </si>
  <si>
    <t>3. Categorical - Numerical</t>
  </si>
  <si>
    <t>Region-Segment</t>
  </si>
  <si>
    <t>Avg_spend_3months-Latest_month_usage</t>
  </si>
  <si>
    <t>Region-Avg_spend_3months</t>
  </si>
  <si>
    <t>Continuous Variable</t>
  </si>
  <si>
    <t>Metrics</t>
  </si>
  <si>
    <t>Mean, Median, Sum, Min, Max, Variance, Std, MAD, CV, P1, P5, P10…., Range</t>
  </si>
  <si>
    <t>Frequency, Proportions</t>
  </si>
  <si>
    <t>Cross Tabs</t>
  </si>
  <si>
    <t>Total</t>
  </si>
  <si>
    <t>Count of Custid</t>
  </si>
  <si>
    <t>Frequncy</t>
  </si>
  <si>
    <t>N</t>
  </si>
  <si>
    <t>Nmiss</t>
  </si>
  <si>
    <t>Var</t>
  </si>
  <si>
    <t>Min</t>
  </si>
  <si>
    <t>P1</t>
  </si>
  <si>
    <t>std</t>
  </si>
  <si>
    <t>mean</t>
  </si>
  <si>
    <t>sum</t>
  </si>
  <si>
    <t>Correlation</t>
  </si>
  <si>
    <t>Covariance</t>
  </si>
  <si>
    <t>1. If one variable is increase, is the other variable increasing or not?</t>
  </si>
  <si>
    <t>1. If one variable is increase, is the other variable decreasing or not?</t>
  </si>
  <si>
    <t>Both are increasing</t>
  </si>
  <si>
    <t>Positively correlated</t>
  </si>
  <si>
    <t>One increasing and other is decreasing</t>
  </si>
  <si>
    <t>Negatively correlated</t>
  </si>
  <si>
    <t>Linear Relationship</t>
  </si>
  <si>
    <t>Correlation is explains how the two variables are having linear realtionship?</t>
  </si>
  <si>
    <t>How strong the relationship?</t>
  </si>
  <si>
    <t>-1 and 1</t>
  </si>
  <si>
    <t>close to 1</t>
  </si>
  <si>
    <t>very strong correlation (positive)</t>
  </si>
  <si>
    <t>Close to -1</t>
  </si>
  <si>
    <t>very strong correlation (Negative)</t>
  </si>
  <si>
    <t>Close to 0</t>
  </si>
  <si>
    <t>there is no linear relationship</t>
  </si>
  <si>
    <t>Two correlation metrics</t>
  </si>
  <si>
    <t>Pearson Correlation</t>
  </si>
  <si>
    <t>Spearman Correlation</t>
  </si>
  <si>
    <t>Rank Correlation</t>
  </si>
  <si>
    <t>Descrete numerical values</t>
  </si>
  <si>
    <t>Continuous variables</t>
  </si>
  <si>
    <t>X1</t>
  </si>
  <si>
    <t>X2</t>
  </si>
  <si>
    <t>X1-Mean(X1)</t>
  </si>
  <si>
    <t>X2-Mean(X2)</t>
  </si>
  <si>
    <t>a</t>
  </si>
  <si>
    <t>b</t>
  </si>
  <si>
    <t>a*b</t>
  </si>
  <si>
    <t>a^2</t>
  </si>
  <si>
    <t>b^2</t>
  </si>
  <si>
    <t>Corr(Avg_spend_3months, Last_month_usage)</t>
  </si>
  <si>
    <t>Strong positive linear relationship</t>
  </si>
  <si>
    <t>Using Excel Formula</t>
  </si>
  <si>
    <t>Using Manual Calculation</t>
  </si>
  <si>
    <t>Pearson correlation</t>
  </si>
  <si>
    <t>Covariance(Avg_spend_3months, Last_month_usage)</t>
  </si>
  <si>
    <t>Using manual Calculation</t>
  </si>
  <si>
    <t>Using Excel formulae</t>
  </si>
  <si>
    <t>Predictive Modeling</t>
  </si>
  <si>
    <t>relationships</t>
  </si>
  <si>
    <t>Correlation/Covariance</t>
  </si>
  <si>
    <t>Chisqure</t>
  </si>
  <si>
    <t>F-statistics</t>
  </si>
  <si>
    <t>Expected value</t>
  </si>
  <si>
    <t>Actual Values</t>
  </si>
  <si>
    <t>Observed value</t>
  </si>
  <si>
    <t>chisqure</t>
  </si>
  <si>
    <t>Region - Avg_spend_3months</t>
  </si>
  <si>
    <t>F-statistic</t>
  </si>
  <si>
    <t>Univariate</t>
  </si>
  <si>
    <t>Mean, Median</t>
  </si>
  <si>
    <t>Range, Variance, std, MAD, CV</t>
  </si>
  <si>
    <t>P1, P5, P10, P25, P50, P75, P90, P95, P99</t>
  </si>
  <si>
    <t>Min, Max</t>
  </si>
  <si>
    <t>Categorical - Categorical</t>
  </si>
  <si>
    <t>Cross Tab Analysis</t>
  </si>
  <si>
    <t>Frequencies, Proportions</t>
  </si>
  <si>
    <t>Categorical-Numerical</t>
  </si>
  <si>
    <t>Aggregation analysis</t>
  </si>
  <si>
    <t>By Each Category, you can calulate different metrics like</t>
  </si>
  <si>
    <t>Covariaccne</t>
  </si>
  <si>
    <t>Numerical-Numerical</t>
  </si>
  <si>
    <t>Relationships</t>
  </si>
  <si>
    <t>High</t>
  </si>
  <si>
    <t>strong relationship</t>
  </si>
  <si>
    <t>strong negative linear relationship</t>
  </si>
  <si>
    <t>Close to 1</t>
  </si>
  <si>
    <t>strong postive linear relationship</t>
  </si>
  <si>
    <t>No Linear relationship</t>
  </si>
  <si>
    <t>Regression</t>
  </si>
  <si>
    <t>Classification</t>
  </si>
  <si>
    <t>Segmentation</t>
  </si>
  <si>
    <t>1. 100 customers</t>
  </si>
  <si>
    <t>30 customers are churners</t>
  </si>
  <si>
    <t>P(Customer=Churn)</t>
  </si>
  <si>
    <t>#of possibilities based on the condition/Total possibilities</t>
  </si>
  <si>
    <t>how likely something is to happen.</t>
  </si>
  <si>
    <t>marital status</t>
  </si>
  <si>
    <t>..</t>
  </si>
  <si>
    <t>Chennai</t>
  </si>
  <si>
    <t>Bangalore</t>
  </si>
  <si>
    <t>Gurgaon</t>
  </si>
  <si>
    <t>Hyderabad</t>
  </si>
  <si>
    <t>P(Customer=Bangalore)</t>
  </si>
  <si>
    <t>Probability</t>
  </si>
  <si>
    <t>0 &lt;=prob&lt;=1</t>
  </si>
  <si>
    <t>P(A)</t>
  </si>
  <si>
    <t>P(Customer=Gurgaon)</t>
  </si>
  <si>
    <t>P(Customer = Chennai or Bangalore)</t>
  </si>
  <si>
    <t>P(customer =M/Location=Bangalore)</t>
  </si>
  <si>
    <t>P(Customer=M)</t>
  </si>
  <si>
    <t>P(X/Y)</t>
  </si>
  <si>
    <t>P(Y/X)</t>
  </si>
  <si>
    <t>P(Location=Bangalore)</t>
  </si>
  <si>
    <t>Y</t>
  </si>
  <si>
    <t>X</t>
  </si>
  <si>
    <t>P(Customer=Bangalore/Gender=M)</t>
  </si>
  <si>
    <t>P(X/Y)*P(Y)</t>
  </si>
  <si>
    <t>P(Y/X)*P(X)</t>
  </si>
  <si>
    <t>P(X/Y)*P(Y) = P(Y/X)*P(X)</t>
  </si>
  <si>
    <t>P(X/Y) = P(Y/X)*P(X)/P(Y)</t>
  </si>
  <si>
    <t>Bayes Theorem = Conditional Probability Theorem</t>
  </si>
  <si>
    <t>Probability Distribution:</t>
  </si>
  <si>
    <t>%</t>
  </si>
  <si>
    <t>P(customer=Chennai)</t>
  </si>
  <si>
    <t>P(Customer=Chennai or Bangalore)</t>
  </si>
  <si>
    <t>P(c=Chennai) + P(Cust=Bangalore)+P(Cust=Gurgaon)+P(Cust=Hyder) = 100%</t>
  </si>
  <si>
    <t>What is probability associated to each category:</t>
  </si>
  <si>
    <t>Numerical variable</t>
  </si>
  <si>
    <t>P(Cust=20)</t>
  </si>
  <si>
    <t>P(20&lt;Cust_age&lt;30)</t>
  </si>
  <si>
    <t>0-10</t>
  </si>
  <si>
    <t>20-30</t>
  </si>
  <si>
    <t>30-40</t>
  </si>
  <si>
    <t>10-20</t>
  </si>
  <si>
    <t>Probability Density curve</t>
  </si>
  <si>
    <t>Every curve have mathematical formula</t>
  </si>
  <si>
    <t>Probability density function</t>
  </si>
  <si>
    <t>To calculate the area under the curve, you required to know about integration.</t>
  </si>
  <si>
    <t>Distribution for categorical variable</t>
  </si>
  <si>
    <t>Descrete distribution</t>
  </si>
  <si>
    <t>Distribution for numerical variable</t>
  </si>
  <si>
    <t>Continuous distributions</t>
  </si>
  <si>
    <t>1. Bernouli</t>
  </si>
  <si>
    <t>2. Poisson</t>
  </si>
  <si>
    <t>3. Binomial</t>
  </si>
  <si>
    <t>4. Uniform</t>
  </si>
  <si>
    <t>1. Normal</t>
  </si>
  <si>
    <t>2. Log normal</t>
  </si>
  <si>
    <t>3. exponential</t>
  </si>
  <si>
    <t>4. Logarithmic</t>
  </si>
  <si>
    <t>5. Uniform</t>
  </si>
  <si>
    <t>Objective:</t>
  </si>
  <si>
    <t>Between any two values of variable, what is percentage of observations lying.</t>
  </si>
  <si>
    <t>P(customer_location=Chennai or bangalore)</t>
  </si>
  <si>
    <t>P(20&lt;Customer_age&lt;40)</t>
  </si>
  <si>
    <t>Customer_age following normal distribution</t>
  </si>
  <si>
    <t>Descriptive Statistics</t>
  </si>
  <si>
    <t>Inferential Statistics</t>
  </si>
  <si>
    <t>Bivariate</t>
  </si>
  <si>
    <t>Multivariate Anlaysis</t>
  </si>
  <si>
    <t>Whole data</t>
  </si>
  <si>
    <t>Population: Complete data</t>
  </si>
  <si>
    <t>Sample: Subset of population and represent population</t>
  </si>
  <si>
    <t>Analyzing sample to estimate/infer the population</t>
  </si>
  <si>
    <t>Why do we need inferential statistics?</t>
  </si>
  <si>
    <t>1. If complete data is not available or expensive process to collect complete data</t>
  </si>
  <si>
    <t>2. You don't have enough infrastructure to handle the huge information</t>
  </si>
  <si>
    <t>3. If we want to run very quick analysis</t>
  </si>
  <si>
    <t>Sample</t>
  </si>
  <si>
    <t>Characteristics of data</t>
  </si>
  <si>
    <t>Population vs. sample</t>
  </si>
  <si>
    <t>120 Crore people</t>
  </si>
  <si>
    <t>Population</t>
  </si>
  <si>
    <t>Males</t>
  </si>
  <si>
    <t>Females</t>
  </si>
  <si>
    <t>Region1</t>
  </si>
  <si>
    <t>Region2</t>
  </si>
  <si>
    <t>Region3</t>
  </si>
  <si>
    <t>Region4</t>
  </si>
  <si>
    <t>4Lacs</t>
  </si>
  <si>
    <t>Sampling error</t>
  </si>
  <si>
    <t>Two types of estimations</t>
  </si>
  <si>
    <t>1. Point Estimation</t>
  </si>
  <si>
    <t>2. Range Estimation</t>
  </si>
  <si>
    <t>3.6Lacs-4.4Lacs</t>
  </si>
  <si>
    <t>How do we define range estimation?</t>
  </si>
  <si>
    <t>Confidence intervals</t>
  </si>
  <si>
    <t>Confidence levels</t>
  </si>
  <si>
    <t>Population data?</t>
  </si>
  <si>
    <t>How do we sample data?</t>
  </si>
  <si>
    <t>Sampling methodologies</t>
  </si>
  <si>
    <t>Simple Random Sample</t>
  </si>
  <si>
    <t>Stratified Sample</t>
  </si>
  <si>
    <t>Clustered sample</t>
  </si>
  <si>
    <t>X3</t>
  </si>
  <si>
    <t>Sample size</t>
  </si>
  <si>
    <t>Population size: 1MM</t>
  </si>
  <si>
    <t>SRS with replacement</t>
  </si>
  <si>
    <t>SRS with out Replacement</t>
  </si>
  <si>
    <t>it may have duplicates</t>
  </si>
  <si>
    <t>Unique values</t>
  </si>
  <si>
    <t>Boot strap samples</t>
  </si>
  <si>
    <t>SRS</t>
  </si>
  <si>
    <t>BAR CHART</t>
  </si>
  <si>
    <t>PIE CHART</t>
  </si>
  <si>
    <t>HISTOGRAM</t>
  </si>
  <si>
    <t>BOX PLOT</t>
  </si>
  <si>
    <t>PANEL CHART</t>
  </si>
  <si>
    <t>STACKED CHART</t>
  </si>
  <si>
    <t>SCATTER PLOT</t>
  </si>
  <si>
    <t>PANEL C HART</t>
  </si>
  <si>
    <t>Use Bar Chart/Pie Chart</t>
  </si>
  <si>
    <t>Pareto Chart</t>
  </si>
  <si>
    <t>Pareto Analysis</t>
  </si>
  <si>
    <t>Histogram</t>
  </si>
  <si>
    <t>BoxPlot</t>
  </si>
  <si>
    <t>Q1</t>
  </si>
  <si>
    <t>Q2</t>
  </si>
  <si>
    <t>Q3</t>
  </si>
  <si>
    <t>UC</t>
  </si>
  <si>
    <t>LC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</si>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</sst>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3" applyFont="1"/>
    <xf numFmtId="0" fontId="0" fillId="33" borderId="0" xfId="0" applyFill="1"/>
    <xf numFmtId="164" fontId="0" fillId="0" borderId="0" xfId="42" applyNumberFormat="1" applyFont="1"/>
    <xf numFmtId="1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4" borderId="0" xfId="0" applyFill="1" applyBorder="1" applyAlignment="1"/>
    <xf numFmtId="10" fontId="0" fillId="0" borderId="0" xfId="0" applyNumberFormat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8" xfId="0" applyBorder="1"/>
    <xf numFmtId="9" fontId="0" fillId="0" borderId="0" xfId="43" applyFont="1" applyBorder="1"/>
    <xf numFmtId="9" fontId="0" fillId="0" borderId="16" xfId="43" applyFont="1" applyBorder="1"/>
    <xf numFmtId="9" fontId="0" fillId="0" borderId="11" xfId="43" applyFont="1" applyBorder="1"/>
    <xf numFmtId="9" fontId="0" fillId="0" borderId="18" xfId="43" applyFont="1" applyBorder="1"/>
    <xf numFmtId="0" fontId="0" fillId="0" borderId="0" xfId="0" quotePrefix="1"/>
    <xf numFmtId="1" fontId="0" fillId="0" borderId="0" xfId="0" applyNumberFormat="1" applyBorder="1"/>
    <xf numFmtId="1" fontId="0" fillId="0" borderId="16" xfId="0" applyNumberFormat="1" applyBorder="1"/>
    <xf numFmtId="1" fontId="0" fillId="0" borderId="11" xfId="0" applyNumberFormat="1" applyBorder="1"/>
    <xf numFmtId="1" fontId="0" fillId="0" borderId="18" xfId="0" applyNumberFormat="1" applyBorder="1"/>
    <xf numFmtId="9" fontId="0" fillId="0" borderId="0" xfId="0" applyNumberFormat="1"/>
    <xf numFmtId="16" fontId="0" fillId="0" borderId="0" xfId="0" quotePrefix="1" applyNumberForma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Customer_Data!$I$3</c:f>
              <c:strCache>
                <c:ptCount val="1"/>
                <c:pt idx="0">
                  <c:v>Post_usage_month</c:v>
                </c:pt>
              </c:strCache>
            </c:strRef>
          </c:tx>
          <c:spPr>
            <a:ln w="28575">
              <a:noFill/>
            </a:ln>
          </c:spPr>
          <c:xVal>
            <c:numRef>
              <c:f>Customer_Data!$H$4:$H$203</c:f>
              <c:numCache>
                <c:formatCode>General</c:formatCode>
                <c:ptCount val="200"/>
                <c:pt idx="0">
                  <c:v>57</c:v>
                </c:pt>
                <c:pt idx="1">
                  <c:v>68</c:v>
                </c:pt>
                <c:pt idx="2">
                  <c:v>44</c:v>
                </c:pt>
                <c:pt idx="3">
                  <c:v>63</c:v>
                </c:pt>
                <c:pt idx="4">
                  <c:v>47</c:v>
                </c:pt>
                <c:pt idx="5">
                  <c:v>44</c:v>
                </c:pt>
                <c:pt idx="6">
                  <c:v>50</c:v>
                </c:pt>
                <c:pt idx="7">
                  <c:v>34</c:v>
                </c:pt>
                <c:pt idx="8">
                  <c:v>63</c:v>
                </c:pt>
                <c:pt idx="9">
                  <c:v>57</c:v>
                </c:pt>
                <c:pt idx="10">
                  <c:v>60</c:v>
                </c:pt>
                <c:pt idx="11">
                  <c:v>57</c:v>
                </c:pt>
                <c:pt idx="12">
                  <c:v>73</c:v>
                </c:pt>
                <c:pt idx="13">
                  <c:v>54</c:v>
                </c:pt>
                <c:pt idx="14">
                  <c:v>45</c:v>
                </c:pt>
                <c:pt idx="15">
                  <c:v>42</c:v>
                </c:pt>
                <c:pt idx="16">
                  <c:v>47</c:v>
                </c:pt>
                <c:pt idx="17">
                  <c:v>57</c:v>
                </c:pt>
                <c:pt idx="18">
                  <c:v>68</c:v>
                </c:pt>
                <c:pt idx="19">
                  <c:v>55</c:v>
                </c:pt>
                <c:pt idx="20">
                  <c:v>63</c:v>
                </c:pt>
                <c:pt idx="21">
                  <c:v>63</c:v>
                </c:pt>
                <c:pt idx="22">
                  <c:v>50</c:v>
                </c:pt>
                <c:pt idx="23">
                  <c:v>60</c:v>
                </c:pt>
                <c:pt idx="24">
                  <c:v>37</c:v>
                </c:pt>
                <c:pt idx="25">
                  <c:v>34</c:v>
                </c:pt>
                <c:pt idx="26">
                  <c:v>65</c:v>
                </c:pt>
                <c:pt idx="27">
                  <c:v>47</c:v>
                </c:pt>
                <c:pt idx="28">
                  <c:v>44</c:v>
                </c:pt>
                <c:pt idx="29">
                  <c:v>52</c:v>
                </c:pt>
                <c:pt idx="30">
                  <c:v>42</c:v>
                </c:pt>
                <c:pt idx="31">
                  <c:v>76</c:v>
                </c:pt>
                <c:pt idx="32">
                  <c:v>65</c:v>
                </c:pt>
                <c:pt idx="33">
                  <c:v>42</c:v>
                </c:pt>
                <c:pt idx="34">
                  <c:v>52</c:v>
                </c:pt>
                <c:pt idx="35">
                  <c:v>60</c:v>
                </c:pt>
                <c:pt idx="36">
                  <c:v>68</c:v>
                </c:pt>
                <c:pt idx="37">
                  <c:v>65</c:v>
                </c:pt>
                <c:pt idx="38">
                  <c:v>47</c:v>
                </c:pt>
                <c:pt idx="39">
                  <c:v>39</c:v>
                </c:pt>
                <c:pt idx="40">
                  <c:v>47</c:v>
                </c:pt>
                <c:pt idx="41">
                  <c:v>55</c:v>
                </c:pt>
                <c:pt idx="42">
                  <c:v>52</c:v>
                </c:pt>
                <c:pt idx="43">
                  <c:v>42</c:v>
                </c:pt>
                <c:pt idx="44">
                  <c:v>65</c:v>
                </c:pt>
                <c:pt idx="45">
                  <c:v>55</c:v>
                </c:pt>
                <c:pt idx="46">
                  <c:v>50</c:v>
                </c:pt>
                <c:pt idx="47">
                  <c:v>65</c:v>
                </c:pt>
                <c:pt idx="48">
                  <c:v>47</c:v>
                </c:pt>
                <c:pt idx="49">
                  <c:v>57</c:v>
                </c:pt>
                <c:pt idx="50">
                  <c:v>53</c:v>
                </c:pt>
                <c:pt idx="51">
                  <c:v>39</c:v>
                </c:pt>
                <c:pt idx="52">
                  <c:v>44</c:v>
                </c:pt>
                <c:pt idx="53">
                  <c:v>63</c:v>
                </c:pt>
                <c:pt idx="54">
                  <c:v>73</c:v>
                </c:pt>
                <c:pt idx="55">
                  <c:v>39</c:v>
                </c:pt>
                <c:pt idx="56">
                  <c:v>37</c:v>
                </c:pt>
                <c:pt idx="57">
                  <c:v>42</c:v>
                </c:pt>
                <c:pt idx="58">
                  <c:v>63</c:v>
                </c:pt>
                <c:pt idx="59">
                  <c:v>48</c:v>
                </c:pt>
                <c:pt idx="60">
                  <c:v>50</c:v>
                </c:pt>
                <c:pt idx="61">
                  <c:v>47</c:v>
                </c:pt>
                <c:pt idx="62">
                  <c:v>44</c:v>
                </c:pt>
                <c:pt idx="63">
                  <c:v>34</c:v>
                </c:pt>
                <c:pt idx="64">
                  <c:v>50</c:v>
                </c:pt>
                <c:pt idx="65">
                  <c:v>44</c:v>
                </c:pt>
                <c:pt idx="66">
                  <c:v>60</c:v>
                </c:pt>
                <c:pt idx="67">
                  <c:v>47</c:v>
                </c:pt>
                <c:pt idx="68">
                  <c:v>63</c:v>
                </c:pt>
                <c:pt idx="69">
                  <c:v>50</c:v>
                </c:pt>
                <c:pt idx="70">
                  <c:v>44</c:v>
                </c:pt>
                <c:pt idx="71">
                  <c:v>60</c:v>
                </c:pt>
                <c:pt idx="72">
                  <c:v>73</c:v>
                </c:pt>
                <c:pt idx="73">
                  <c:v>68</c:v>
                </c:pt>
                <c:pt idx="74">
                  <c:v>55</c:v>
                </c:pt>
                <c:pt idx="75">
                  <c:v>47</c:v>
                </c:pt>
                <c:pt idx="76">
                  <c:v>55</c:v>
                </c:pt>
                <c:pt idx="77">
                  <c:v>68</c:v>
                </c:pt>
                <c:pt idx="78">
                  <c:v>31</c:v>
                </c:pt>
                <c:pt idx="79">
                  <c:v>47</c:v>
                </c:pt>
                <c:pt idx="80">
                  <c:v>63</c:v>
                </c:pt>
                <c:pt idx="81">
                  <c:v>36</c:v>
                </c:pt>
                <c:pt idx="82">
                  <c:v>68</c:v>
                </c:pt>
                <c:pt idx="83">
                  <c:v>63</c:v>
                </c:pt>
                <c:pt idx="84">
                  <c:v>55</c:v>
                </c:pt>
                <c:pt idx="85">
                  <c:v>55</c:v>
                </c:pt>
                <c:pt idx="86">
                  <c:v>52</c:v>
                </c:pt>
                <c:pt idx="87">
                  <c:v>34</c:v>
                </c:pt>
                <c:pt idx="88">
                  <c:v>50</c:v>
                </c:pt>
                <c:pt idx="89">
                  <c:v>55</c:v>
                </c:pt>
                <c:pt idx="90">
                  <c:v>52</c:v>
                </c:pt>
                <c:pt idx="91">
                  <c:v>63</c:v>
                </c:pt>
                <c:pt idx="92">
                  <c:v>68</c:v>
                </c:pt>
                <c:pt idx="93">
                  <c:v>39</c:v>
                </c:pt>
                <c:pt idx="94">
                  <c:v>44</c:v>
                </c:pt>
                <c:pt idx="95">
                  <c:v>50</c:v>
                </c:pt>
                <c:pt idx="96">
                  <c:v>71</c:v>
                </c:pt>
                <c:pt idx="97">
                  <c:v>63</c:v>
                </c:pt>
                <c:pt idx="98">
                  <c:v>34</c:v>
                </c:pt>
                <c:pt idx="99">
                  <c:v>63</c:v>
                </c:pt>
                <c:pt idx="100">
                  <c:v>68</c:v>
                </c:pt>
                <c:pt idx="101">
                  <c:v>47</c:v>
                </c:pt>
                <c:pt idx="102">
                  <c:v>47</c:v>
                </c:pt>
                <c:pt idx="103">
                  <c:v>63</c:v>
                </c:pt>
                <c:pt idx="104">
                  <c:v>52</c:v>
                </c:pt>
                <c:pt idx="105">
                  <c:v>55</c:v>
                </c:pt>
                <c:pt idx="106">
                  <c:v>60</c:v>
                </c:pt>
                <c:pt idx="107">
                  <c:v>35</c:v>
                </c:pt>
                <c:pt idx="108">
                  <c:v>47</c:v>
                </c:pt>
                <c:pt idx="109">
                  <c:v>71</c:v>
                </c:pt>
                <c:pt idx="110">
                  <c:v>57</c:v>
                </c:pt>
                <c:pt idx="111">
                  <c:v>44</c:v>
                </c:pt>
                <c:pt idx="112">
                  <c:v>65</c:v>
                </c:pt>
                <c:pt idx="113">
                  <c:v>68</c:v>
                </c:pt>
                <c:pt idx="114">
                  <c:v>73</c:v>
                </c:pt>
                <c:pt idx="115">
                  <c:v>36</c:v>
                </c:pt>
                <c:pt idx="116">
                  <c:v>43</c:v>
                </c:pt>
                <c:pt idx="117">
                  <c:v>73</c:v>
                </c:pt>
                <c:pt idx="118">
                  <c:v>52</c:v>
                </c:pt>
                <c:pt idx="119">
                  <c:v>41</c:v>
                </c:pt>
                <c:pt idx="120">
                  <c:v>60</c:v>
                </c:pt>
                <c:pt idx="121">
                  <c:v>50</c:v>
                </c:pt>
                <c:pt idx="122">
                  <c:v>50</c:v>
                </c:pt>
                <c:pt idx="123">
                  <c:v>47</c:v>
                </c:pt>
                <c:pt idx="124">
                  <c:v>47</c:v>
                </c:pt>
                <c:pt idx="125">
                  <c:v>55</c:v>
                </c:pt>
                <c:pt idx="126">
                  <c:v>50</c:v>
                </c:pt>
                <c:pt idx="127">
                  <c:v>39</c:v>
                </c:pt>
                <c:pt idx="128">
                  <c:v>50</c:v>
                </c:pt>
                <c:pt idx="129">
                  <c:v>34</c:v>
                </c:pt>
                <c:pt idx="130">
                  <c:v>57</c:v>
                </c:pt>
                <c:pt idx="131">
                  <c:v>57</c:v>
                </c:pt>
                <c:pt idx="132">
                  <c:v>68</c:v>
                </c:pt>
                <c:pt idx="133">
                  <c:v>42</c:v>
                </c:pt>
                <c:pt idx="134">
                  <c:v>61</c:v>
                </c:pt>
                <c:pt idx="135">
                  <c:v>76</c:v>
                </c:pt>
                <c:pt idx="136">
                  <c:v>47</c:v>
                </c:pt>
                <c:pt idx="137">
                  <c:v>46</c:v>
                </c:pt>
                <c:pt idx="138">
                  <c:v>39</c:v>
                </c:pt>
                <c:pt idx="139">
                  <c:v>52</c:v>
                </c:pt>
                <c:pt idx="140">
                  <c:v>28</c:v>
                </c:pt>
                <c:pt idx="141">
                  <c:v>42</c:v>
                </c:pt>
                <c:pt idx="142">
                  <c:v>47</c:v>
                </c:pt>
                <c:pt idx="143">
                  <c:v>47</c:v>
                </c:pt>
                <c:pt idx="144">
                  <c:v>52</c:v>
                </c:pt>
                <c:pt idx="145">
                  <c:v>47</c:v>
                </c:pt>
                <c:pt idx="146">
                  <c:v>50</c:v>
                </c:pt>
                <c:pt idx="147">
                  <c:v>44</c:v>
                </c:pt>
                <c:pt idx="148">
                  <c:v>47</c:v>
                </c:pt>
                <c:pt idx="149">
                  <c:v>45</c:v>
                </c:pt>
                <c:pt idx="150">
                  <c:v>47</c:v>
                </c:pt>
                <c:pt idx="151">
                  <c:v>65</c:v>
                </c:pt>
                <c:pt idx="152">
                  <c:v>43</c:v>
                </c:pt>
                <c:pt idx="153">
                  <c:v>47</c:v>
                </c:pt>
                <c:pt idx="154">
                  <c:v>57</c:v>
                </c:pt>
                <c:pt idx="155">
                  <c:v>68</c:v>
                </c:pt>
                <c:pt idx="156">
                  <c:v>52</c:v>
                </c:pt>
                <c:pt idx="157">
                  <c:v>42</c:v>
                </c:pt>
                <c:pt idx="158">
                  <c:v>42</c:v>
                </c:pt>
                <c:pt idx="159">
                  <c:v>66</c:v>
                </c:pt>
                <c:pt idx="160">
                  <c:v>47</c:v>
                </c:pt>
                <c:pt idx="161">
                  <c:v>57</c:v>
                </c:pt>
                <c:pt idx="162">
                  <c:v>47</c:v>
                </c:pt>
                <c:pt idx="163">
                  <c:v>57</c:v>
                </c:pt>
                <c:pt idx="164">
                  <c:v>52</c:v>
                </c:pt>
                <c:pt idx="165">
                  <c:v>44</c:v>
                </c:pt>
                <c:pt idx="166">
                  <c:v>50</c:v>
                </c:pt>
                <c:pt idx="167">
                  <c:v>39</c:v>
                </c:pt>
                <c:pt idx="168">
                  <c:v>57</c:v>
                </c:pt>
                <c:pt idx="169">
                  <c:v>57</c:v>
                </c:pt>
                <c:pt idx="170">
                  <c:v>42</c:v>
                </c:pt>
                <c:pt idx="171">
                  <c:v>47</c:v>
                </c:pt>
                <c:pt idx="172">
                  <c:v>42</c:v>
                </c:pt>
                <c:pt idx="173">
                  <c:v>60</c:v>
                </c:pt>
                <c:pt idx="174">
                  <c:v>44</c:v>
                </c:pt>
                <c:pt idx="175">
                  <c:v>63</c:v>
                </c:pt>
                <c:pt idx="176">
                  <c:v>65</c:v>
                </c:pt>
                <c:pt idx="177">
                  <c:v>39</c:v>
                </c:pt>
                <c:pt idx="178">
                  <c:v>50</c:v>
                </c:pt>
                <c:pt idx="179">
                  <c:v>52</c:v>
                </c:pt>
                <c:pt idx="180">
                  <c:v>60</c:v>
                </c:pt>
                <c:pt idx="181">
                  <c:v>44</c:v>
                </c:pt>
                <c:pt idx="182">
                  <c:v>52</c:v>
                </c:pt>
                <c:pt idx="183">
                  <c:v>55</c:v>
                </c:pt>
                <c:pt idx="184">
                  <c:v>50</c:v>
                </c:pt>
                <c:pt idx="185">
                  <c:v>65</c:v>
                </c:pt>
                <c:pt idx="186">
                  <c:v>52</c:v>
                </c:pt>
                <c:pt idx="187">
                  <c:v>47</c:v>
                </c:pt>
                <c:pt idx="188">
                  <c:v>63</c:v>
                </c:pt>
                <c:pt idx="189">
                  <c:v>50</c:v>
                </c:pt>
                <c:pt idx="190">
                  <c:v>42</c:v>
                </c:pt>
                <c:pt idx="191">
                  <c:v>36</c:v>
                </c:pt>
                <c:pt idx="192">
                  <c:v>50</c:v>
                </c:pt>
                <c:pt idx="193">
                  <c:v>41</c:v>
                </c:pt>
                <c:pt idx="194">
                  <c:v>47</c:v>
                </c:pt>
                <c:pt idx="195">
                  <c:v>55</c:v>
                </c:pt>
                <c:pt idx="196">
                  <c:v>42</c:v>
                </c:pt>
                <c:pt idx="197">
                  <c:v>57</c:v>
                </c:pt>
                <c:pt idx="198">
                  <c:v>55</c:v>
                </c:pt>
                <c:pt idx="199">
                  <c:v>63</c:v>
                </c:pt>
              </c:numCache>
            </c:numRef>
          </c:xVal>
          <c:yVal>
            <c:numRef>
              <c:f>Customer_Data!$I$4:$I$203</c:f>
              <c:numCache>
                <c:formatCode>General</c:formatCode>
                <c:ptCount val="200"/>
                <c:pt idx="0">
                  <c:v>57.2</c:v>
                </c:pt>
                <c:pt idx="1">
                  <c:v>64.900000000000006</c:v>
                </c:pt>
                <c:pt idx="2">
                  <c:v>36.299999999999997</c:v>
                </c:pt>
                <c:pt idx="3">
                  <c:v>48.4</c:v>
                </c:pt>
                <c:pt idx="4">
                  <c:v>57.2</c:v>
                </c:pt>
                <c:pt idx="5">
                  <c:v>57.2</c:v>
                </c:pt>
                <c:pt idx="6">
                  <c:v>64.900000000000006</c:v>
                </c:pt>
                <c:pt idx="7">
                  <c:v>50.6</c:v>
                </c:pt>
                <c:pt idx="8">
                  <c:v>62.7</c:v>
                </c:pt>
                <c:pt idx="9">
                  <c:v>60.5</c:v>
                </c:pt>
                <c:pt idx="10">
                  <c:v>50.6</c:v>
                </c:pt>
                <c:pt idx="11">
                  <c:v>71.5</c:v>
                </c:pt>
                <c:pt idx="12">
                  <c:v>66</c:v>
                </c:pt>
                <c:pt idx="13">
                  <c:v>69.3</c:v>
                </c:pt>
                <c:pt idx="14">
                  <c:v>62.7</c:v>
                </c:pt>
                <c:pt idx="15">
                  <c:v>53.9</c:v>
                </c:pt>
                <c:pt idx="16">
                  <c:v>57.2</c:v>
                </c:pt>
                <c:pt idx="17">
                  <c:v>62.7</c:v>
                </c:pt>
                <c:pt idx="18">
                  <c:v>71.5</c:v>
                </c:pt>
                <c:pt idx="19">
                  <c:v>42.9</c:v>
                </c:pt>
                <c:pt idx="20">
                  <c:v>53.9</c:v>
                </c:pt>
                <c:pt idx="21">
                  <c:v>69.3</c:v>
                </c:pt>
                <c:pt idx="22">
                  <c:v>44</c:v>
                </c:pt>
                <c:pt idx="23">
                  <c:v>57.2</c:v>
                </c:pt>
                <c:pt idx="24">
                  <c:v>48.4</c:v>
                </c:pt>
                <c:pt idx="25">
                  <c:v>40.700000000000003</c:v>
                </c:pt>
                <c:pt idx="26">
                  <c:v>71.5</c:v>
                </c:pt>
                <c:pt idx="27">
                  <c:v>62.7</c:v>
                </c:pt>
                <c:pt idx="28">
                  <c:v>41.8</c:v>
                </c:pt>
                <c:pt idx="29">
                  <c:v>48.4</c:v>
                </c:pt>
                <c:pt idx="30">
                  <c:v>34.1</c:v>
                </c:pt>
                <c:pt idx="31">
                  <c:v>57.2</c:v>
                </c:pt>
                <c:pt idx="32">
                  <c:v>73.7</c:v>
                </c:pt>
                <c:pt idx="33">
                  <c:v>45.1</c:v>
                </c:pt>
                <c:pt idx="34">
                  <c:v>64.900000000000006</c:v>
                </c:pt>
                <c:pt idx="35">
                  <c:v>71.5</c:v>
                </c:pt>
                <c:pt idx="36">
                  <c:v>59.4</c:v>
                </c:pt>
                <c:pt idx="37">
                  <c:v>68.2</c:v>
                </c:pt>
                <c:pt idx="38">
                  <c:v>34.1</c:v>
                </c:pt>
                <c:pt idx="39">
                  <c:v>34.1</c:v>
                </c:pt>
                <c:pt idx="40">
                  <c:v>51.7</c:v>
                </c:pt>
                <c:pt idx="41">
                  <c:v>64.900000000000006</c:v>
                </c:pt>
                <c:pt idx="42">
                  <c:v>59.4</c:v>
                </c:pt>
                <c:pt idx="43">
                  <c:v>45.1</c:v>
                </c:pt>
                <c:pt idx="44">
                  <c:v>71.5</c:v>
                </c:pt>
                <c:pt idx="45">
                  <c:v>64.900000000000006</c:v>
                </c:pt>
                <c:pt idx="46">
                  <c:v>44</c:v>
                </c:pt>
                <c:pt idx="47">
                  <c:v>64.900000000000006</c:v>
                </c:pt>
                <c:pt idx="48">
                  <c:v>64.900000000000006</c:v>
                </c:pt>
                <c:pt idx="49">
                  <c:v>59.4</c:v>
                </c:pt>
                <c:pt idx="50">
                  <c:v>67.099999999999994</c:v>
                </c:pt>
                <c:pt idx="51">
                  <c:v>36.299999999999997</c:v>
                </c:pt>
                <c:pt idx="52">
                  <c:v>48.4</c:v>
                </c:pt>
                <c:pt idx="53">
                  <c:v>64.900000000000006</c:v>
                </c:pt>
                <c:pt idx="54">
                  <c:v>68.2</c:v>
                </c:pt>
                <c:pt idx="55">
                  <c:v>42.9</c:v>
                </c:pt>
                <c:pt idx="56">
                  <c:v>40.700000000000003</c:v>
                </c:pt>
                <c:pt idx="57">
                  <c:v>42.9</c:v>
                </c:pt>
                <c:pt idx="58">
                  <c:v>62.7</c:v>
                </c:pt>
                <c:pt idx="59">
                  <c:v>53.9</c:v>
                </c:pt>
                <c:pt idx="60">
                  <c:v>50.6</c:v>
                </c:pt>
                <c:pt idx="61">
                  <c:v>68.2</c:v>
                </c:pt>
                <c:pt idx="62">
                  <c:v>48.4</c:v>
                </c:pt>
                <c:pt idx="63">
                  <c:v>36.299999999999997</c:v>
                </c:pt>
                <c:pt idx="64">
                  <c:v>46.2</c:v>
                </c:pt>
                <c:pt idx="65">
                  <c:v>45.1</c:v>
                </c:pt>
                <c:pt idx="66">
                  <c:v>59.4</c:v>
                </c:pt>
                <c:pt idx="67">
                  <c:v>42.9</c:v>
                </c:pt>
                <c:pt idx="68">
                  <c:v>47.3</c:v>
                </c:pt>
                <c:pt idx="69">
                  <c:v>36.299999999999997</c:v>
                </c:pt>
                <c:pt idx="70">
                  <c:v>48.4</c:v>
                </c:pt>
                <c:pt idx="71">
                  <c:v>59.4</c:v>
                </c:pt>
                <c:pt idx="72">
                  <c:v>73.7</c:v>
                </c:pt>
                <c:pt idx="73">
                  <c:v>64.900000000000006</c:v>
                </c:pt>
                <c:pt idx="74">
                  <c:v>49.5</c:v>
                </c:pt>
                <c:pt idx="75">
                  <c:v>44</c:v>
                </c:pt>
                <c:pt idx="76">
                  <c:v>67.099999999999994</c:v>
                </c:pt>
                <c:pt idx="77">
                  <c:v>64.900000000000006</c:v>
                </c:pt>
                <c:pt idx="78">
                  <c:v>39.6</c:v>
                </c:pt>
                <c:pt idx="79">
                  <c:v>45.1</c:v>
                </c:pt>
                <c:pt idx="80">
                  <c:v>64.900000000000006</c:v>
                </c:pt>
                <c:pt idx="81">
                  <c:v>53.9</c:v>
                </c:pt>
                <c:pt idx="82">
                  <c:v>64.900000000000006</c:v>
                </c:pt>
                <c:pt idx="83">
                  <c:v>71.5</c:v>
                </c:pt>
                <c:pt idx="84">
                  <c:v>45.1</c:v>
                </c:pt>
                <c:pt idx="85">
                  <c:v>68.2</c:v>
                </c:pt>
                <c:pt idx="86">
                  <c:v>45.1</c:v>
                </c:pt>
                <c:pt idx="87">
                  <c:v>53.9</c:v>
                </c:pt>
                <c:pt idx="88">
                  <c:v>34.1</c:v>
                </c:pt>
                <c:pt idx="89">
                  <c:v>53.9</c:v>
                </c:pt>
                <c:pt idx="90">
                  <c:v>68.2</c:v>
                </c:pt>
                <c:pt idx="91">
                  <c:v>53.9</c:v>
                </c:pt>
                <c:pt idx="92">
                  <c:v>68.2</c:v>
                </c:pt>
                <c:pt idx="93">
                  <c:v>48.4</c:v>
                </c:pt>
                <c:pt idx="94">
                  <c:v>48.4</c:v>
                </c:pt>
                <c:pt idx="95">
                  <c:v>68.2</c:v>
                </c:pt>
                <c:pt idx="96">
                  <c:v>71.5</c:v>
                </c:pt>
                <c:pt idx="97">
                  <c:v>71.5</c:v>
                </c:pt>
                <c:pt idx="98">
                  <c:v>48.4</c:v>
                </c:pt>
                <c:pt idx="99">
                  <c:v>69.3</c:v>
                </c:pt>
                <c:pt idx="100">
                  <c:v>66</c:v>
                </c:pt>
                <c:pt idx="101">
                  <c:v>64.900000000000006</c:v>
                </c:pt>
                <c:pt idx="102">
                  <c:v>50.6</c:v>
                </c:pt>
                <c:pt idx="103">
                  <c:v>57.2</c:v>
                </c:pt>
                <c:pt idx="104">
                  <c:v>64.900000000000006</c:v>
                </c:pt>
                <c:pt idx="105">
                  <c:v>59.4</c:v>
                </c:pt>
                <c:pt idx="106">
                  <c:v>68.2</c:v>
                </c:pt>
                <c:pt idx="107">
                  <c:v>38.5</c:v>
                </c:pt>
                <c:pt idx="108">
                  <c:v>59.4</c:v>
                </c:pt>
                <c:pt idx="109">
                  <c:v>71.5</c:v>
                </c:pt>
                <c:pt idx="110">
                  <c:v>57.2</c:v>
                </c:pt>
                <c:pt idx="111">
                  <c:v>55</c:v>
                </c:pt>
                <c:pt idx="112">
                  <c:v>64.900000000000006</c:v>
                </c:pt>
                <c:pt idx="113">
                  <c:v>71.5</c:v>
                </c:pt>
                <c:pt idx="114">
                  <c:v>67.099999999999994</c:v>
                </c:pt>
                <c:pt idx="115">
                  <c:v>48.4</c:v>
                </c:pt>
                <c:pt idx="116">
                  <c:v>59.4</c:v>
                </c:pt>
                <c:pt idx="117">
                  <c:v>73.7</c:v>
                </c:pt>
                <c:pt idx="118">
                  <c:v>62.7</c:v>
                </c:pt>
                <c:pt idx="119">
                  <c:v>51.7</c:v>
                </c:pt>
                <c:pt idx="120">
                  <c:v>59.4</c:v>
                </c:pt>
                <c:pt idx="121">
                  <c:v>57.2</c:v>
                </c:pt>
                <c:pt idx="122">
                  <c:v>57.2</c:v>
                </c:pt>
                <c:pt idx="123">
                  <c:v>50.6</c:v>
                </c:pt>
                <c:pt idx="124">
                  <c:v>68.2</c:v>
                </c:pt>
                <c:pt idx="125">
                  <c:v>62.7</c:v>
                </c:pt>
                <c:pt idx="126">
                  <c:v>45.1</c:v>
                </c:pt>
                <c:pt idx="127">
                  <c:v>58.3</c:v>
                </c:pt>
                <c:pt idx="128">
                  <c:v>53.9</c:v>
                </c:pt>
                <c:pt idx="129">
                  <c:v>38.5</c:v>
                </c:pt>
                <c:pt idx="130">
                  <c:v>64.900000000000006</c:v>
                </c:pt>
                <c:pt idx="131">
                  <c:v>71.5</c:v>
                </c:pt>
                <c:pt idx="132">
                  <c:v>68.2</c:v>
                </c:pt>
                <c:pt idx="133">
                  <c:v>59.4</c:v>
                </c:pt>
                <c:pt idx="134">
                  <c:v>64.900000000000006</c:v>
                </c:pt>
                <c:pt idx="135">
                  <c:v>69.3</c:v>
                </c:pt>
                <c:pt idx="136">
                  <c:v>64.900000000000006</c:v>
                </c:pt>
                <c:pt idx="137">
                  <c:v>57.2</c:v>
                </c:pt>
                <c:pt idx="138">
                  <c:v>45.1</c:v>
                </c:pt>
                <c:pt idx="139">
                  <c:v>53.9</c:v>
                </c:pt>
                <c:pt idx="140">
                  <c:v>50.6</c:v>
                </c:pt>
                <c:pt idx="141">
                  <c:v>59.4</c:v>
                </c:pt>
                <c:pt idx="142">
                  <c:v>46.2</c:v>
                </c:pt>
                <c:pt idx="143">
                  <c:v>62.7</c:v>
                </c:pt>
                <c:pt idx="144">
                  <c:v>64.900000000000006</c:v>
                </c:pt>
                <c:pt idx="145">
                  <c:v>57.2</c:v>
                </c:pt>
                <c:pt idx="146">
                  <c:v>68.2</c:v>
                </c:pt>
                <c:pt idx="147">
                  <c:v>57.2</c:v>
                </c:pt>
                <c:pt idx="148">
                  <c:v>45.1</c:v>
                </c:pt>
                <c:pt idx="149">
                  <c:v>60.5</c:v>
                </c:pt>
                <c:pt idx="150">
                  <c:v>40.700000000000003</c:v>
                </c:pt>
                <c:pt idx="151">
                  <c:v>59.4</c:v>
                </c:pt>
                <c:pt idx="152">
                  <c:v>62.7</c:v>
                </c:pt>
                <c:pt idx="153">
                  <c:v>59.4</c:v>
                </c:pt>
                <c:pt idx="154">
                  <c:v>68.2</c:v>
                </c:pt>
                <c:pt idx="155">
                  <c:v>64.900000000000006</c:v>
                </c:pt>
                <c:pt idx="156">
                  <c:v>60.5</c:v>
                </c:pt>
                <c:pt idx="157">
                  <c:v>62.7</c:v>
                </c:pt>
                <c:pt idx="158">
                  <c:v>42.9</c:v>
                </c:pt>
                <c:pt idx="159">
                  <c:v>73.7</c:v>
                </c:pt>
                <c:pt idx="160">
                  <c:v>68.2</c:v>
                </c:pt>
                <c:pt idx="161">
                  <c:v>55</c:v>
                </c:pt>
                <c:pt idx="162">
                  <c:v>67.099999999999994</c:v>
                </c:pt>
                <c:pt idx="163">
                  <c:v>68.2</c:v>
                </c:pt>
                <c:pt idx="164">
                  <c:v>64.900000000000006</c:v>
                </c:pt>
                <c:pt idx="165">
                  <c:v>48.4</c:v>
                </c:pt>
                <c:pt idx="166">
                  <c:v>64.900000000000006</c:v>
                </c:pt>
                <c:pt idx="167">
                  <c:v>59.4</c:v>
                </c:pt>
                <c:pt idx="168">
                  <c:v>68.2</c:v>
                </c:pt>
                <c:pt idx="169">
                  <c:v>66</c:v>
                </c:pt>
                <c:pt idx="170">
                  <c:v>62.7</c:v>
                </c:pt>
                <c:pt idx="171">
                  <c:v>50.6</c:v>
                </c:pt>
                <c:pt idx="172">
                  <c:v>39.6</c:v>
                </c:pt>
                <c:pt idx="173">
                  <c:v>64.900000000000006</c:v>
                </c:pt>
                <c:pt idx="174">
                  <c:v>53.9</c:v>
                </c:pt>
                <c:pt idx="175">
                  <c:v>66</c:v>
                </c:pt>
                <c:pt idx="176">
                  <c:v>73.7</c:v>
                </c:pt>
                <c:pt idx="177">
                  <c:v>59.4</c:v>
                </c:pt>
                <c:pt idx="178">
                  <c:v>57.2</c:v>
                </c:pt>
                <c:pt idx="179">
                  <c:v>71.5</c:v>
                </c:pt>
                <c:pt idx="180">
                  <c:v>68.2</c:v>
                </c:pt>
                <c:pt idx="181">
                  <c:v>53.9</c:v>
                </c:pt>
                <c:pt idx="182">
                  <c:v>73.7</c:v>
                </c:pt>
                <c:pt idx="183">
                  <c:v>71.5</c:v>
                </c:pt>
                <c:pt idx="184">
                  <c:v>73.7</c:v>
                </c:pt>
                <c:pt idx="185">
                  <c:v>71.5</c:v>
                </c:pt>
                <c:pt idx="186">
                  <c:v>59.4</c:v>
                </c:pt>
                <c:pt idx="187">
                  <c:v>48.4</c:v>
                </c:pt>
                <c:pt idx="188">
                  <c:v>68.2</c:v>
                </c:pt>
                <c:pt idx="189">
                  <c:v>50.6</c:v>
                </c:pt>
                <c:pt idx="190">
                  <c:v>59.4</c:v>
                </c:pt>
                <c:pt idx="191">
                  <c:v>62.7</c:v>
                </c:pt>
                <c:pt idx="192">
                  <c:v>57.2</c:v>
                </c:pt>
                <c:pt idx="193">
                  <c:v>64.900000000000006</c:v>
                </c:pt>
                <c:pt idx="194">
                  <c:v>71.5</c:v>
                </c:pt>
                <c:pt idx="195">
                  <c:v>64.900000000000006</c:v>
                </c:pt>
                <c:pt idx="196">
                  <c:v>50.6</c:v>
                </c:pt>
                <c:pt idx="197">
                  <c:v>45.1</c:v>
                </c:pt>
                <c:pt idx="198">
                  <c:v>68.2</c:v>
                </c:pt>
                <c:pt idx="199">
                  <c:v>71.5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3088"/>
        <c:axId val="186953664"/>
      </c:scatterChart>
      <c:valAx>
        <c:axId val="1869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53664"/>
        <c:crosses val="autoZero"/>
        <c:crossBetween val="midCat"/>
      </c:valAx>
      <c:valAx>
        <c:axId val="1869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[Customer_Data_Class_Explanation.xlsx]Visualization!PivotTable2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Visualization!$A$3:$A$7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Visualization!$B$3:$B$7</c:f>
              <c:numCache>
                <c:formatCode>General</c:formatCode>
                <c:ptCount val="4"/>
                <c:pt idx="0">
                  <c:v>24</c:v>
                </c:pt>
                <c:pt idx="1">
                  <c:v>11</c:v>
                </c:pt>
                <c:pt idx="2">
                  <c:v>20</c:v>
                </c:pt>
                <c:pt idx="3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066880"/>
        <c:axId val="186955392"/>
      </c:barChart>
      <c:catAx>
        <c:axId val="7390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55392"/>
        <c:crosses val="autoZero"/>
        <c:auto val="1"/>
        <c:lblAlgn val="ctr"/>
        <c:lblOffset val="100"/>
        <c:noMultiLvlLbl val="0"/>
      </c:catAx>
      <c:valAx>
        <c:axId val="186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06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[Customer_Data_Class_Explanation.xlsx]Visualization!PivotTable3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Visualization!$E$2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Visualization!$D$3:$D$7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Visualization!$E$3:$E$7</c:f>
              <c:numCache>
                <c:formatCode>0.00%</c:formatCode>
                <c:ptCount val="4"/>
                <c:pt idx="0">
                  <c:v>0.12</c:v>
                </c:pt>
                <c:pt idx="1">
                  <c:v>5.5E-2</c:v>
                </c:pt>
                <c:pt idx="2">
                  <c:v>0.1</c:v>
                </c:pt>
                <c:pt idx="3">
                  <c:v>0.72499999999999998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[Customer_Data_Class_Explanation.xlsx]Visualization!PivotTable1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Visualization!$H$2:$H$3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Visualization!$G$4:$G$8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Visualization!$H$4:$H$8</c:f>
              <c:numCache>
                <c:formatCode>General</c:formatCode>
                <c:ptCount val="4"/>
                <c:pt idx="0">
                  <c:v>13</c:v>
                </c:pt>
                <c:pt idx="1">
                  <c:v>3</c:v>
                </c:pt>
                <c:pt idx="2">
                  <c:v>7</c:v>
                </c:pt>
                <c:pt idx="3">
                  <c:v>68</c:v>
                </c:pt>
              </c:numCache>
            </c:numRef>
          </c:val>
        </c:ser>
        <c:ser>
          <c:idx val="1"/>
          <c:order val="1"/>
          <c:tx>
            <c:strRef>
              <c:f>Visualization!$I$2:$I$3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Visualization!$G$4:$G$8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Visualization!$I$4:$I$8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067904"/>
        <c:axId val="737534528"/>
      </c:barChart>
      <c:catAx>
        <c:axId val="7390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37534528"/>
        <c:crosses val="autoZero"/>
        <c:auto val="1"/>
        <c:lblAlgn val="ctr"/>
        <c:lblOffset val="100"/>
        <c:noMultiLvlLbl val="0"/>
      </c:catAx>
      <c:valAx>
        <c:axId val="737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06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Customer_Data!$I$3</c:f>
              <c:strCache>
                <c:ptCount val="1"/>
                <c:pt idx="0">
                  <c:v>Post_usage_month</c:v>
                </c:pt>
              </c:strCache>
            </c:strRef>
          </c:tx>
          <c:spPr>
            <a:ln w="28575">
              <a:noFill/>
            </a:ln>
          </c:spPr>
          <c:xVal>
            <c:numRef>
              <c:f>Customer_Data!$H$4:$H$203</c:f>
              <c:numCache>
                <c:formatCode>General</c:formatCode>
                <c:ptCount val="200"/>
                <c:pt idx="0">
                  <c:v>57</c:v>
                </c:pt>
                <c:pt idx="1">
                  <c:v>68</c:v>
                </c:pt>
                <c:pt idx="2">
                  <c:v>44</c:v>
                </c:pt>
                <c:pt idx="3">
                  <c:v>63</c:v>
                </c:pt>
                <c:pt idx="4">
                  <c:v>47</c:v>
                </c:pt>
                <c:pt idx="5">
                  <c:v>44</c:v>
                </c:pt>
                <c:pt idx="6">
                  <c:v>50</c:v>
                </c:pt>
                <c:pt idx="7">
                  <c:v>34</c:v>
                </c:pt>
                <c:pt idx="8">
                  <c:v>63</c:v>
                </c:pt>
                <c:pt idx="9">
                  <c:v>57</c:v>
                </c:pt>
                <c:pt idx="10">
                  <c:v>60</c:v>
                </c:pt>
                <c:pt idx="11">
                  <c:v>57</c:v>
                </c:pt>
                <c:pt idx="12">
                  <c:v>73</c:v>
                </c:pt>
                <c:pt idx="13">
                  <c:v>54</c:v>
                </c:pt>
                <c:pt idx="14">
                  <c:v>45</c:v>
                </c:pt>
                <c:pt idx="15">
                  <c:v>42</c:v>
                </c:pt>
                <c:pt idx="16">
                  <c:v>47</c:v>
                </c:pt>
                <c:pt idx="17">
                  <c:v>57</c:v>
                </c:pt>
                <c:pt idx="18">
                  <c:v>68</c:v>
                </c:pt>
                <c:pt idx="19">
                  <c:v>55</c:v>
                </c:pt>
                <c:pt idx="20">
                  <c:v>63</c:v>
                </c:pt>
                <c:pt idx="21">
                  <c:v>63</c:v>
                </c:pt>
                <c:pt idx="22">
                  <c:v>50</c:v>
                </c:pt>
                <c:pt idx="23">
                  <c:v>60</c:v>
                </c:pt>
                <c:pt idx="24">
                  <c:v>37</c:v>
                </c:pt>
                <c:pt idx="25">
                  <c:v>34</c:v>
                </c:pt>
                <c:pt idx="26">
                  <c:v>65</c:v>
                </c:pt>
                <c:pt idx="27">
                  <c:v>47</c:v>
                </c:pt>
                <c:pt idx="28">
                  <c:v>44</c:v>
                </c:pt>
                <c:pt idx="29">
                  <c:v>52</c:v>
                </c:pt>
                <c:pt idx="30">
                  <c:v>42</c:v>
                </c:pt>
                <c:pt idx="31">
                  <c:v>76</c:v>
                </c:pt>
                <c:pt idx="32">
                  <c:v>65</c:v>
                </c:pt>
                <c:pt idx="33">
                  <c:v>42</c:v>
                </c:pt>
                <c:pt idx="34">
                  <c:v>52</c:v>
                </c:pt>
                <c:pt idx="35">
                  <c:v>60</c:v>
                </c:pt>
                <c:pt idx="36">
                  <c:v>68</c:v>
                </c:pt>
                <c:pt idx="37">
                  <c:v>65</c:v>
                </c:pt>
                <c:pt idx="38">
                  <c:v>47</c:v>
                </c:pt>
                <c:pt idx="39">
                  <c:v>39</c:v>
                </c:pt>
                <c:pt idx="40">
                  <c:v>47</c:v>
                </c:pt>
                <c:pt idx="41">
                  <c:v>55</c:v>
                </c:pt>
                <c:pt idx="42">
                  <c:v>52</c:v>
                </c:pt>
                <c:pt idx="43">
                  <c:v>42</c:v>
                </c:pt>
                <c:pt idx="44">
                  <c:v>65</c:v>
                </c:pt>
                <c:pt idx="45">
                  <c:v>55</c:v>
                </c:pt>
                <c:pt idx="46">
                  <c:v>50</c:v>
                </c:pt>
                <c:pt idx="47">
                  <c:v>65</c:v>
                </c:pt>
                <c:pt idx="48">
                  <c:v>47</c:v>
                </c:pt>
                <c:pt idx="49">
                  <c:v>57</c:v>
                </c:pt>
                <c:pt idx="50">
                  <c:v>53</c:v>
                </c:pt>
                <c:pt idx="51">
                  <c:v>39</c:v>
                </c:pt>
                <c:pt idx="52">
                  <c:v>44</c:v>
                </c:pt>
                <c:pt idx="53">
                  <c:v>63</c:v>
                </c:pt>
                <c:pt idx="54">
                  <c:v>73</c:v>
                </c:pt>
                <c:pt idx="55">
                  <c:v>39</c:v>
                </c:pt>
                <c:pt idx="56">
                  <c:v>37</c:v>
                </c:pt>
                <c:pt idx="57">
                  <c:v>42</c:v>
                </c:pt>
                <c:pt idx="58">
                  <c:v>63</c:v>
                </c:pt>
                <c:pt idx="59">
                  <c:v>48</c:v>
                </c:pt>
                <c:pt idx="60">
                  <c:v>50</c:v>
                </c:pt>
                <c:pt idx="61">
                  <c:v>47</c:v>
                </c:pt>
                <c:pt idx="62">
                  <c:v>44</c:v>
                </c:pt>
                <c:pt idx="63">
                  <c:v>34</c:v>
                </c:pt>
                <c:pt idx="64">
                  <c:v>50</c:v>
                </c:pt>
                <c:pt idx="65">
                  <c:v>44</c:v>
                </c:pt>
                <c:pt idx="66">
                  <c:v>60</c:v>
                </c:pt>
                <c:pt idx="67">
                  <c:v>47</c:v>
                </c:pt>
                <c:pt idx="68">
                  <c:v>63</c:v>
                </c:pt>
                <c:pt idx="69">
                  <c:v>50</c:v>
                </c:pt>
                <c:pt idx="70">
                  <c:v>44</c:v>
                </c:pt>
                <c:pt idx="71">
                  <c:v>60</c:v>
                </c:pt>
                <c:pt idx="72">
                  <c:v>73</c:v>
                </c:pt>
                <c:pt idx="73">
                  <c:v>68</c:v>
                </c:pt>
                <c:pt idx="74">
                  <c:v>55</c:v>
                </c:pt>
                <c:pt idx="75">
                  <c:v>47</c:v>
                </c:pt>
                <c:pt idx="76">
                  <c:v>55</c:v>
                </c:pt>
                <c:pt idx="77">
                  <c:v>68</c:v>
                </c:pt>
                <c:pt idx="78">
                  <c:v>31</c:v>
                </c:pt>
                <c:pt idx="79">
                  <c:v>47</c:v>
                </c:pt>
                <c:pt idx="80">
                  <c:v>63</c:v>
                </c:pt>
                <c:pt idx="81">
                  <c:v>36</c:v>
                </c:pt>
                <c:pt idx="82">
                  <c:v>68</c:v>
                </c:pt>
                <c:pt idx="83">
                  <c:v>63</c:v>
                </c:pt>
                <c:pt idx="84">
                  <c:v>55</c:v>
                </c:pt>
                <c:pt idx="85">
                  <c:v>55</c:v>
                </c:pt>
                <c:pt idx="86">
                  <c:v>52</c:v>
                </c:pt>
                <c:pt idx="87">
                  <c:v>34</c:v>
                </c:pt>
                <c:pt idx="88">
                  <c:v>50</c:v>
                </c:pt>
                <c:pt idx="89">
                  <c:v>55</c:v>
                </c:pt>
                <c:pt idx="90">
                  <c:v>52</c:v>
                </c:pt>
                <c:pt idx="91">
                  <c:v>63</c:v>
                </c:pt>
                <c:pt idx="92">
                  <c:v>68</c:v>
                </c:pt>
                <c:pt idx="93">
                  <c:v>39</c:v>
                </c:pt>
                <c:pt idx="94">
                  <c:v>44</c:v>
                </c:pt>
                <c:pt idx="95">
                  <c:v>50</c:v>
                </c:pt>
                <c:pt idx="96">
                  <c:v>71</c:v>
                </c:pt>
                <c:pt idx="97">
                  <c:v>63</c:v>
                </c:pt>
                <c:pt idx="98">
                  <c:v>34</c:v>
                </c:pt>
                <c:pt idx="99">
                  <c:v>63</c:v>
                </c:pt>
                <c:pt idx="100">
                  <c:v>68</c:v>
                </c:pt>
                <c:pt idx="101">
                  <c:v>47</c:v>
                </c:pt>
                <c:pt idx="102">
                  <c:v>47</c:v>
                </c:pt>
                <c:pt idx="103">
                  <c:v>63</c:v>
                </c:pt>
                <c:pt idx="104">
                  <c:v>52</c:v>
                </c:pt>
                <c:pt idx="105">
                  <c:v>55</c:v>
                </c:pt>
                <c:pt idx="106">
                  <c:v>60</c:v>
                </c:pt>
                <c:pt idx="107">
                  <c:v>35</c:v>
                </c:pt>
                <c:pt idx="108">
                  <c:v>47</c:v>
                </c:pt>
                <c:pt idx="109">
                  <c:v>71</c:v>
                </c:pt>
                <c:pt idx="110">
                  <c:v>57</c:v>
                </c:pt>
                <c:pt idx="111">
                  <c:v>44</c:v>
                </c:pt>
                <c:pt idx="112">
                  <c:v>65</c:v>
                </c:pt>
                <c:pt idx="113">
                  <c:v>68</c:v>
                </c:pt>
                <c:pt idx="114">
                  <c:v>73</c:v>
                </c:pt>
                <c:pt idx="115">
                  <c:v>36</c:v>
                </c:pt>
                <c:pt idx="116">
                  <c:v>43</c:v>
                </c:pt>
                <c:pt idx="117">
                  <c:v>73</c:v>
                </c:pt>
                <c:pt idx="118">
                  <c:v>52</c:v>
                </c:pt>
                <c:pt idx="119">
                  <c:v>41</c:v>
                </c:pt>
                <c:pt idx="120">
                  <c:v>60</c:v>
                </c:pt>
                <c:pt idx="121">
                  <c:v>50</c:v>
                </c:pt>
                <c:pt idx="122">
                  <c:v>50</c:v>
                </c:pt>
                <c:pt idx="123">
                  <c:v>47</c:v>
                </c:pt>
                <c:pt idx="124">
                  <c:v>47</c:v>
                </c:pt>
                <c:pt idx="125">
                  <c:v>55</c:v>
                </c:pt>
                <c:pt idx="126">
                  <c:v>50</c:v>
                </c:pt>
                <c:pt idx="127">
                  <c:v>39</c:v>
                </c:pt>
                <c:pt idx="128">
                  <c:v>50</c:v>
                </c:pt>
                <c:pt idx="129">
                  <c:v>34</c:v>
                </c:pt>
                <c:pt idx="130">
                  <c:v>57</c:v>
                </c:pt>
                <c:pt idx="131">
                  <c:v>57</c:v>
                </c:pt>
                <c:pt idx="132">
                  <c:v>68</c:v>
                </c:pt>
                <c:pt idx="133">
                  <c:v>42</c:v>
                </c:pt>
                <c:pt idx="134">
                  <c:v>61</c:v>
                </c:pt>
                <c:pt idx="135">
                  <c:v>76</c:v>
                </c:pt>
                <c:pt idx="136">
                  <c:v>47</c:v>
                </c:pt>
                <c:pt idx="137">
                  <c:v>46</c:v>
                </c:pt>
                <c:pt idx="138">
                  <c:v>39</c:v>
                </c:pt>
                <c:pt idx="139">
                  <c:v>52</c:v>
                </c:pt>
                <c:pt idx="140">
                  <c:v>28</c:v>
                </c:pt>
                <c:pt idx="141">
                  <c:v>42</c:v>
                </c:pt>
                <c:pt idx="142">
                  <c:v>47</c:v>
                </c:pt>
                <c:pt idx="143">
                  <c:v>47</c:v>
                </c:pt>
                <c:pt idx="144">
                  <c:v>52</c:v>
                </c:pt>
                <c:pt idx="145">
                  <c:v>47</c:v>
                </c:pt>
                <c:pt idx="146">
                  <c:v>50</c:v>
                </c:pt>
                <c:pt idx="147">
                  <c:v>44</c:v>
                </c:pt>
                <c:pt idx="148">
                  <c:v>47</c:v>
                </c:pt>
                <c:pt idx="149">
                  <c:v>45</c:v>
                </c:pt>
                <c:pt idx="150">
                  <c:v>47</c:v>
                </c:pt>
                <c:pt idx="151">
                  <c:v>65</c:v>
                </c:pt>
                <c:pt idx="152">
                  <c:v>43</c:v>
                </c:pt>
                <c:pt idx="153">
                  <c:v>47</c:v>
                </c:pt>
                <c:pt idx="154">
                  <c:v>57</c:v>
                </c:pt>
                <c:pt idx="155">
                  <c:v>68</c:v>
                </c:pt>
                <c:pt idx="156">
                  <c:v>52</c:v>
                </c:pt>
                <c:pt idx="157">
                  <c:v>42</c:v>
                </c:pt>
                <c:pt idx="158">
                  <c:v>42</c:v>
                </c:pt>
                <c:pt idx="159">
                  <c:v>66</c:v>
                </c:pt>
                <c:pt idx="160">
                  <c:v>47</c:v>
                </c:pt>
                <c:pt idx="161">
                  <c:v>57</c:v>
                </c:pt>
                <c:pt idx="162">
                  <c:v>47</c:v>
                </c:pt>
                <c:pt idx="163">
                  <c:v>57</c:v>
                </c:pt>
                <c:pt idx="164">
                  <c:v>52</c:v>
                </c:pt>
                <c:pt idx="165">
                  <c:v>44</c:v>
                </c:pt>
                <c:pt idx="166">
                  <c:v>50</c:v>
                </c:pt>
                <c:pt idx="167">
                  <c:v>39</c:v>
                </c:pt>
                <c:pt idx="168">
                  <c:v>57</c:v>
                </c:pt>
                <c:pt idx="169">
                  <c:v>57</c:v>
                </c:pt>
                <c:pt idx="170">
                  <c:v>42</c:v>
                </c:pt>
                <c:pt idx="171">
                  <c:v>47</c:v>
                </c:pt>
                <c:pt idx="172">
                  <c:v>42</c:v>
                </c:pt>
                <c:pt idx="173">
                  <c:v>60</c:v>
                </c:pt>
                <c:pt idx="174">
                  <c:v>44</c:v>
                </c:pt>
                <c:pt idx="175">
                  <c:v>63</c:v>
                </c:pt>
                <c:pt idx="176">
                  <c:v>65</c:v>
                </c:pt>
                <c:pt idx="177">
                  <c:v>39</c:v>
                </c:pt>
                <c:pt idx="178">
                  <c:v>50</c:v>
                </c:pt>
                <c:pt idx="179">
                  <c:v>52</c:v>
                </c:pt>
                <c:pt idx="180">
                  <c:v>60</c:v>
                </c:pt>
                <c:pt idx="181">
                  <c:v>44</c:v>
                </c:pt>
                <c:pt idx="182">
                  <c:v>52</c:v>
                </c:pt>
                <c:pt idx="183">
                  <c:v>55</c:v>
                </c:pt>
                <c:pt idx="184">
                  <c:v>50</c:v>
                </c:pt>
                <c:pt idx="185">
                  <c:v>65</c:v>
                </c:pt>
                <c:pt idx="186">
                  <c:v>52</c:v>
                </c:pt>
                <c:pt idx="187">
                  <c:v>47</c:v>
                </c:pt>
                <c:pt idx="188">
                  <c:v>63</c:v>
                </c:pt>
                <c:pt idx="189">
                  <c:v>50</c:v>
                </c:pt>
                <c:pt idx="190">
                  <c:v>42</c:v>
                </c:pt>
                <c:pt idx="191">
                  <c:v>36</c:v>
                </c:pt>
                <c:pt idx="192">
                  <c:v>50</c:v>
                </c:pt>
                <c:pt idx="193">
                  <c:v>41</c:v>
                </c:pt>
                <c:pt idx="194">
                  <c:v>47</c:v>
                </c:pt>
                <c:pt idx="195">
                  <c:v>55</c:v>
                </c:pt>
                <c:pt idx="196">
                  <c:v>42</c:v>
                </c:pt>
                <c:pt idx="197">
                  <c:v>57</c:v>
                </c:pt>
                <c:pt idx="198">
                  <c:v>55</c:v>
                </c:pt>
                <c:pt idx="199">
                  <c:v>63</c:v>
                </c:pt>
              </c:numCache>
            </c:numRef>
          </c:xVal>
          <c:yVal>
            <c:numRef>
              <c:f>Customer_Data!$I$4:$I$203</c:f>
              <c:numCache>
                <c:formatCode>General</c:formatCode>
                <c:ptCount val="200"/>
                <c:pt idx="0">
                  <c:v>57.2</c:v>
                </c:pt>
                <c:pt idx="1">
                  <c:v>64.900000000000006</c:v>
                </c:pt>
                <c:pt idx="2">
                  <c:v>36.299999999999997</c:v>
                </c:pt>
                <c:pt idx="3">
                  <c:v>48.4</c:v>
                </c:pt>
                <c:pt idx="4">
                  <c:v>57.2</c:v>
                </c:pt>
                <c:pt idx="5">
                  <c:v>57.2</c:v>
                </c:pt>
                <c:pt idx="6">
                  <c:v>64.900000000000006</c:v>
                </c:pt>
                <c:pt idx="7">
                  <c:v>50.6</c:v>
                </c:pt>
                <c:pt idx="8">
                  <c:v>62.7</c:v>
                </c:pt>
                <c:pt idx="9">
                  <c:v>60.5</c:v>
                </c:pt>
                <c:pt idx="10">
                  <c:v>50.6</c:v>
                </c:pt>
                <c:pt idx="11">
                  <c:v>71.5</c:v>
                </c:pt>
                <c:pt idx="12">
                  <c:v>66</c:v>
                </c:pt>
                <c:pt idx="13">
                  <c:v>69.3</c:v>
                </c:pt>
                <c:pt idx="14">
                  <c:v>62.7</c:v>
                </c:pt>
                <c:pt idx="15">
                  <c:v>53.9</c:v>
                </c:pt>
                <c:pt idx="16">
                  <c:v>57.2</c:v>
                </c:pt>
                <c:pt idx="17">
                  <c:v>62.7</c:v>
                </c:pt>
                <c:pt idx="18">
                  <c:v>71.5</c:v>
                </c:pt>
                <c:pt idx="19">
                  <c:v>42.9</c:v>
                </c:pt>
                <c:pt idx="20">
                  <c:v>53.9</c:v>
                </c:pt>
                <c:pt idx="21">
                  <c:v>69.3</c:v>
                </c:pt>
                <c:pt idx="22">
                  <c:v>44</c:v>
                </c:pt>
                <c:pt idx="23">
                  <c:v>57.2</c:v>
                </c:pt>
                <c:pt idx="24">
                  <c:v>48.4</c:v>
                </c:pt>
                <c:pt idx="25">
                  <c:v>40.700000000000003</c:v>
                </c:pt>
                <c:pt idx="26">
                  <c:v>71.5</c:v>
                </c:pt>
                <c:pt idx="27">
                  <c:v>62.7</c:v>
                </c:pt>
                <c:pt idx="28">
                  <c:v>41.8</c:v>
                </c:pt>
                <c:pt idx="29">
                  <c:v>48.4</c:v>
                </c:pt>
                <c:pt idx="30">
                  <c:v>34.1</c:v>
                </c:pt>
                <c:pt idx="31">
                  <c:v>57.2</c:v>
                </c:pt>
                <c:pt idx="32">
                  <c:v>73.7</c:v>
                </c:pt>
                <c:pt idx="33">
                  <c:v>45.1</c:v>
                </c:pt>
                <c:pt idx="34">
                  <c:v>64.900000000000006</c:v>
                </c:pt>
                <c:pt idx="35">
                  <c:v>71.5</c:v>
                </c:pt>
                <c:pt idx="36">
                  <c:v>59.4</c:v>
                </c:pt>
                <c:pt idx="37">
                  <c:v>68.2</c:v>
                </c:pt>
                <c:pt idx="38">
                  <c:v>34.1</c:v>
                </c:pt>
                <c:pt idx="39">
                  <c:v>34.1</c:v>
                </c:pt>
                <c:pt idx="40">
                  <c:v>51.7</c:v>
                </c:pt>
                <c:pt idx="41">
                  <c:v>64.900000000000006</c:v>
                </c:pt>
                <c:pt idx="42">
                  <c:v>59.4</c:v>
                </c:pt>
                <c:pt idx="43">
                  <c:v>45.1</c:v>
                </c:pt>
                <c:pt idx="44">
                  <c:v>71.5</c:v>
                </c:pt>
                <c:pt idx="45">
                  <c:v>64.900000000000006</c:v>
                </c:pt>
                <c:pt idx="46">
                  <c:v>44</c:v>
                </c:pt>
                <c:pt idx="47">
                  <c:v>64.900000000000006</c:v>
                </c:pt>
                <c:pt idx="48">
                  <c:v>64.900000000000006</c:v>
                </c:pt>
                <c:pt idx="49">
                  <c:v>59.4</c:v>
                </c:pt>
                <c:pt idx="50">
                  <c:v>67.099999999999994</c:v>
                </c:pt>
                <c:pt idx="51">
                  <c:v>36.299999999999997</c:v>
                </c:pt>
                <c:pt idx="52">
                  <c:v>48.4</c:v>
                </c:pt>
                <c:pt idx="53">
                  <c:v>64.900000000000006</c:v>
                </c:pt>
                <c:pt idx="54">
                  <c:v>68.2</c:v>
                </c:pt>
                <c:pt idx="55">
                  <c:v>42.9</c:v>
                </c:pt>
                <c:pt idx="56">
                  <c:v>40.700000000000003</c:v>
                </c:pt>
                <c:pt idx="57">
                  <c:v>42.9</c:v>
                </c:pt>
                <c:pt idx="58">
                  <c:v>62.7</c:v>
                </c:pt>
                <c:pt idx="59">
                  <c:v>53.9</c:v>
                </c:pt>
                <c:pt idx="60">
                  <c:v>50.6</c:v>
                </c:pt>
                <c:pt idx="61">
                  <c:v>68.2</c:v>
                </c:pt>
                <c:pt idx="62">
                  <c:v>48.4</c:v>
                </c:pt>
                <c:pt idx="63">
                  <c:v>36.299999999999997</c:v>
                </c:pt>
                <c:pt idx="64">
                  <c:v>46.2</c:v>
                </c:pt>
                <c:pt idx="65">
                  <c:v>45.1</c:v>
                </c:pt>
                <c:pt idx="66">
                  <c:v>59.4</c:v>
                </c:pt>
                <c:pt idx="67">
                  <c:v>42.9</c:v>
                </c:pt>
                <c:pt idx="68">
                  <c:v>47.3</c:v>
                </c:pt>
                <c:pt idx="69">
                  <c:v>36.299999999999997</c:v>
                </c:pt>
                <c:pt idx="70">
                  <c:v>48.4</c:v>
                </c:pt>
                <c:pt idx="71">
                  <c:v>59.4</c:v>
                </c:pt>
                <c:pt idx="72">
                  <c:v>73.7</c:v>
                </c:pt>
                <c:pt idx="73">
                  <c:v>64.900000000000006</c:v>
                </c:pt>
                <c:pt idx="74">
                  <c:v>49.5</c:v>
                </c:pt>
                <c:pt idx="75">
                  <c:v>44</c:v>
                </c:pt>
                <c:pt idx="76">
                  <c:v>67.099999999999994</c:v>
                </c:pt>
                <c:pt idx="77">
                  <c:v>64.900000000000006</c:v>
                </c:pt>
                <c:pt idx="78">
                  <c:v>39.6</c:v>
                </c:pt>
                <c:pt idx="79">
                  <c:v>45.1</c:v>
                </c:pt>
                <c:pt idx="80">
                  <c:v>64.900000000000006</c:v>
                </c:pt>
                <c:pt idx="81">
                  <c:v>53.9</c:v>
                </c:pt>
                <c:pt idx="82">
                  <c:v>64.900000000000006</c:v>
                </c:pt>
                <c:pt idx="83">
                  <c:v>71.5</c:v>
                </c:pt>
                <c:pt idx="84">
                  <c:v>45.1</c:v>
                </c:pt>
                <c:pt idx="85">
                  <c:v>68.2</c:v>
                </c:pt>
                <c:pt idx="86">
                  <c:v>45.1</c:v>
                </c:pt>
                <c:pt idx="87">
                  <c:v>53.9</c:v>
                </c:pt>
                <c:pt idx="88">
                  <c:v>34.1</c:v>
                </c:pt>
                <c:pt idx="89">
                  <c:v>53.9</c:v>
                </c:pt>
                <c:pt idx="90">
                  <c:v>68.2</c:v>
                </c:pt>
                <c:pt idx="91">
                  <c:v>53.9</c:v>
                </c:pt>
                <c:pt idx="92">
                  <c:v>68.2</c:v>
                </c:pt>
                <c:pt idx="93">
                  <c:v>48.4</c:v>
                </c:pt>
                <c:pt idx="94">
                  <c:v>48.4</c:v>
                </c:pt>
                <c:pt idx="95">
                  <c:v>68.2</c:v>
                </c:pt>
                <c:pt idx="96">
                  <c:v>71.5</c:v>
                </c:pt>
                <c:pt idx="97">
                  <c:v>71.5</c:v>
                </c:pt>
                <c:pt idx="98">
                  <c:v>48.4</c:v>
                </c:pt>
                <c:pt idx="99">
                  <c:v>69.3</c:v>
                </c:pt>
                <c:pt idx="100">
                  <c:v>66</c:v>
                </c:pt>
                <c:pt idx="101">
                  <c:v>64.900000000000006</c:v>
                </c:pt>
                <c:pt idx="102">
                  <c:v>50.6</c:v>
                </c:pt>
                <c:pt idx="103">
                  <c:v>57.2</c:v>
                </c:pt>
                <c:pt idx="104">
                  <c:v>64.900000000000006</c:v>
                </c:pt>
                <c:pt idx="105">
                  <c:v>59.4</c:v>
                </c:pt>
                <c:pt idx="106">
                  <c:v>68.2</c:v>
                </c:pt>
                <c:pt idx="107">
                  <c:v>38.5</c:v>
                </c:pt>
                <c:pt idx="108">
                  <c:v>59.4</c:v>
                </c:pt>
                <c:pt idx="109">
                  <c:v>71.5</c:v>
                </c:pt>
                <c:pt idx="110">
                  <c:v>57.2</c:v>
                </c:pt>
                <c:pt idx="111">
                  <c:v>55</c:v>
                </c:pt>
                <c:pt idx="112">
                  <c:v>64.900000000000006</c:v>
                </c:pt>
                <c:pt idx="113">
                  <c:v>71.5</c:v>
                </c:pt>
                <c:pt idx="114">
                  <c:v>67.099999999999994</c:v>
                </c:pt>
                <c:pt idx="115">
                  <c:v>48.4</c:v>
                </c:pt>
                <c:pt idx="116">
                  <c:v>59.4</c:v>
                </c:pt>
                <c:pt idx="117">
                  <c:v>73.7</c:v>
                </c:pt>
                <c:pt idx="118">
                  <c:v>62.7</c:v>
                </c:pt>
                <c:pt idx="119">
                  <c:v>51.7</c:v>
                </c:pt>
                <c:pt idx="120">
                  <c:v>59.4</c:v>
                </c:pt>
                <c:pt idx="121">
                  <c:v>57.2</c:v>
                </c:pt>
                <c:pt idx="122">
                  <c:v>57.2</c:v>
                </c:pt>
                <c:pt idx="123">
                  <c:v>50.6</c:v>
                </c:pt>
                <c:pt idx="124">
                  <c:v>68.2</c:v>
                </c:pt>
                <c:pt idx="125">
                  <c:v>62.7</c:v>
                </c:pt>
                <c:pt idx="126">
                  <c:v>45.1</c:v>
                </c:pt>
                <c:pt idx="127">
                  <c:v>58.3</c:v>
                </c:pt>
                <c:pt idx="128">
                  <c:v>53.9</c:v>
                </c:pt>
                <c:pt idx="129">
                  <c:v>38.5</c:v>
                </c:pt>
                <c:pt idx="130">
                  <c:v>64.900000000000006</c:v>
                </c:pt>
                <c:pt idx="131">
                  <c:v>71.5</c:v>
                </c:pt>
                <c:pt idx="132">
                  <c:v>68.2</c:v>
                </c:pt>
                <c:pt idx="133">
                  <c:v>59.4</c:v>
                </c:pt>
                <c:pt idx="134">
                  <c:v>64.900000000000006</c:v>
                </c:pt>
                <c:pt idx="135">
                  <c:v>69.3</c:v>
                </c:pt>
                <c:pt idx="136">
                  <c:v>64.900000000000006</c:v>
                </c:pt>
                <c:pt idx="137">
                  <c:v>57.2</c:v>
                </c:pt>
                <c:pt idx="138">
                  <c:v>45.1</c:v>
                </c:pt>
                <c:pt idx="139">
                  <c:v>53.9</c:v>
                </c:pt>
                <c:pt idx="140">
                  <c:v>50.6</c:v>
                </c:pt>
                <c:pt idx="141">
                  <c:v>59.4</c:v>
                </c:pt>
                <c:pt idx="142">
                  <c:v>46.2</c:v>
                </c:pt>
                <c:pt idx="143">
                  <c:v>62.7</c:v>
                </c:pt>
                <c:pt idx="144">
                  <c:v>64.900000000000006</c:v>
                </c:pt>
                <c:pt idx="145">
                  <c:v>57.2</c:v>
                </c:pt>
                <c:pt idx="146">
                  <c:v>68.2</c:v>
                </c:pt>
                <c:pt idx="147">
                  <c:v>57.2</c:v>
                </c:pt>
                <c:pt idx="148">
                  <c:v>45.1</c:v>
                </c:pt>
                <c:pt idx="149">
                  <c:v>60.5</c:v>
                </c:pt>
                <c:pt idx="150">
                  <c:v>40.700000000000003</c:v>
                </c:pt>
                <c:pt idx="151">
                  <c:v>59.4</c:v>
                </c:pt>
                <c:pt idx="152">
                  <c:v>62.7</c:v>
                </c:pt>
                <c:pt idx="153">
                  <c:v>59.4</c:v>
                </c:pt>
                <c:pt idx="154">
                  <c:v>68.2</c:v>
                </c:pt>
                <c:pt idx="155">
                  <c:v>64.900000000000006</c:v>
                </c:pt>
                <c:pt idx="156">
                  <c:v>60.5</c:v>
                </c:pt>
                <c:pt idx="157">
                  <c:v>62.7</c:v>
                </c:pt>
                <c:pt idx="158">
                  <c:v>42.9</c:v>
                </c:pt>
                <c:pt idx="159">
                  <c:v>73.7</c:v>
                </c:pt>
                <c:pt idx="160">
                  <c:v>68.2</c:v>
                </c:pt>
                <c:pt idx="161">
                  <c:v>55</c:v>
                </c:pt>
                <c:pt idx="162">
                  <c:v>67.099999999999994</c:v>
                </c:pt>
                <c:pt idx="163">
                  <c:v>68.2</c:v>
                </c:pt>
                <c:pt idx="164">
                  <c:v>64.900000000000006</c:v>
                </c:pt>
                <c:pt idx="165">
                  <c:v>48.4</c:v>
                </c:pt>
                <c:pt idx="166">
                  <c:v>64.900000000000006</c:v>
                </c:pt>
                <c:pt idx="167">
                  <c:v>59.4</c:v>
                </c:pt>
                <c:pt idx="168">
                  <c:v>68.2</c:v>
                </c:pt>
                <c:pt idx="169">
                  <c:v>66</c:v>
                </c:pt>
                <c:pt idx="170">
                  <c:v>62.7</c:v>
                </c:pt>
                <c:pt idx="171">
                  <c:v>50.6</c:v>
                </c:pt>
                <c:pt idx="172">
                  <c:v>39.6</c:v>
                </c:pt>
                <c:pt idx="173">
                  <c:v>64.900000000000006</c:v>
                </c:pt>
                <c:pt idx="174">
                  <c:v>53.9</c:v>
                </c:pt>
                <c:pt idx="175">
                  <c:v>66</c:v>
                </c:pt>
                <c:pt idx="176">
                  <c:v>73.7</c:v>
                </c:pt>
                <c:pt idx="177">
                  <c:v>59.4</c:v>
                </c:pt>
                <c:pt idx="178">
                  <c:v>57.2</c:v>
                </c:pt>
                <c:pt idx="179">
                  <c:v>71.5</c:v>
                </c:pt>
                <c:pt idx="180">
                  <c:v>68.2</c:v>
                </c:pt>
                <c:pt idx="181">
                  <c:v>53.9</c:v>
                </c:pt>
                <c:pt idx="182">
                  <c:v>73.7</c:v>
                </c:pt>
                <c:pt idx="183">
                  <c:v>71.5</c:v>
                </c:pt>
                <c:pt idx="184">
                  <c:v>73.7</c:v>
                </c:pt>
                <c:pt idx="185">
                  <c:v>71.5</c:v>
                </c:pt>
                <c:pt idx="186">
                  <c:v>59.4</c:v>
                </c:pt>
                <c:pt idx="187">
                  <c:v>48.4</c:v>
                </c:pt>
                <c:pt idx="188">
                  <c:v>68.2</c:v>
                </c:pt>
                <c:pt idx="189">
                  <c:v>50.6</c:v>
                </c:pt>
                <c:pt idx="190">
                  <c:v>59.4</c:v>
                </c:pt>
                <c:pt idx="191">
                  <c:v>62.7</c:v>
                </c:pt>
                <c:pt idx="192">
                  <c:v>57.2</c:v>
                </c:pt>
                <c:pt idx="193">
                  <c:v>64.900000000000006</c:v>
                </c:pt>
                <c:pt idx="194">
                  <c:v>71.5</c:v>
                </c:pt>
                <c:pt idx="195">
                  <c:v>64.900000000000006</c:v>
                </c:pt>
                <c:pt idx="196">
                  <c:v>50.6</c:v>
                </c:pt>
                <c:pt idx="197">
                  <c:v>45.1</c:v>
                </c:pt>
                <c:pt idx="198">
                  <c:v>68.2</c:v>
                </c:pt>
                <c:pt idx="199">
                  <c:v>71.5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36256"/>
        <c:axId val="737536832"/>
      </c:scatterChart>
      <c:valAx>
        <c:axId val="7375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536832"/>
        <c:crosses val="autoZero"/>
        <c:crossBetween val="midCat"/>
      </c:valAx>
      <c:valAx>
        <c:axId val="7375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53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[Customer_Data_Class_Explanation.xlsx]Visualization!PivotTable4</c:name>
    <c:fmtId val="9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Visualization!$B$35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Visualization!$A$36:$A$40</c:f>
              <c:strCach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strCache>
            </c:strRef>
          </c:cat>
          <c:val>
            <c:numRef>
              <c:f>Visualization!$B$36:$B$40</c:f>
              <c:numCache>
                <c:formatCode>General</c:formatCode>
                <c:ptCount val="4"/>
                <c:pt idx="0">
                  <c:v>145</c:v>
                </c:pt>
                <c:pt idx="1">
                  <c:v>24</c:v>
                </c:pt>
                <c:pt idx="2">
                  <c:v>20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2608"/>
        <c:axId val="153532608"/>
      </c:barChart>
      <c:catAx>
        <c:axId val="1470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32608"/>
        <c:crosses val="autoZero"/>
        <c:auto val="1"/>
        <c:lblAlgn val="ctr"/>
        <c:lblOffset val="100"/>
        <c:noMultiLvlLbl val="0"/>
      </c:catAx>
      <c:valAx>
        <c:axId val="1535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[Customer_Data_Class_Explanation.xlsx]Visualization!PivotTable8</c:name>
    <c:fmtId val="6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Visualization!$M$69:$M$70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Visualization!$L$71:$L$75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Visualization!$M$71:$M$75</c:f>
              <c:numCache>
                <c:formatCode>0.00%</c:formatCode>
                <c:ptCount val="4"/>
                <c:pt idx="0">
                  <c:v>0.54166666666666663</c:v>
                </c:pt>
                <c:pt idx="1">
                  <c:v>0.27272727272727271</c:v>
                </c:pt>
                <c:pt idx="2">
                  <c:v>0.35</c:v>
                </c:pt>
                <c:pt idx="3">
                  <c:v>0.4689655172413793</c:v>
                </c:pt>
              </c:numCache>
            </c:numRef>
          </c:val>
        </c:ser>
        <c:ser>
          <c:idx val="1"/>
          <c:order val="1"/>
          <c:tx>
            <c:strRef>
              <c:f>Visualization!$N$69:$N$70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Visualization!$L$71:$L$75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Visualization!$N$71:$N$75</c:f>
              <c:numCache>
                <c:formatCode>0.00%</c:formatCode>
                <c:ptCount val="4"/>
                <c:pt idx="0">
                  <c:v>0.45833333333333331</c:v>
                </c:pt>
                <c:pt idx="1">
                  <c:v>0.72727272727272729</c:v>
                </c:pt>
                <c:pt idx="2">
                  <c:v>0.65</c:v>
                </c:pt>
                <c:pt idx="3">
                  <c:v>0.53103448275862064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33568"/>
        <c:axId val="741820096"/>
      </c:barChart>
      <c:catAx>
        <c:axId val="12913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41820096"/>
        <c:crosses val="autoZero"/>
        <c:auto val="1"/>
        <c:lblAlgn val="ctr"/>
        <c:lblOffset val="100"/>
        <c:noMultiLvlLbl val="0"/>
      </c:catAx>
      <c:valAx>
        <c:axId val="741820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913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4.xml"/><Relationship Id="rId7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10" Type="http://schemas.openxmlformats.org/officeDocument/2006/relationships/chart" Target="../charts/chart7.xml"/><Relationship Id="rId4" Type="http://schemas.openxmlformats.org/officeDocument/2006/relationships/image" Target="../media/image1.gif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171450</xdr:rowOff>
    </xdr:from>
    <xdr:to>
      <xdr:col>9</xdr:col>
      <xdr:colOff>142875</xdr:colOff>
      <xdr:row>21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28575</xdr:rowOff>
    </xdr:from>
    <xdr:to>
      <xdr:col>3</xdr:col>
      <xdr:colOff>581025</xdr:colOff>
      <xdr:row>28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857249</xdr:colOff>
      <xdr:row>14</xdr:row>
      <xdr:rowOff>28574</xdr:rowOff>
    </xdr:from>
    <xdr:to>
      <xdr:col>7</xdr:col>
      <xdr:colOff>561974</xdr:colOff>
      <xdr:row>28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104775</xdr:rowOff>
    </xdr:from>
    <xdr:to>
      <xdr:col>18</xdr:col>
      <xdr:colOff>304800</xdr:colOff>
      <xdr:row>12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1076324</xdr:colOff>
      <xdr:row>13</xdr:row>
      <xdr:rowOff>180975</xdr:rowOff>
    </xdr:from>
    <xdr:to>
      <xdr:col>12</xdr:col>
      <xdr:colOff>546587</xdr:colOff>
      <xdr:row>28</xdr:row>
      <xdr:rowOff>161925</xdr:rowOff>
    </xdr:to>
    <xdr:pic>
      <xdr:nvPicPr>
        <xdr:cNvPr id="7" name="Picture 6" descr="Histograms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7999" y="1895475"/>
          <a:ext cx="3165963" cy="283845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28575</xdr:colOff>
      <xdr:row>2</xdr:row>
      <xdr:rowOff>9525</xdr:rowOff>
    </xdr:from>
    <xdr:to>
      <xdr:col>32</xdr:col>
      <xdr:colOff>190099</xdr:colOff>
      <xdr:row>20</xdr:row>
      <xdr:rowOff>56716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78475" y="390525"/>
          <a:ext cx="3209524" cy="347619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581024</xdr:colOff>
      <xdr:row>14</xdr:row>
      <xdr:rowOff>19050</xdr:rowOff>
    </xdr:from>
    <xdr:to>
      <xdr:col>25</xdr:col>
      <xdr:colOff>378116</xdr:colOff>
      <xdr:row>28</xdr:row>
      <xdr:rowOff>38100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06124" y="2686050"/>
          <a:ext cx="6645567" cy="2686050"/>
        </a:xfrm>
        <a:prstGeom prst="rect">
          <a:avLst/>
        </a:prstGeom>
      </xdr:spPr>
    </xdr:pic>
    <xdr:clientData/>
  </xdr:twoCellAnchor>
  <xdr:twoCellAnchor editAs="oneCell">
    <xdr:from>
      <xdr:col>14</xdr:col>
      <xdr:colOff>238124</xdr:colOff>
      <xdr:row>29</xdr:row>
      <xdr:rowOff>47625</xdr:rowOff>
    </xdr:from>
    <xdr:to>
      <xdr:col>20</xdr:col>
      <xdr:colOff>314324</xdr:colOff>
      <xdr:row>48</xdr:row>
      <xdr:rowOff>113659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63224" y="5572125"/>
          <a:ext cx="3876675" cy="3685534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1</xdr:row>
      <xdr:rowOff>133350</xdr:rowOff>
    </xdr:from>
    <xdr:to>
      <xdr:col>26</xdr:col>
      <xdr:colOff>304800</xdr:colOff>
      <xdr:row>12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561975</xdr:colOff>
      <xdr:row>28</xdr:row>
      <xdr:rowOff>114300</xdr:rowOff>
    </xdr:from>
    <xdr:to>
      <xdr:col>10</xdr:col>
      <xdr:colOff>457200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200025</xdr:colOff>
      <xdr:row>61</xdr:row>
      <xdr:rowOff>180975</xdr:rowOff>
    </xdr:from>
    <xdr:to>
      <xdr:col>12</xdr:col>
      <xdr:colOff>95250</xdr:colOff>
      <xdr:row>76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" refreshedDate="44093.776141666669" createdVersion="4" refreshedVersion="4" minRefreshableVersion="3" recordCount="200">
  <cacheSource type="worksheet">
    <worksheetSource ref="S3:S203" sheet="DataTypes-Metrics"/>
  </cacheSource>
  <cacheFields count="1">
    <cacheField name="Region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m" refreshedDate="44093.803492129628" createdVersion="4" refreshedVersion="4" minRefreshableVersion="3" recordCount="200">
  <cacheSource type="worksheet">
    <worksheetSource ref="B3:G203" sheet="Customer_Data"/>
  </cacheSource>
  <cacheFields count="6"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AqChannel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Region" numFmtId="0">
      <sharedItems containsSemiMixedTypes="0" containsString="0" containsNumber="1" containsInteger="1" minValue="1" maxValue="3" count="3">
        <n v="1"/>
        <n v="2"/>
        <n v="3"/>
      </sharedItems>
    </cacheField>
    <cacheField name="Marital_status" numFmtId="0">
      <sharedItems containsSemiMixedTypes="0" containsString="0" containsNumber="1" containsInteger="1" minValue="1" maxValue="2" count="2">
        <n v="1"/>
        <n v="2"/>
      </sharedItems>
    </cacheField>
    <cacheField name="Segment" numFmtId="0">
      <sharedItems containsSemiMixedTypes="0" containsString="0" containsNumber="1" containsInteger="1" minValue="1" maxValue="3" count="3">
        <n v="1"/>
        <n v="3"/>
        <n v="2"/>
      </sharedItems>
    </cacheField>
    <cacheField name="Education_Qualitification" numFmtId="0">
      <sharedItems containsSemiMixedTypes="0" containsString="0" containsNumber="1" containsInteger="1" minValue="1" maxValue="4" count="4">
        <n v="1"/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m" refreshedDate="44093.897564699073" createdVersion="4" refreshedVersion="4" minRefreshableVersion="3" recordCount="200">
  <cacheSource type="worksheet">
    <worksheetSource ref="A19:C219" sheet="Uni-Bivariate "/>
  </cacheSource>
  <cacheFields count="3">
    <cacheField name="Custid" numFmtId="0">
      <sharedItems containsSemiMixedTypes="0" containsString="0" containsNumber="1" containsInteger="1" minValue="1" maxValue="200"/>
    </cacheField>
    <cacheField name="Region" numFmtId="0">
      <sharedItems containsSemiMixedTypes="0" containsString="0" containsNumber="1" containsInteger="1" minValue="1" maxValue="3" count="3">
        <n v="1"/>
        <n v="2"/>
        <n v="3"/>
      </sharedItems>
    </cacheField>
    <cacheField name="Segment" numFmtId="0">
      <sharedItems containsSemiMixedTypes="0" containsString="0" containsNumber="1" containsInteger="1" minValue="1" maxValue="3" count="3"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om" refreshedDate="44093.904132754629" createdVersion="4" refreshedVersion="4" minRefreshableVersion="3" recordCount="200">
  <cacheSource type="worksheet">
    <worksheetSource ref="Q18:S218" sheet="Uni-Bivariate "/>
  </cacheSource>
  <cacheFields count="3">
    <cacheField name="Custid" numFmtId="0">
      <sharedItems containsSemiMixedTypes="0" containsString="0" containsNumber="1" containsInteger="1" minValue="1" maxValue="200"/>
    </cacheField>
    <cacheField name="Region" numFmtId="0">
      <sharedItems containsSemiMixedTypes="0" containsString="0" containsNumber="1" containsInteger="1" minValue="1" maxValue="3" count="3">
        <n v="1"/>
        <n v="2"/>
        <n v="3"/>
      </sharedItems>
    </cacheField>
    <cacheField name="Avg_usage_3Months" numFmtId="0">
      <sharedItems containsSemiMixedTypes="0" containsString="0" containsNumber="1" containsInteger="1" minValue="31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om" refreshedDate="44096.781812152774" createdVersion="4" refreshedVersion="4" minRefreshableVersion="3" recordCount="200">
  <cacheSource type="worksheet">
    <worksheetSource ref="A3:K203" sheet="Customer_Data"/>
  </cacheSource>
  <cacheFields count="11">
    <cacheField name="Custid" numFmtId="0">
      <sharedItems containsSemiMixedTypes="0" containsString="0" containsNumber="1" containsInteger="1" minValue="1" maxValue="200"/>
    </cacheField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AqChannel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Region" numFmtId="0">
      <sharedItems containsSemiMixedTypes="0" containsString="0" containsNumber="1" containsInteger="1" minValue="1" maxValue="3"/>
    </cacheField>
    <cacheField name="Marital_status" numFmtId="0">
      <sharedItems containsSemiMixedTypes="0" containsString="0" containsNumber="1" containsInteger="1" minValue="1" maxValue="2"/>
    </cacheField>
    <cacheField name="Segment" numFmtId="0">
      <sharedItems containsSemiMixedTypes="0" containsString="0" containsNumber="1" containsInteger="1" minValue="1" maxValue="3"/>
    </cacheField>
    <cacheField name="Education_Qualitification" numFmtId="0">
      <sharedItems containsSemiMixedTypes="0" containsString="0" containsNumber="1" containsInteger="1" minValue="1" maxValue="4"/>
    </cacheField>
    <cacheField name="Pre_usage" numFmtId="0">
      <sharedItems containsSemiMixedTypes="0" containsString="0" containsNumber="1" containsInteger="1" minValue="28" maxValue="76"/>
    </cacheField>
    <cacheField name="Post_usage_month" numFmtId="0">
      <sharedItems containsSemiMixedTypes="0" containsString="0" containsNumber="1" minValue="34.1" maxValue="73.7"/>
    </cacheField>
    <cacheField name="Avg_usage_3Months" numFmtId="0">
      <sharedItems containsSemiMixedTypes="0" containsString="0" containsNumber="1" containsInteger="1" minValue="31" maxValue="67"/>
    </cacheField>
    <cacheField name="Latest_month_usage" numFmtId="0">
      <sharedItems containsSemiMixedTypes="0" containsString="0" containsNumber="1" minValue="39.6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2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2"/>
  </r>
  <r>
    <x v="0"/>
  </r>
  <r>
    <x v="1"/>
  </r>
  <r>
    <x v="2"/>
  </r>
  <r>
    <x v="2"/>
  </r>
  <r>
    <x v="1"/>
  </r>
  <r>
    <x v="2"/>
  </r>
  <r>
    <x v="2"/>
  </r>
  <r>
    <x v="1"/>
  </r>
  <r>
    <x v="2"/>
  </r>
  <r>
    <x v="0"/>
  </r>
  <r>
    <x v="1"/>
  </r>
  <r>
    <x v="1"/>
  </r>
  <r>
    <x v="1"/>
  </r>
  <r>
    <x v="1"/>
  </r>
  <r>
    <x v="0"/>
  </r>
  <r>
    <x v="2"/>
  </r>
  <r>
    <x v="0"/>
  </r>
  <r>
    <x v="2"/>
  </r>
  <r>
    <x v="1"/>
  </r>
  <r>
    <x v="1"/>
  </r>
  <r>
    <x v="1"/>
  </r>
  <r>
    <x v="1"/>
  </r>
  <r>
    <x v="2"/>
  </r>
  <r>
    <x v="1"/>
  </r>
  <r>
    <x v="1"/>
  </r>
  <r>
    <x v="1"/>
  </r>
  <r>
    <x v="2"/>
  </r>
  <r>
    <x v="0"/>
  </r>
  <r>
    <x v="1"/>
  </r>
  <r>
    <x v="1"/>
  </r>
  <r>
    <x v="1"/>
  </r>
  <r>
    <x v="1"/>
  </r>
  <r>
    <x v="2"/>
  </r>
  <r>
    <x v="0"/>
  </r>
  <r>
    <x v="1"/>
  </r>
  <r>
    <x v="2"/>
  </r>
  <r>
    <x v="1"/>
  </r>
  <r>
    <x v="1"/>
  </r>
  <r>
    <x v="0"/>
  </r>
  <r>
    <x v="0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2"/>
  </r>
  <r>
    <x v="0"/>
  </r>
  <r>
    <x v="1"/>
  </r>
  <r>
    <x v="0"/>
  </r>
  <r>
    <x v="1"/>
  </r>
  <r>
    <x v="2"/>
  </r>
  <r>
    <x v="2"/>
  </r>
  <r>
    <x v="2"/>
  </r>
  <r>
    <x v="1"/>
  </r>
  <r>
    <x v="2"/>
  </r>
  <r>
    <x v="1"/>
  </r>
  <r>
    <x v="0"/>
  </r>
  <r>
    <x v="2"/>
  </r>
  <r>
    <x v="0"/>
  </r>
  <r>
    <x v="0"/>
  </r>
  <r>
    <x v="0"/>
  </r>
  <r>
    <x v="1"/>
  </r>
  <r>
    <x v="2"/>
  </r>
  <r>
    <x v="0"/>
  </r>
  <r>
    <x v="2"/>
  </r>
  <r>
    <x v="2"/>
  </r>
  <r>
    <x v="2"/>
  </r>
  <r>
    <x v="0"/>
  </r>
  <r>
    <x v="2"/>
  </r>
  <r>
    <x v="1"/>
  </r>
  <r>
    <x v="1"/>
  </r>
  <r>
    <x v="2"/>
  </r>
  <r>
    <x v="0"/>
  </r>
  <r>
    <x v="0"/>
  </r>
  <r>
    <x v="2"/>
  </r>
  <r>
    <x v="1"/>
  </r>
  <r>
    <x v="0"/>
  </r>
  <r>
    <x v="2"/>
  </r>
  <r>
    <x v="0"/>
  </r>
  <r>
    <x v="2"/>
  </r>
  <r>
    <x v="1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1"/>
  </r>
  <r>
    <x v="1"/>
  </r>
  <r>
    <x v="0"/>
  </r>
  <r>
    <x v="2"/>
  </r>
  <r>
    <x v="1"/>
  </r>
  <r>
    <x v="1"/>
  </r>
  <r>
    <x v="1"/>
  </r>
  <r>
    <x v="1"/>
  </r>
  <r>
    <x v="0"/>
  </r>
  <r>
    <x v="2"/>
  </r>
  <r>
    <x v="1"/>
  </r>
  <r>
    <x v="1"/>
  </r>
  <r>
    <x v="1"/>
  </r>
  <r>
    <x v="2"/>
  </r>
  <r>
    <x v="1"/>
  </r>
  <r>
    <x v="1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0"/>
  </r>
  <r>
    <x v="1"/>
  </r>
  <r>
    <x v="2"/>
  </r>
  <r>
    <x v="2"/>
  </r>
  <r>
    <x v="0"/>
  </r>
  <r>
    <x v="0"/>
  </r>
  <r>
    <x v="1"/>
  </r>
  <r>
    <x v="1"/>
  </r>
  <r>
    <x v="2"/>
  </r>
  <r>
    <x v="0"/>
  </r>
  <r>
    <x v="1"/>
  </r>
  <r>
    <x v="1"/>
  </r>
  <r>
    <x v="2"/>
  </r>
  <r>
    <x v="1"/>
  </r>
  <r>
    <x v="2"/>
  </r>
  <r>
    <x v="0"/>
  </r>
  <r>
    <x v="1"/>
  </r>
  <r>
    <x v="1"/>
  </r>
  <r>
    <x v="2"/>
  </r>
  <r>
    <x v="0"/>
  </r>
  <r>
    <x v="0"/>
  </r>
  <r>
    <x v="2"/>
  </r>
  <r>
    <x v="1"/>
  </r>
  <r>
    <x v="2"/>
  </r>
  <r>
    <x v="1"/>
  </r>
  <r>
    <x v="1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</r>
  <r>
    <x v="1"/>
    <x v="0"/>
    <x v="1"/>
    <x v="0"/>
    <x v="1"/>
    <x v="1"/>
  </r>
  <r>
    <x v="0"/>
    <x v="0"/>
    <x v="2"/>
    <x v="0"/>
    <x v="0"/>
    <x v="0"/>
  </r>
  <r>
    <x v="0"/>
    <x v="0"/>
    <x v="2"/>
    <x v="0"/>
    <x v="1"/>
    <x v="0"/>
  </r>
  <r>
    <x v="0"/>
    <x v="0"/>
    <x v="1"/>
    <x v="0"/>
    <x v="2"/>
    <x v="2"/>
  </r>
  <r>
    <x v="0"/>
    <x v="0"/>
    <x v="1"/>
    <x v="0"/>
    <x v="2"/>
    <x v="1"/>
  </r>
  <r>
    <x v="0"/>
    <x v="1"/>
    <x v="1"/>
    <x v="0"/>
    <x v="0"/>
    <x v="2"/>
  </r>
  <r>
    <x v="0"/>
    <x v="2"/>
    <x v="1"/>
    <x v="0"/>
    <x v="2"/>
    <x v="0"/>
  </r>
  <r>
    <x v="0"/>
    <x v="0"/>
    <x v="1"/>
    <x v="0"/>
    <x v="0"/>
    <x v="3"/>
  </r>
  <r>
    <x v="0"/>
    <x v="1"/>
    <x v="1"/>
    <x v="0"/>
    <x v="2"/>
    <x v="3"/>
  </r>
  <r>
    <x v="0"/>
    <x v="0"/>
    <x v="1"/>
    <x v="0"/>
    <x v="1"/>
    <x v="0"/>
  </r>
  <r>
    <x v="0"/>
    <x v="0"/>
    <x v="1"/>
    <x v="0"/>
    <x v="2"/>
    <x v="2"/>
  </r>
  <r>
    <x v="0"/>
    <x v="0"/>
    <x v="2"/>
    <x v="0"/>
    <x v="2"/>
    <x v="1"/>
  </r>
  <r>
    <x v="0"/>
    <x v="0"/>
    <x v="2"/>
    <x v="0"/>
    <x v="2"/>
    <x v="2"/>
  </r>
  <r>
    <x v="0"/>
    <x v="1"/>
    <x v="0"/>
    <x v="0"/>
    <x v="2"/>
    <x v="2"/>
  </r>
  <r>
    <x v="0"/>
    <x v="0"/>
    <x v="0"/>
    <x v="0"/>
    <x v="0"/>
    <x v="2"/>
  </r>
  <r>
    <x v="0"/>
    <x v="0"/>
    <x v="2"/>
    <x v="0"/>
    <x v="2"/>
    <x v="1"/>
  </r>
  <r>
    <x v="0"/>
    <x v="0"/>
    <x v="1"/>
    <x v="1"/>
    <x v="0"/>
    <x v="0"/>
  </r>
  <r>
    <x v="0"/>
    <x v="0"/>
    <x v="2"/>
    <x v="0"/>
    <x v="2"/>
    <x v="0"/>
  </r>
  <r>
    <x v="0"/>
    <x v="0"/>
    <x v="1"/>
    <x v="0"/>
    <x v="0"/>
    <x v="1"/>
  </r>
  <r>
    <x v="0"/>
    <x v="0"/>
    <x v="1"/>
    <x v="0"/>
    <x v="0"/>
    <x v="2"/>
  </r>
  <r>
    <x v="0"/>
    <x v="0"/>
    <x v="1"/>
    <x v="0"/>
    <x v="1"/>
    <x v="2"/>
  </r>
  <r>
    <x v="0"/>
    <x v="1"/>
    <x v="1"/>
    <x v="0"/>
    <x v="2"/>
    <x v="0"/>
  </r>
  <r>
    <x v="0"/>
    <x v="2"/>
    <x v="2"/>
    <x v="0"/>
    <x v="2"/>
    <x v="2"/>
  </r>
  <r>
    <x v="0"/>
    <x v="2"/>
    <x v="1"/>
    <x v="0"/>
    <x v="1"/>
    <x v="2"/>
  </r>
  <r>
    <x v="0"/>
    <x v="1"/>
    <x v="1"/>
    <x v="0"/>
    <x v="1"/>
    <x v="2"/>
  </r>
  <r>
    <x v="0"/>
    <x v="0"/>
    <x v="2"/>
    <x v="0"/>
    <x v="2"/>
    <x v="2"/>
  </r>
  <r>
    <x v="0"/>
    <x v="0"/>
    <x v="1"/>
    <x v="1"/>
    <x v="1"/>
    <x v="3"/>
  </r>
  <r>
    <x v="0"/>
    <x v="0"/>
    <x v="2"/>
    <x v="1"/>
    <x v="2"/>
    <x v="2"/>
  </r>
  <r>
    <x v="0"/>
    <x v="3"/>
    <x v="0"/>
    <x v="0"/>
    <x v="0"/>
    <x v="2"/>
  </r>
  <r>
    <x v="0"/>
    <x v="0"/>
    <x v="1"/>
    <x v="0"/>
    <x v="0"/>
    <x v="3"/>
  </r>
  <r>
    <x v="0"/>
    <x v="0"/>
    <x v="2"/>
    <x v="0"/>
    <x v="2"/>
    <x v="2"/>
  </r>
  <r>
    <x v="0"/>
    <x v="0"/>
    <x v="2"/>
    <x v="1"/>
    <x v="2"/>
    <x v="1"/>
  </r>
  <r>
    <x v="0"/>
    <x v="0"/>
    <x v="1"/>
    <x v="0"/>
    <x v="1"/>
    <x v="2"/>
  </r>
  <r>
    <x v="0"/>
    <x v="0"/>
    <x v="2"/>
    <x v="1"/>
    <x v="2"/>
    <x v="0"/>
  </r>
  <r>
    <x v="0"/>
    <x v="0"/>
    <x v="2"/>
    <x v="0"/>
    <x v="0"/>
    <x v="0"/>
  </r>
  <r>
    <x v="0"/>
    <x v="0"/>
    <x v="1"/>
    <x v="1"/>
    <x v="2"/>
    <x v="3"/>
  </r>
  <r>
    <x v="0"/>
    <x v="0"/>
    <x v="2"/>
    <x v="0"/>
    <x v="2"/>
    <x v="3"/>
  </r>
  <r>
    <x v="0"/>
    <x v="2"/>
    <x v="0"/>
    <x v="0"/>
    <x v="1"/>
    <x v="3"/>
  </r>
  <r>
    <x v="0"/>
    <x v="0"/>
    <x v="1"/>
    <x v="0"/>
    <x v="1"/>
    <x v="0"/>
  </r>
  <r>
    <x v="0"/>
    <x v="0"/>
    <x v="1"/>
    <x v="1"/>
    <x v="2"/>
    <x v="3"/>
  </r>
  <r>
    <x v="0"/>
    <x v="0"/>
    <x v="1"/>
    <x v="1"/>
    <x v="2"/>
    <x v="3"/>
  </r>
  <r>
    <x v="0"/>
    <x v="0"/>
    <x v="1"/>
    <x v="0"/>
    <x v="2"/>
    <x v="2"/>
  </r>
  <r>
    <x v="0"/>
    <x v="1"/>
    <x v="0"/>
    <x v="0"/>
    <x v="0"/>
    <x v="2"/>
  </r>
  <r>
    <x v="0"/>
    <x v="0"/>
    <x v="2"/>
    <x v="0"/>
    <x v="0"/>
    <x v="3"/>
  </r>
  <r>
    <x v="0"/>
    <x v="0"/>
    <x v="0"/>
    <x v="0"/>
    <x v="0"/>
    <x v="0"/>
  </r>
  <r>
    <x v="0"/>
    <x v="1"/>
    <x v="2"/>
    <x v="0"/>
    <x v="1"/>
    <x v="1"/>
  </r>
  <r>
    <x v="0"/>
    <x v="0"/>
    <x v="1"/>
    <x v="0"/>
    <x v="2"/>
    <x v="2"/>
  </r>
  <r>
    <x v="0"/>
    <x v="0"/>
    <x v="1"/>
    <x v="1"/>
    <x v="2"/>
    <x v="1"/>
  </r>
  <r>
    <x v="0"/>
    <x v="2"/>
    <x v="1"/>
    <x v="0"/>
    <x v="2"/>
    <x v="2"/>
  </r>
  <r>
    <x v="0"/>
    <x v="3"/>
    <x v="1"/>
    <x v="0"/>
    <x v="2"/>
    <x v="1"/>
  </r>
  <r>
    <x v="0"/>
    <x v="0"/>
    <x v="2"/>
    <x v="0"/>
    <x v="2"/>
    <x v="0"/>
  </r>
  <r>
    <x v="0"/>
    <x v="2"/>
    <x v="1"/>
    <x v="0"/>
    <x v="0"/>
    <x v="1"/>
  </r>
  <r>
    <x v="0"/>
    <x v="0"/>
    <x v="1"/>
    <x v="1"/>
    <x v="2"/>
    <x v="2"/>
  </r>
  <r>
    <x v="0"/>
    <x v="0"/>
    <x v="1"/>
    <x v="0"/>
    <x v="2"/>
    <x v="0"/>
  </r>
  <r>
    <x v="0"/>
    <x v="2"/>
    <x v="2"/>
    <x v="0"/>
    <x v="1"/>
    <x v="2"/>
  </r>
  <r>
    <x v="0"/>
    <x v="0"/>
    <x v="0"/>
    <x v="0"/>
    <x v="1"/>
    <x v="2"/>
  </r>
  <r>
    <x v="0"/>
    <x v="2"/>
    <x v="1"/>
    <x v="0"/>
    <x v="1"/>
    <x v="2"/>
  </r>
  <r>
    <x v="0"/>
    <x v="0"/>
    <x v="1"/>
    <x v="1"/>
    <x v="2"/>
    <x v="2"/>
  </r>
  <r>
    <x v="0"/>
    <x v="2"/>
    <x v="1"/>
    <x v="0"/>
    <x v="1"/>
    <x v="2"/>
  </r>
  <r>
    <x v="0"/>
    <x v="0"/>
    <x v="1"/>
    <x v="1"/>
    <x v="2"/>
    <x v="2"/>
  </r>
  <r>
    <x v="0"/>
    <x v="0"/>
    <x v="2"/>
    <x v="0"/>
    <x v="2"/>
    <x v="0"/>
  </r>
  <r>
    <x v="0"/>
    <x v="0"/>
    <x v="0"/>
    <x v="0"/>
    <x v="0"/>
    <x v="0"/>
  </r>
  <r>
    <x v="0"/>
    <x v="0"/>
    <x v="1"/>
    <x v="0"/>
    <x v="0"/>
    <x v="0"/>
  </r>
  <r>
    <x v="0"/>
    <x v="0"/>
    <x v="2"/>
    <x v="1"/>
    <x v="2"/>
    <x v="0"/>
  </r>
  <r>
    <x v="0"/>
    <x v="0"/>
    <x v="1"/>
    <x v="0"/>
    <x v="1"/>
    <x v="2"/>
  </r>
  <r>
    <x v="0"/>
    <x v="0"/>
    <x v="1"/>
    <x v="0"/>
    <x v="2"/>
    <x v="2"/>
  </r>
  <r>
    <x v="0"/>
    <x v="0"/>
    <x v="0"/>
    <x v="0"/>
    <x v="1"/>
    <x v="2"/>
  </r>
  <r>
    <x v="0"/>
    <x v="0"/>
    <x v="0"/>
    <x v="0"/>
    <x v="2"/>
    <x v="2"/>
  </r>
  <r>
    <x v="0"/>
    <x v="2"/>
    <x v="1"/>
    <x v="0"/>
    <x v="1"/>
    <x v="3"/>
  </r>
  <r>
    <x v="0"/>
    <x v="0"/>
    <x v="1"/>
    <x v="0"/>
    <x v="0"/>
    <x v="3"/>
  </r>
  <r>
    <x v="0"/>
    <x v="0"/>
    <x v="2"/>
    <x v="0"/>
    <x v="2"/>
    <x v="3"/>
  </r>
  <r>
    <x v="0"/>
    <x v="0"/>
    <x v="1"/>
    <x v="0"/>
    <x v="2"/>
    <x v="2"/>
  </r>
  <r>
    <x v="0"/>
    <x v="0"/>
    <x v="1"/>
    <x v="0"/>
    <x v="0"/>
    <x v="1"/>
  </r>
  <r>
    <x v="0"/>
    <x v="0"/>
    <x v="1"/>
    <x v="0"/>
    <x v="1"/>
    <x v="0"/>
  </r>
  <r>
    <x v="0"/>
    <x v="2"/>
    <x v="0"/>
    <x v="0"/>
    <x v="2"/>
    <x v="3"/>
  </r>
  <r>
    <x v="0"/>
    <x v="0"/>
    <x v="2"/>
    <x v="0"/>
    <x v="2"/>
    <x v="3"/>
  </r>
  <r>
    <x v="0"/>
    <x v="0"/>
    <x v="2"/>
    <x v="0"/>
    <x v="0"/>
    <x v="2"/>
  </r>
  <r>
    <x v="0"/>
    <x v="0"/>
    <x v="1"/>
    <x v="0"/>
    <x v="1"/>
    <x v="2"/>
  </r>
  <r>
    <x v="0"/>
    <x v="2"/>
    <x v="2"/>
    <x v="0"/>
    <x v="2"/>
    <x v="0"/>
  </r>
  <r>
    <x v="0"/>
    <x v="0"/>
    <x v="2"/>
    <x v="0"/>
    <x v="2"/>
    <x v="1"/>
  </r>
  <r>
    <x v="0"/>
    <x v="0"/>
    <x v="0"/>
    <x v="0"/>
    <x v="1"/>
    <x v="1"/>
  </r>
  <r>
    <x v="0"/>
    <x v="0"/>
    <x v="1"/>
    <x v="1"/>
    <x v="2"/>
    <x v="2"/>
  </r>
  <r>
    <x v="0"/>
    <x v="2"/>
    <x v="0"/>
    <x v="0"/>
    <x v="2"/>
    <x v="1"/>
  </r>
  <r>
    <x v="0"/>
    <x v="0"/>
    <x v="1"/>
    <x v="0"/>
    <x v="1"/>
    <x v="3"/>
  </r>
  <r>
    <x v="0"/>
    <x v="0"/>
    <x v="2"/>
    <x v="0"/>
    <x v="2"/>
    <x v="0"/>
  </r>
  <r>
    <x v="0"/>
    <x v="0"/>
    <x v="2"/>
    <x v="0"/>
    <x v="2"/>
    <x v="3"/>
  </r>
  <r>
    <x v="0"/>
    <x v="0"/>
    <x v="2"/>
    <x v="0"/>
    <x v="1"/>
    <x v="3"/>
  </r>
  <r>
    <x v="0"/>
    <x v="0"/>
    <x v="1"/>
    <x v="0"/>
    <x v="1"/>
    <x v="2"/>
  </r>
  <r>
    <x v="0"/>
    <x v="0"/>
    <x v="2"/>
    <x v="0"/>
    <x v="2"/>
    <x v="0"/>
  </r>
  <r>
    <x v="0"/>
    <x v="3"/>
    <x v="1"/>
    <x v="0"/>
    <x v="2"/>
    <x v="3"/>
  </r>
  <r>
    <x v="0"/>
    <x v="0"/>
    <x v="0"/>
    <x v="0"/>
    <x v="0"/>
    <x v="3"/>
  </r>
  <r>
    <x v="1"/>
    <x v="0"/>
    <x v="2"/>
    <x v="0"/>
    <x v="2"/>
    <x v="0"/>
  </r>
  <r>
    <x v="1"/>
    <x v="2"/>
    <x v="0"/>
    <x v="0"/>
    <x v="2"/>
    <x v="3"/>
  </r>
  <r>
    <x v="1"/>
    <x v="0"/>
    <x v="0"/>
    <x v="0"/>
    <x v="0"/>
    <x v="0"/>
  </r>
  <r>
    <x v="1"/>
    <x v="0"/>
    <x v="0"/>
    <x v="0"/>
    <x v="0"/>
    <x v="3"/>
  </r>
  <r>
    <x v="1"/>
    <x v="0"/>
    <x v="1"/>
    <x v="0"/>
    <x v="2"/>
    <x v="3"/>
  </r>
  <r>
    <x v="1"/>
    <x v="0"/>
    <x v="2"/>
    <x v="0"/>
    <x v="2"/>
    <x v="1"/>
  </r>
  <r>
    <x v="1"/>
    <x v="2"/>
    <x v="0"/>
    <x v="0"/>
    <x v="1"/>
    <x v="3"/>
  </r>
  <r>
    <x v="1"/>
    <x v="0"/>
    <x v="2"/>
    <x v="1"/>
    <x v="2"/>
    <x v="2"/>
  </r>
  <r>
    <x v="1"/>
    <x v="0"/>
    <x v="2"/>
    <x v="0"/>
    <x v="2"/>
    <x v="2"/>
  </r>
  <r>
    <x v="1"/>
    <x v="0"/>
    <x v="2"/>
    <x v="0"/>
    <x v="0"/>
    <x v="0"/>
  </r>
  <r>
    <x v="1"/>
    <x v="1"/>
    <x v="0"/>
    <x v="0"/>
    <x v="2"/>
    <x v="0"/>
  </r>
  <r>
    <x v="1"/>
    <x v="0"/>
    <x v="2"/>
    <x v="0"/>
    <x v="2"/>
    <x v="1"/>
  </r>
  <r>
    <x v="1"/>
    <x v="0"/>
    <x v="1"/>
    <x v="0"/>
    <x v="2"/>
    <x v="0"/>
  </r>
  <r>
    <x v="1"/>
    <x v="0"/>
    <x v="1"/>
    <x v="0"/>
    <x v="2"/>
    <x v="3"/>
  </r>
  <r>
    <x v="1"/>
    <x v="0"/>
    <x v="2"/>
    <x v="0"/>
    <x v="2"/>
    <x v="3"/>
  </r>
  <r>
    <x v="1"/>
    <x v="0"/>
    <x v="0"/>
    <x v="0"/>
    <x v="1"/>
    <x v="0"/>
  </r>
  <r>
    <x v="1"/>
    <x v="1"/>
    <x v="0"/>
    <x v="1"/>
    <x v="0"/>
    <x v="3"/>
  </r>
  <r>
    <x v="1"/>
    <x v="0"/>
    <x v="2"/>
    <x v="1"/>
    <x v="2"/>
    <x v="3"/>
  </r>
  <r>
    <x v="1"/>
    <x v="0"/>
    <x v="1"/>
    <x v="0"/>
    <x v="1"/>
    <x v="2"/>
  </r>
  <r>
    <x v="1"/>
    <x v="2"/>
    <x v="0"/>
    <x v="0"/>
    <x v="2"/>
    <x v="1"/>
  </r>
  <r>
    <x v="1"/>
    <x v="0"/>
    <x v="2"/>
    <x v="0"/>
    <x v="2"/>
    <x v="0"/>
  </r>
  <r>
    <x v="1"/>
    <x v="0"/>
    <x v="0"/>
    <x v="0"/>
    <x v="2"/>
    <x v="2"/>
  </r>
  <r>
    <x v="1"/>
    <x v="2"/>
    <x v="2"/>
    <x v="1"/>
    <x v="2"/>
    <x v="3"/>
  </r>
  <r>
    <x v="1"/>
    <x v="0"/>
    <x v="1"/>
    <x v="0"/>
    <x v="1"/>
    <x v="0"/>
  </r>
  <r>
    <x v="1"/>
    <x v="0"/>
    <x v="2"/>
    <x v="0"/>
    <x v="0"/>
    <x v="2"/>
  </r>
  <r>
    <x v="1"/>
    <x v="0"/>
    <x v="2"/>
    <x v="0"/>
    <x v="2"/>
    <x v="2"/>
  </r>
  <r>
    <x v="1"/>
    <x v="0"/>
    <x v="0"/>
    <x v="0"/>
    <x v="2"/>
    <x v="0"/>
  </r>
  <r>
    <x v="1"/>
    <x v="1"/>
    <x v="0"/>
    <x v="0"/>
    <x v="1"/>
    <x v="2"/>
  </r>
  <r>
    <x v="1"/>
    <x v="2"/>
    <x v="0"/>
    <x v="1"/>
    <x v="0"/>
    <x v="3"/>
  </r>
  <r>
    <x v="1"/>
    <x v="0"/>
    <x v="1"/>
    <x v="0"/>
    <x v="0"/>
    <x v="1"/>
  </r>
  <r>
    <x v="1"/>
    <x v="0"/>
    <x v="1"/>
    <x v="0"/>
    <x v="2"/>
    <x v="0"/>
  </r>
  <r>
    <x v="1"/>
    <x v="0"/>
    <x v="1"/>
    <x v="0"/>
    <x v="1"/>
    <x v="0"/>
  </r>
  <r>
    <x v="1"/>
    <x v="1"/>
    <x v="0"/>
    <x v="0"/>
    <x v="1"/>
    <x v="0"/>
  </r>
  <r>
    <x v="1"/>
    <x v="0"/>
    <x v="2"/>
    <x v="0"/>
    <x v="2"/>
    <x v="3"/>
  </r>
  <r>
    <x v="1"/>
    <x v="0"/>
    <x v="1"/>
    <x v="0"/>
    <x v="2"/>
    <x v="3"/>
  </r>
  <r>
    <x v="1"/>
    <x v="3"/>
    <x v="1"/>
    <x v="0"/>
    <x v="0"/>
    <x v="0"/>
  </r>
  <r>
    <x v="1"/>
    <x v="0"/>
    <x v="2"/>
    <x v="0"/>
    <x v="1"/>
    <x v="2"/>
  </r>
  <r>
    <x v="1"/>
    <x v="1"/>
    <x v="0"/>
    <x v="0"/>
    <x v="1"/>
    <x v="3"/>
  </r>
  <r>
    <x v="1"/>
    <x v="0"/>
    <x v="1"/>
    <x v="0"/>
    <x v="2"/>
    <x v="0"/>
  </r>
  <r>
    <x v="1"/>
    <x v="3"/>
    <x v="0"/>
    <x v="0"/>
    <x v="2"/>
    <x v="1"/>
  </r>
  <r>
    <x v="1"/>
    <x v="0"/>
    <x v="1"/>
    <x v="0"/>
    <x v="1"/>
    <x v="3"/>
  </r>
  <r>
    <x v="1"/>
    <x v="0"/>
    <x v="1"/>
    <x v="0"/>
    <x v="1"/>
    <x v="1"/>
  </r>
  <r>
    <x v="1"/>
    <x v="0"/>
    <x v="0"/>
    <x v="0"/>
    <x v="2"/>
    <x v="1"/>
  </r>
  <r>
    <x v="1"/>
    <x v="0"/>
    <x v="2"/>
    <x v="0"/>
    <x v="2"/>
    <x v="1"/>
  </r>
  <r>
    <x v="1"/>
    <x v="0"/>
    <x v="1"/>
    <x v="1"/>
    <x v="2"/>
    <x v="3"/>
  </r>
  <r>
    <x v="1"/>
    <x v="1"/>
    <x v="1"/>
    <x v="0"/>
    <x v="1"/>
    <x v="1"/>
  </r>
  <r>
    <x v="1"/>
    <x v="2"/>
    <x v="1"/>
    <x v="0"/>
    <x v="1"/>
    <x v="1"/>
  </r>
  <r>
    <x v="1"/>
    <x v="1"/>
    <x v="1"/>
    <x v="1"/>
    <x v="2"/>
    <x v="3"/>
  </r>
  <r>
    <x v="1"/>
    <x v="2"/>
    <x v="0"/>
    <x v="0"/>
    <x v="0"/>
    <x v="0"/>
  </r>
  <r>
    <x v="1"/>
    <x v="0"/>
    <x v="2"/>
    <x v="0"/>
    <x v="2"/>
    <x v="1"/>
  </r>
  <r>
    <x v="1"/>
    <x v="0"/>
    <x v="1"/>
    <x v="0"/>
    <x v="1"/>
    <x v="2"/>
  </r>
  <r>
    <x v="1"/>
    <x v="2"/>
    <x v="1"/>
    <x v="0"/>
    <x v="2"/>
    <x v="2"/>
  </r>
  <r>
    <x v="1"/>
    <x v="0"/>
    <x v="1"/>
    <x v="0"/>
    <x v="2"/>
    <x v="0"/>
  </r>
  <r>
    <x v="1"/>
    <x v="0"/>
    <x v="2"/>
    <x v="1"/>
    <x v="2"/>
    <x v="3"/>
  </r>
  <r>
    <x v="1"/>
    <x v="0"/>
    <x v="1"/>
    <x v="0"/>
    <x v="1"/>
    <x v="0"/>
  </r>
  <r>
    <x v="1"/>
    <x v="0"/>
    <x v="1"/>
    <x v="1"/>
    <x v="2"/>
    <x v="2"/>
  </r>
  <r>
    <x v="1"/>
    <x v="2"/>
    <x v="0"/>
    <x v="0"/>
    <x v="2"/>
    <x v="1"/>
  </r>
  <r>
    <x v="1"/>
    <x v="1"/>
    <x v="0"/>
    <x v="0"/>
    <x v="2"/>
    <x v="2"/>
  </r>
  <r>
    <x v="1"/>
    <x v="1"/>
    <x v="0"/>
    <x v="0"/>
    <x v="2"/>
    <x v="1"/>
  </r>
  <r>
    <x v="1"/>
    <x v="0"/>
    <x v="2"/>
    <x v="0"/>
    <x v="2"/>
    <x v="2"/>
  </r>
  <r>
    <x v="1"/>
    <x v="0"/>
    <x v="1"/>
    <x v="0"/>
    <x v="1"/>
    <x v="1"/>
  </r>
  <r>
    <x v="1"/>
    <x v="2"/>
    <x v="1"/>
    <x v="0"/>
    <x v="0"/>
    <x v="0"/>
  </r>
  <r>
    <x v="1"/>
    <x v="0"/>
    <x v="1"/>
    <x v="0"/>
    <x v="0"/>
    <x v="2"/>
  </r>
  <r>
    <x v="1"/>
    <x v="0"/>
    <x v="1"/>
    <x v="0"/>
    <x v="2"/>
    <x v="3"/>
  </r>
  <r>
    <x v="1"/>
    <x v="0"/>
    <x v="1"/>
    <x v="0"/>
    <x v="1"/>
    <x v="0"/>
  </r>
  <r>
    <x v="1"/>
    <x v="0"/>
    <x v="1"/>
    <x v="0"/>
    <x v="1"/>
    <x v="2"/>
  </r>
  <r>
    <x v="1"/>
    <x v="0"/>
    <x v="1"/>
    <x v="0"/>
    <x v="0"/>
    <x v="0"/>
  </r>
  <r>
    <x v="1"/>
    <x v="1"/>
    <x v="2"/>
    <x v="0"/>
    <x v="2"/>
    <x v="2"/>
  </r>
  <r>
    <x v="1"/>
    <x v="0"/>
    <x v="0"/>
    <x v="0"/>
    <x v="2"/>
    <x v="0"/>
  </r>
  <r>
    <x v="1"/>
    <x v="0"/>
    <x v="1"/>
    <x v="0"/>
    <x v="2"/>
    <x v="2"/>
  </r>
  <r>
    <x v="1"/>
    <x v="0"/>
    <x v="2"/>
    <x v="1"/>
    <x v="2"/>
    <x v="1"/>
  </r>
  <r>
    <x v="1"/>
    <x v="0"/>
    <x v="0"/>
    <x v="0"/>
    <x v="2"/>
    <x v="1"/>
  </r>
  <r>
    <x v="1"/>
    <x v="0"/>
    <x v="1"/>
    <x v="0"/>
    <x v="2"/>
    <x v="2"/>
  </r>
  <r>
    <x v="1"/>
    <x v="0"/>
    <x v="0"/>
    <x v="0"/>
    <x v="1"/>
    <x v="2"/>
  </r>
  <r>
    <x v="1"/>
    <x v="0"/>
    <x v="1"/>
    <x v="0"/>
    <x v="2"/>
    <x v="1"/>
  </r>
  <r>
    <x v="1"/>
    <x v="0"/>
    <x v="0"/>
    <x v="0"/>
    <x v="0"/>
    <x v="0"/>
  </r>
  <r>
    <x v="1"/>
    <x v="0"/>
    <x v="1"/>
    <x v="1"/>
    <x v="2"/>
    <x v="1"/>
  </r>
  <r>
    <x v="1"/>
    <x v="0"/>
    <x v="0"/>
    <x v="0"/>
    <x v="1"/>
    <x v="3"/>
  </r>
  <r>
    <x v="1"/>
    <x v="0"/>
    <x v="0"/>
    <x v="0"/>
    <x v="0"/>
    <x v="1"/>
  </r>
  <r>
    <x v="1"/>
    <x v="2"/>
    <x v="1"/>
    <x v="0"/>
    <x v="1"/>
    <x v="2"/>
  </r>
  <r>
    <x v="1"/>
    <x v="1"/>
    <x v="2"/>
    <x v="0"/>
    <x v="0"/>
    <x v="0"/>
  </r>
  <r>
    <x v="1"/>
    <x v="3"/>
    <x v="2"/>
    <x v="0"/>
    <x v="2"/>
    <x v="1"/>
  </r>
  <r>
    <x v="1"/>
    <x v="1"/>
    <x v="0"/>
    <x v="0"/>
    <x v="0"/>
    <x v="0"/>
  </r>
  <r>
    <x v="1"/>
    <x v="0"/>
    <x v="0"/>
    <x v="0"/>
    <x v="2"/>
    <x v="3"/>
  </r>
  <r>
    <x v="1"/>
    <x v="0"/>
    <x v="1"/>
    <x v="0"/>
    <x v="2"/>
    <x v="3"/>
  </r>
  <r>
    <x v="1"/>
    <x v="0"/>
    <x v="1"/>
    <x v="0"/>
    <x v="2"/>
    <x v="0"/>
  </r>
  <r>
    <x v="1"/>
    <x v="0"/>
    <x v="2"/>
    <x v="0"/>
    <x v="1"/>
    <x v="3"/>
  </r>
  <r>
    <x v="1"/>
    <x v="0"/>
    <x v="0"/>
    <x v="0"/>
    <x v="0"/>
    <x v="0"/>
  </r>
  <r>
    <x v="1"/>
    <x v="0"/>
    <x v="1"/>
    <x v="0"/>
    <x v="2"/>
    <x v="0"/>
  </r>
  <r>
    <x v="1"/>
    <x v="0"/>
    <x v="1"/>
    <x v="1"/>
    <x v="2"/>
    <x v="0"/>
  </r>
  <r>
    <x v="1"/>
    <x v="0"/>
    <x v="2"/>
    <x v="0"/>
    <x v="0"/>
    <x v="3"/>
  </r>
  <r>
    <x v="1"/>
    <x v="0"/>
    <x v="1"/>
    <x v="0"/>
    <x v="2"/>
    <x v="0"/>
  </r>
  <r>
    <x v="1"/>
    <x v="3"/>
    <x v="2"/>
    <x v="0"/>
    <x v="1"/>
    <x v="3"/>
  </r>
  <r>
    <x v="1"/>
    <x v="3"/>
    <x v="0"/>
    <x v="0"/>
    <x v="2"/>
    <x v="0"/>
  </r>
  <r>
    <x v="1"/>
    <x v="0"/>
    <x v="1"/>
    <x v="0"/>
    <x v="0"/>
    <x v="1"/>
  </r>
  <r>
    <x v="1"/>
    <x v="3"/>
    <x v="1"/>
    <x v="0"/>
    <x v="0"/>
    <x v="0"/>
  </r>
  <r>
    <x v="1"/>
    <x v="0"/>
    <x v="2"/>
    <x v="1"/>
    <x v="2"/>
    <x v="3"/>
  </r>
  <r>
    <x v="1"/>
    <x v="1"/>
    <x v="0"/>
    <x v="0"/>
    <x v="2"/>
    <x v="0"/>
  </r>
  <r>
    <x v="1"/>
    <x v="0"/>
    <x v="0"/>
    <x v="0"/>
    <x v="1"/>
    <x v="2"/>
  </r>
  <r>
    <x v="1"/>
    <x v="0"/>
    <x v="2"/>
    <x v="1"/>
    <x v="0"/>
    <x v="1"/>
  </r>
  <r>
    <x v="1"/>
    <x v="0"/>
    <x v="1"/>
    <x v="1"/>
    <x v="1"/>
    <x v="1"/>
  </r>
  <r>
    <x v="1"/>
    <x v="3"/>
    <x v="2"/>
    <x v="0"/>
    <x v="2"/>
    <x v="3"/>
  </r>
  <r>
    <x v="1"/>
    <x v="0"/>
    <x v="1"/>
    <x v="1"/>
    <x v="2"/>
    <x v="2"/>
  </r>
  <r>
    <x v="1"/>
    <x v="3"/>
    <x v="1"/>
    <x v="1"/>
    <x v="0"/>
    <x v="3"/>
  </r>
  <r>
    <x v="1"/>
    <x v="0"/>
    <x v="1"/>
    <x v="0"/>
    <x v="1"/>
    <x v="1"/>
  </r>
  <r>
    <x v="1"/>
    <x v="0"/>
    <x v="1"/>
    <x v="1"/>
    <x v="0"/>
    <x v="0"/>
  </r>
  <r>
    <x v="1"/>
    <x v="0"/>
    <x v="1"/>
    <x v="0"/>
    <x v="0"/>
    <x v="2"/>
  </r>
  <r>
    <x v="1"/>
    <x v="0"/>
    <x v="2"/>
    <x v="0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n v="1"/>
    <x v="0"/>
    <x v="0"/>
  </r>
  <r>
    <n v="2"/>
    <x v="1"/>
    <x v="1"/>
  </r>
  <r>
    <n v="3"/>
    <x v="2"/>
    <x v="0"/>
  </r>
  <r>
    <n v="4"/>
    <x v="2"/>
    <x v="1"/>
  </r>
  <r>
    <n v="5"/>
    <x v="1"/>
    <x v="2"/>
  </r>
  <r>
    <n v="6"/>
    <x v="1"/>
    <x v="2"/>
  </r>
  <r>
    <n v="7"/>
    <x v="1"/>
    <x v="0"/>
  </r>
  <r>
    <n v="8"/>
    <x v="1"/>
    <x v="2"/>
  </r>
  <r>
    <n v="9"/>
    <x v="1"/>
    <x v="0"/>
  </r>
  <r>
    <n v="10"/>
    <x v="1"/>
    <x v="2"/>
  </r>
  <r>
    <n v="11"/>
    <x v="1"/>
    <x v="1"/>
  </r>
  <r>
    <n v="12"/>
    <x v="1"/>
    <x v="2"/>
  </r>
  <r>
    <n v="13"/>
    <x v="2"/>
    <x v="2"/>
  </r>
  <r>
    <n v="14"/>
    <x v="2"/>
    <x v="2"/>
  </r>
  <r>
    <n v="15"/>
    <x v="0"/>
    <x v="2"/>
  </r>
  <r>
    <n v="16"/>
    <x v="0"/>
    <x v="0"/>
  </r>
  <r>
    <n v="17"/>
    <x v="2"/>
    <x v="2"/>
  </r>
  <r>
    <n v="18"/>
    <x v="1"/>
    <x v="0"/>
  </r>
  <r>
    <n v="19"/>
    <x v="2"/>
    <x v="2"/>
  </r>
  <r>
    <n v="20"/>
    <x v="1"/>
    <x v="0"/>
  </r>
  <r>
    <n v="21"/>
    <x v="1"/>
    <x v="0"/>
  </r>
  <r>
    <n v="22"/>
    <x v="1"/>
    <x v="1"/>
  </r>
  <r>
    <n v="23"/>
    <x v="1"/>
    <x v="2"/>
  </r>
  <r>
    <n v="24"/>
    <x v="2"/>
    <x v="2"/>
  </r>
  <r>
    <n v="25"/>
    <x v="1"/>
    <x v="1"/>
  </r>
  <r>
    <n v="26"/>
    <x v="1"/>
    <x v="1"/>
  </r>
  <r>
    <n v="27"/>
    <x v="2"/>
    <x v="2"/>
  </r>
  <r>
    <n v="28"/>
    <x v="1"/>
    <x v="1"/>
  </r>
  <r>
    <n v="29"/>
    <x v="2"/>
    <x v="2"/>
  </r>
  <r>
    <n v="30"/>
    <x v="0"/>
    <x v="0"/>
  </r>
  <r>
    <n v="31"/>
    <x v="1"/>
    <x v="0"/>
  </r>
  <r>
    <n v="32"/>
    <x v="2"/>
    <x v="2"/>
  </r>
  <r>
    <n v="33"/>
    <x v="2"/>
    <x v="2"/>
  </r>
  <r>
    <n v="34"/>
    <x v="1"/>
    <x v="1"/>
  </r>
  <r>
    <n v="35"/>
    <x v="2"/>
    <x v="2"/>
  </r>
  <r>
    <n v="36"/>
    <x v="2"/>
    <x v="0"/>
  </r>
  <r>
    <n v="37"/>
    <x v="1"/>
    <x v="2"/>
  </r>
  <r>
    <n v="38"/>
    <x v="2"/>
    <x v="2"/>
  </r>
  <r>
    <n v="39"/>
    <x v="0"/>
    <x v="1"/>
  </r>
  <r>
    <n v="40"/>
    <x v="1"/>
    <x v="1"/>
  </r>
  <r>
    <n v="41"/>
    <x v="1"/>
    <x v="2"/>
  </r>
  <r>
    <n v="42"/>
    <x v="1"/>
    <x v="2"/>
  </r>
  <r>
    <n v="43"/>
    <x v="1"/>
    <x v="2"/>
  </r>
  <r>
    <n v="44"/>
    <x v="0"/>
    <x v="0"/>
  </r>
  <r>
    <n v="45"/>
    <x v="2"/>
    <x v="0"/>
  </r>
  <r>
    <n v="46"/>
    <x v="0"/>
    <x v="0"/>
  </r>
  <r>
    <n v="47"/>
    <x v="2"/>
    <x v="1"/>
  </r>
  <r>
    <n v="48"/>
    <x v="1"/>
    <x v="2"/>
  </r>
  <r>
    <n v="49"/>
    <x v="1"/>
    <x v="2"/>
  </r>
  <r>
    <n v="50"/>
    <x v="1"/>
    <x v="2"/>
  </r>
  <r>
    <n v="51"/>
    <x v="1"/>
    <x v="2"/>
  </r>
  <r>
    <n v="52"/>
    <x v="2"/>
    <x v="2"/>
  </r>
  <r>
    <n v="53"/>
    <x v="1"/>
    <x v="0"/>
  </r>
  <r>
    <n v="54"/>
    <x v="1"/>
    <x v="2"/>
  </r>
  <r>
    <n v="55"/>
    <x v="1"/>
    <x v="2"/>
  </r>
  <r>
    <n v="56"/>
    <x v="2"/>
    <x v="1"/>
  </r>
  <r>
    <n v="57"/>
    <x v="0"/>
    <x v="1"/>
  </r>
  <r>
    <n v="58"/>
    <x v="1"/>
    <x v="1"/>
  </r>
  <r>
    <n v="59"/>
    <x v="1"/>
    <x v="2"/>
  </r>
  <r>
    <n v="60"/>
    <x v="1"/>
    <x v="1"/>
  </r>
  <r>
    <n v="61"/>
    <x v="1"/>
    <x v="2"/>
  </r>
  <r>
    <n v="62"/>
    <x v="2"/>
    <x v="2"/>
  </r>
  <r>
    <n v="63"/>
    <x v="0"/>
    <x v="0"/>
  </r>
  <r>
    <n v="64"/>
    <x v="1"/>
    <x v="0"/>
  </r>
  <r>
    <n v="65"/>
    <x v="2"/>
    <x v="2"/>
  </r>
  <r>
    <n v="66"/>
    <x v="1"/>
    <x v="1"/>
  </r>
  <r>
    <n v="67"/>
    <x v="1"/>
    <x v="2"/>
  </r>
  <r>
    <n v="68"/>
    <x v="0"/>
    <x v="1"/>
  </r>
  <r>
    <n v="69"/>
    <x v="0"/>
    <x v="2"/>
  </r>
  <r>
    <n v="70"/>
    <x v="1"/>
    <x v="1"/>
  </r>
  <r>
    <n v="71"/>
    <x v="1"/>
    <x v="0"/>
  </r>
  <r>
    <n v="72"/>
    <x v="2"/>
    <x v="2"/>
  </r>
  <r>
    <n v="73"/>
    <x v="1"/>
    <x v="2"/>
  </r>
  <r>
    <n v="74"/>
    <x v="1"/>
    <x v="0"/>
  </r>
  <r>
    <n v="75"/>
    <x v="1"/>
    <x v="1"/>
  </r>
  <r>
    <n v="76"/>
    <x v="0"/>
    <x v="2"/>
  </r>
  <r>
    <n v="77"/>
    <x v="2"/>
    <x v="2"/>
  </r>
  <r>
    <n v="78"/>
    <x v="2"/>
    <x v="0"/>
  </r>
  <r>
    <n v="79"/>
    <x v="1"/>
    <x v="1"/>
  </r>
  <r>
    <n v="80"/>
    <x v="2"/>
    <x v="2"/>
  </r>
  <r>
    <n v="81"/>
    <x v="2"/>
    <x v="2"/>
  </r>
  <r>
    <n v="82"/>
    <x v="0"/>
    <x v="1"/>
  </r>
  <r>
    <n v="83"/>
    <x v="1"/>
    <x v="2"/>
  </r>
  <r>
    <n v="84"/>
    <x v="0"/>
    <x v="2"/>
  </r>
  <r>
    <n v="85"/>
    <x v="1"/>
    <x v="1"/>
  </r>
  <r>
    <n v="86"/>
    <x v="2"/>
    <x v="2"/>
  </r>
  <r>
    <n v="87"/>
    <x v="2"/>
    <x v="2"/>
  </r>
  <r>
    <n v="88"/>
    <x v="2"/>
    <x v="1"/>
  </r>
  <r>
    <n v="89"/>
    <x v="1"/>
    <x v="1"/>
  </r>
  <r>
    <n v="90"/>
    <x v="2"/>
    <x v="2"/>
  </r>
  <r>
    <n v="91"/>
    <x v="1"/>
    <x v="2"/>
  </r>
  <r>
    <n v="92"/>
    <x v="0"/>
    <x v="0"/>
  </r>
  <r>
    <n v="93"/>
    <x v="2"/>
    <x v="2"/>
  </r>
  <r>
    <n v="94"/>
    <x v="0"/>
    <x v="2"/>
  </r>
  <r>
    <n v="95"/>
    <x v="0"/>
    <x v="0"/>
  </r>
  <r>
    <n v="96"/>
    <x v="0"/>
    <x v="0"/>
  </r>
  <r>
    <n v="97"/>
    <x v="1"/>
    <x v="2"/>
  </r>
  <r>
    <n v="98"/>
    <x v="2"/>
    <x v="2"/>
  </r>
  <r>
    <n v="99"/>
    <x v="0"/>
    <x v="1"/>
  </r>
  <r>
    <n v="100"/>
    <x v="2"/>
    <x v="2"/>
  </r>
  <r>
    <n v="101"/>
    <x v="2"/>
    <x v="2"/>
  </r>
  <r>
    <n v="102"/>
    <x v="2"/>
    <x v="0"/>
  </r>
  <r>
    <n v="103"/>
    <x v="0"/>
    <x v="2"/>
  </r>
  <r>
    <n v="104"/>
    <x v="2"/>
    <x v="2"/>
  </r>
  <r>
    <n v="105"/>
    <x v="1"/>
    <x v="2"/>
  </r>
  <r>
    <n v="106"/>
    <x v="1"/>
    <x v="2"/>
  </r>
  <r>
    <n v="107"/>
    <x v="2"/>
    <x v="2"/>
  </r>
  <r>
    <n v="108"/>
    <x v="0"/>
    <x v="1"/>
  </r>
  <r>
    <n v="109"/>
    <x v="0"/>
    <x v="0"/>
  </r>
  <r>
    <n v="110"/>
    <x v="2"/>
    <x v="2"/>
  </r>
  <r>
    <n v="111"/>
    <x v="1"/>
    <x v="1"/>
  </r>
  <r>
    <n v="112"/>
    <x v="0"/>
    <x v="2"/>
  </r>
  <r>
    <n v="113"/>
    <x v="2"/>
    <x v="2"/>
  </r>
  <r>
    <n v="114"/>
    <x v="0"/>
    <x v="2"/>
  </r>
  <r>
    <n v="115"/>
    <x v="2"/>
    <x v="2"/>
  </r>
  <r>
    <n v="116"/>
    <x v="1"/>
    <x v="1"/>
  </r>
  <r>
    <n v="117"/>
    <x v="2"/>
    <x v="0"/>
  </r>
  <r>
    <n v="118"/>
    <x v="2"/>
    <x v="2"/>
  </r>
  <r>
    <n v="119"/>
    <x v="0"/>
    <x v="2"/>
  </r>
  <r>
    <n v="120"/>
    <x v="0"/>
    <x v="1"/>
  </r>
  <r>
    <n v="121"/>
    <x v="0"/>
    <x v="0"/>
  </r>
  <r>
    <n v="122"/>
    <x v="1"/>
    <x v="0"/>
  </r>
  <r>
    <n v="123"/>
    <x v="1"/>
    <x v="2"/>
  </r>
  <r>
    <n v="124"/>
    <x v="1"/>
    <x v="1"/>
  </r>
  <r>
    <n v="125"/>
    <x v="0"/>
    <x v="1"/>
  </r>
  <r>
    <n v="126"/>
    <x v="2"/>
    <x v="2"/>
  </r>
  <r>
    <n v="127"/>
    <x v="1"/>
    <x v="2"/>
  </r>
  <r>
    <n v="128"/>
    <x v="1"/>
    <x v="0"/>
  </r>
  <r>
    <n v="129"/>
    <x v="2"/>
    <x v="1"/>
  </r>
  <r>
    <n v="130"/>
    <x v="0"/>
    <x v="1"/>
  </r>
  <r>
    <n v="131"/>
    <x v="1"/>
    <x v="2"/>
  </r>
  <r>
    <n v="132"/>
    <x v="0"/>
    <x v="2"/>
  </r>
  <r>
    <n v="133"/>
    <x v="1"/>
    <x v="1"/>
  </r>
  <r>
    <n v="134"/>
    <x v="1"/>
    <x v="1"/>
  </r>
  <r>
    <n v="135"/>
    <x v="0"/>
    <x v="2"/>
  </r>
  <r>
    <n v="136"/>
    <x v="2"/>
    <x v="2"/>
  </r>
  <r>
    <n v="137"/>
    <x v="1"/>
    <x v="2"/>
  </r>
  <r>
    <n v="138"/>
    <x v="1"/>
    <x v="1"/>
  </r>
  <r>
    <n v="139"/>
    <x v="1"/>
    <x v="1"/>
  </r>
  <r>
    <n v="140"/>
    <x v="1"/>
    <x v="2"/>
  </r>
  <r>
    <n v="141"/>
    <x v="0"/>
    <x v="0"/>
  </r>
  <r>
    <n v="142"/>
    <x v="2"/>
    <x v="2"/>
  </r>
  <r>
    <n v="143"/>
    <x v="1"/>
    <x v="1"/>
  </r>
  <r>
    <n v="144"/>
    <x v="1"/>
    <x v="2"/>
  </r>
  <r>
    <n v="145"/>
    <x v="1"/>
    <x v="2"/>
  </r>
  <r>
    <n v="146"/>
    <x v="2"/>
    <x v="2"/>
  </r>
  <r>
    <n v="147"/>
    <x v="1"/>
    <x v="1"/>
  </r>
  <r>
    <n v="148"/>
    <x v="1"/>
    <x v="2"/>
  </r>
  <r>
    <n v="149"/>
    <x v="0"/>
    <x v="2"/>
  </r>
  <r>
    <n v="150"/>
    <x v="0"/>
    <x v="2"/>
  </r>
  <r>
    <n v="151"/>
    <x v="0"/>
    <x v="2"/>
  </r>
  <r>
    <n v="152"/>
    <x v="2"/>
    <x v="2"/>
  </r>
  <r>
    <n v="153"/>
    <x v="1"/>
    <x v="1"/>
  </r>
  <r>
    <n v="154"/>
    <x v="1"/>
    <x v="0"/>
  </r>
  <r>
    <n v="155"/>
    <x v="1"/>
    <x v="0"/>
  </r>
  <r>
    <n v="156"/>
    <x v="1"/>
    <x v="2"/>
  </r>
  <r>
    <n v="157"/>
    <x v="1"/>
    <x v="1"/>
  </r>
  <r>
    <n v="158"/>
    <x v="1"/>
    <x v="1"/>
  </r>
  <r>
    <n v="159"/>
    <x v="1"/>
    <x v="0"/>
  </r>
  <r>
    <n v="160"/>
    <x v="2"/>
    <x v="2"/>
  </r>
  <r>
    <n v="161"/>
    <x v="0"/>
    <x v="2"/>
  </r>
  <r>
    <n v="162"/>
    <x v="1"/>
    <x v="2"/>
  </r>
  <r>
    <n v="163"/>
    <x v="2"/>
    <x v="2"/>
  </r>
  <r>
    <n v="164"/>
    <x v="0"/>
    <x v="2"/>
  </r>
  <r>
    <n v="165"/>
    <x v="1"/>
    <x v="2"/>
  </r>
  <r>
    <n v="166"/>
    <x v="0"/>
    <x v="1"/>
  </r>
  <r>
    <n v="167"/>
    <x v="1"/>
    <x v="2"/>
  </r>
  <r>
    <n v="168"/>
    <x v="0"/>
    <x v="0"/>
  </r>
  <r>
    <n v="169"/>
    <x v="1"/>
    <x v="2"/>
  </r>
  <r>
    <n v="170"/>
    <x v="0"/>
    <x v="1"/>
  </r>
  <r>
    <n v="171"/>
    <x v="0"/>
    <x v="0"/>
  </r>
  <r>
    <n v="172"/>
    <x v="1"/>
    <x v="1"/>
  </r>
  <r>
    <n v="173"/>
    <x v="2"/>
    <x v="0"/>
  </r>
  <r>
    <n v="174"/>
    <x v="2"/>
    <x v="2"/>
  </r>
  <r>
    <n v="175"/>
    <x v="0"/>
    <x v="0"/>
  </r>
  <r>
    <n v="176"/>
    <x v="0"/>
    <x v="2"/>
  </r>
  <r>
    <n v="177"/>
    <x v="1"/>
    <x v="2"/>
  </r>
  <r>
    <n v="178"/>
    <x v="1"/>
    <x v="2"/>
  </r>
  <r>
    <n v="179"/>
    <x v="2"/>
    <x v="1"/>
  </r>
  <r>
    <n v="180"/>
    <x v="0"/>
    <x v="0"/>
  </r>
  <r>
    <n v="181"/>
    <x v="1"/>
    <x v="2"/>
  </r>
  <r>
    <n v="182"/>
    <x v="1"/>
    <x v="2"/>
  </r>
  <r>
    <n v="183"/>
    <x v="2"/>
    <x v="0"/>
  </r>
  <r>
    <n v="184"/>
    <x v="1"/>
    <x v="2"/>
  </r>
  <r>
    <n v="185"/>
    <x v="2"/>
    <x v="1"/>
  </r>
  <r>
    <n v="186"/>
    <x v="0"/>
    <x v="2"/>
  </r>
  <r>
    <n v="187"/>
    <x v="1"/>
    <x v="0"/>
  </r>
  <r>
    <n v="188"/>
    <x v="1"/>
    <x v="0"/>
  </r>
  <r>
    <n v="189"/>
    <x v="2"/>
    <x v="2"/>
  </r>
  <r>
    <n v="190"/>
    <x v="0"/>
    <x v="2"/>
  </r>
  <r>
    <n v="191"/>
    <x v="0"/>
    <x v="1"/>
  </r>
  <r>
    <n v="192"/>
    <x v="2"/>
    <x v="0"/>
  </r>
  <r>
    <n v="193"/>
    <x v="1"/>
    <x v="1"/>
  </r>
  <r>
    <n v="194"/>
    <x v="2"/>
    <x v="2"/>
  </r>
  <r>
    <n v="195"/>
    <x v="1"/>
    <x v="2"/>
  </r>
  <r>
    <n v="196"/>
    <x v="1"/>
    <x v="0"/>
  </r>
  <r>
    <n v="197"/>
    <x v="1"/>
    <x v="1"/>
  </r>
  <r>
    <n v="198"/>
    <x v="1"/>
    <x v="0"/>
  </r>
  <r>
    <n v="199"/>
    <x v="1"/>
    <x v="0"/>
  </r>
  <r>
    <n v="200"/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">
  <r>
    <n v="1"/>
    <x v="0"/>
    <n v="52"/>
  </r>
  <r>
    <n v="2"/>
    <x v="1"/>
    <n v="59"/>
  </r>
  <r>
    <n v="3"/>
    <x v="2"/>
    <n v="33"/>
  </r>
  <r>
    <n v="4"/>
    <x v="2"/>
    <n v="44"/>
  </r>
  <r>
    <n v="5"/>
    <x v="1"/>
    <n v="52"/>
  </r>
  <r>
    <n v="6"/>
    <x v="1"/>
    <n v="52"/>
  </r>
  <r>
    <n v="7"/>
    <x v="1"/>
    <n v="59"/>
  </r>
  <r>
    <n v="8"/>
    <x v="1"/>
    <n v="46"/>
  </r>
  <r>
    <n v="9"/>
    <x v="1"/>
    <n v="57"/>
  </r>
  <r>
    <n v="10"/>
    <x v="1"/>
    <n v="55"/>
  </r>
  <r>
    <n v="11"/>
    <x v="1"/>
    <n v="46"/>
  </r>
  <r>
    <n v="12"/>
    <x v="1"/>
    <n v="65"/>
  </r>
  <r>
    <n v="13"/>
    <x v="2"/>
    <n v="60"/>
  </r>
  <r>
    <n v="14"/>
    <x v="2"/>
    <n v="63"/>
  </r>
  <r>
    <n v="15"/>
    <x v="0"/>
    <n v="57"/>
  </r>
  <r>
    <n v="16"/>
    <x v="0"/>
    <n v="49"/>
  </r>
  <r>
    <n v="17"/>
    <x v="2"/>
    <n v="52"/>
  </r>
  <r>
    <n v="18"/>
    <x v="1"/>
    <n v="57"/>
  </r>
  <r>
    <n v="19"/>
    <x v="2"/>
    <n v="65"/>
  </r>
  <r>
    <n v="20"/>
    <x v="1"/>
    <n v="39"/>
  </r>
  <r>
    <n v="21"/>
    <x v="1"/>
    <n v="49"/>
  </r>
  <r>
    <n v="22"/>
    <x v="1"/>
    <n v="63"/>
  </r>
  <r>
    <n v="23"/>
    <x v="1"/>
    <n v="40"/>
  </r>
  <r>
    <n v="24"/>
    <x v="2"/>
    <n v="52"/>
  </r>
  <r>
    <n v="25"/>
    <x v="1"/>
    <n v="44"/>
  </r>
  <r>
    <n v="26"/>
    <x v="1"/>
    <n v="37"/>
  </r>
  <r>
    <n v="27"/>
    <x v="2"/>
    <n v="65"/>
  </r>
  <r>
    <n v="28"/>
    <x v="1"/>
    <n v="57"/>
  </r>
  <r>
    <n v="29"/>
    <x v="2"/>
    <n v="38"/>
  </r>
  <r>
    <n v="30"/>
    <x v="0"/>
    <n v="44"/>
  </r>
  <r>
    <n v="31"/>
    <x v="1"/>
    <n v="31"/>
  </r>
  <r>
    <n v="32"/>
    <x v="2"/>
    <n v="52"/>
  </r>
  <r>
    <n v="33"/>
    <x v="2"/>
    <n v="67"/>
  </r>
  <r>
    <n v="34"/>
    <x v="1"/>
    <n v="41"/>
  </r>
  <r>
    <n v="35"/>
    <x v="2"/>
    <n v="59"/>
  </r>
  <r>
    <n v="36"/>
    <x v="2"/>
    <n v="65"/>
  </r>
  <r>
    <n v="37"/>
    <x v="1"/>
    <n v="54"/>
  </r>
  <r>
    <n v="38"/>
    <x v="2"/>
    <n v="62"/>
  </r>
  <r>
    <n v="39"/>
    <x v="0"/>
    <n v="31"/>
  </r>
  <r>
    <n v="40"/>
    <x v="1"/>
    <n v="31"/>
  </r>
  <r>
    <n v="41"/>
    <x v="1"/>
    <n v="47"/>
  </r>
  <r>
    <n v="42"/>
    <x v="1"/>
    <n v="59"/>
  </r>
  <r>
    <n v="43"/>
    <x v="1"/>
    <n v="54"/>
  </r>
  <r>
    <n v="44"/>
    <x v="0"/>
    <n v="41"/>
  </r>
  <r>
    <n v="45"/>
    <x v="2"/>
    <n v="65"/>
  </r>
  <r>
    <n v="46"/>
    <x v="0"/>
    <n v="59"/>
  </r>
  <r>
    <n v="47"/>
    <x v="2"/>
    <n v="40"/>
  </r>
  <r>
    <n v="48"/>
    <x v="1"/>
    <n v="59"/>
  </r>
  <r>
    <n v="49"/>
    <x v="1"/>
    <n v="59"/>
  </r>
  <r>
    <n v="50"/>
    <x v="1"/>
    <n v="54"/>
  </r>
  <r>
    <n v="51"/>
    <x v="1"/>
    <n v="61"/>
  </r>
  <r>
    <n v="52"/>
    <x v="2"/>
    <n v="33"/>
  </r>
  <r>
    <n v="53"/>
    <x v="1"/>
    <n v="44"/>
  </r>
  <r>
    <n v="54"/>
    <x v="1"/>
    <n v="59"/>
  </r>
  <r>
    <n v="55"/>
    <x v="1"/>
    <n v="62"/>
  </r>
  <r>
    <n v="56"/>
    <x v="2"/>
    <n v="39"/>
  </r>
  <r>
    <n v="57"/>
    <x v="0"/>
    <n v="37"/>
  </r>
  <r>
    <n v="58"/>
    <x v="1"/>
    <n v="39"/>
  </r>
  <r>
    <n v="59"/>
    <x v="1"/>
    <n v="57"/>
  </r>
  <r>
    <n v="60"/>
    <x v="1"/>
    <n v="49"/>
  </r>
  <r>
    <n v="61"/>
    <x v="1"/>
    <n v="46"/>
  </r>
  <r>
    <n v="62"/>
    <x v="2"/>
    <n v="62"/>
  </r>
  <r>
    <n v="63"/>
    <x v="0"/>
    <n v="44"/>
  </r>
  <r>
    <n v="64"/>
    <x v="1"/>
    <n v="33"/>
  </r>
  <r>
    <n v="65"/>
    <x v="2"/>
    <n v="42"/>
  </r>
  <r>
    <n v="66"/>
    <x v="1"/>
    <n v="41"/>
  </r>
  <r>
    <n v="67"/>
    <x v="1"/>
    <n v="54"/>
  </r>
  <r>
    <n v="68"/>
    <x v="0"/>
    <n v="39"/>
  </r>
  <r>
    <n v="69"/>
    <x v="0"/>
    <n v="43"/>
  </r>
  <r>
    <n v="70"/>
    <x v="1"/>
    <n v="33"/>
  </r>
  <r>
    <n v="71"/>
    <x v="1"/>
    <n v="44"/>
  </r>
  <r>
    <n v="72"/>
    <x v="2"/>
    <n v="54"/>
  </r>
  <r>
    <n v="73"/>
    <x v="1"/>
    <n v="67"/>
  </r>
  <r>
    <n v="74"/>
    <x v="1"/>
    <n v="59"/>
  </r>
  <r>
    <n v="75"/>
    <x v="1"/>
    <n v="45"/>
  </r>
  <r>
    <n v="76"/>
    <x v="0"/>
    <n v="40"/>
  </r>
  <r>
    <n v="77"/>
    <x v="2"/>
    <n v="61"/>
  </r>
  <r>
    <n v="78"/>
    <x v="2"/>
    <n v="59"/>
  </r>
  <r>
    <n v="79"/>
    <x v="1"/>
    <n v="36"/>
  </r>
  <r>
    <n v="80"/>
    <x v="2"/>
    <n v="41"/>
  </r>
  <r>
    <n v="81"/>
    <x v="2"/>
    <n v="59"/>
  </r>
  <r>
    <n v="82"/>
    <x v="0"/>
    <n v="49"/>
  </r>
  <r>
    <n v="83"/>
    <x v="1"/>
    <n v="59"/>
  </r>
  <r>
    <n v="84"/>
    <x v="0"/>
    <n v="65"/>
  </r>
  <r>
    <n v="85"/>
    <x v="1"/>
    <n v="41"/>
  </r>
  <r>
    <n v="86"/>
    <x v="2"/>
    <n v="62"/>
  </r>
  <r>
    <n v="87"/>
    <x v="2"/>
    <n v="41"/>
  </r>
  <r>
    <n v="88"/>
    <x v="2"/>
    <n v="49"/>
  </r>
  <r>
    <n v="89"/>
    <x v="1"/>
    <n v="31"/>
  </r>
  <r>
    <n v="90"/>
    <x v="2"/>
    <n v="49"/>
  </r>
  <r>
    <n v="91"/>
    <x v="1"/>
    <n v="62"/>
  </r>
  <r>
    <n v="92"/>
    <x v="0"/>
    <n v="49"/>
  </r>
  <r>
    <n v="93"/>
    <x v="2"/>
    <n v="62"/>
  </r>
  <r>
    <n v="94"/>
    <x v="0"/>
    <n v="44"/>
  </r>
  <r>
    <n v="95"/>
    <x v="0"/>
    <n v="44"/>
  </r>
  <r>
    <n v="96"/>
    <x v="0"/>
    <n v="62"/>
  </r>
  <r>
    <n v="97"/>
    <x v="1"/>
    <n v="65"/>
  </r>
  <r>
    <n v="98"/>
    <x v="2"/>
    <n v="65"/>
  </r>
  <r>
    <n v="99"/>
    <x v="0"/>
    <n v="44"/>
  </r>
  <r>
    <n v="100"/>
    <x v="2"/>
    <n v="63"/>
  </r>
  <r>
    <n v="101"/>
    <x v="2"/>
    <n v="60"/>
  </r>
  <r>
    <n v="102"/>
    <x v="2"/>
    <n v="59"/>
  </r>
  <r>
    <n v="103"/>
    <x v="0"/>
    <n v="46"/>
  </r>
  <r>
    <n v="104"/>
    <x v="2"/>
    <n v="52"/>
  </r>
  <r>
    <n v="105"/>
    <x v="1"/>
    <n v="59"/>
  </r>
  <r>
    <n v="106"/>
    <x v="1"/>
    <n v="54"/>
  </r>
  <r>
    <n v="107"/>
    <x v="2"/>
    <n v="62"/>
  </r>
  <r>
    <n v="108"/>
    <x v="0"/>
    <n v="35"/>
  </r>
  <r>
    <n v="109"/>
    <x v="0"/>
    <n v="54"/>
  </r>
  <r>
    <n v="110"/>
    <x v="2"/>
    <n v="65"/>
  </r>
  <r>
    <n v="111"/>
    <x v="1"/>
    <n v="52"/>
  </r>
  <r>
    <n v="112"/>
    <x v="0"/>
    <n v="50"/>
  </r>
  <r>
    <n v="113"/>
    <x v="2"/>
    <n v="59"/>
  </r>
  <r>
    <n v="114"/>
    <x v="0"/>
    <n v="65"/>
  </r>
  <r>
    <n v="115"/>
    <x v="2"/>
    <n v="61"/>
  </r>
  <r>
    <n v="116"/>
    <x v="1"/>
    <n v="44"/>
  </r>
  <r>
    <n v="117"/>
    <x v="2"/>
    <n v="54"/>
  </r>
  <r>
    <n v="118"/>
    <x v="2"/>
    <n v="67"/>
  </r>
  <r>
    <n v="119"/>
    <x v="0"/>
    <n v="57"/>
  </r>
  <r>
    <n v="120"/>
    <x v="0"/>
    <n v="47"/>
  </r>
  <r>
    <n v="121"/>
    <x v="0"/>
    <n v="54"/>
  </r>
  <r>
    <n v="122"/>
    <x v="1"/>
    <n v="52"/>
  </r>
  <r>
    <n v="123"/>
    <x v="1"/>
    <n v="52"/>
  </r>
  <r>
    <n v="124"/>
    <x v="1"/>
    <n v="46"/>
  </r>
  <r>
    <n v="125"/>
    <x v="0"/>
    <n v="62"/>
  </r>
  <r>
    <n v="126"/>
    <x v="2"/>
    <n v="57"/>
  </r>
  <r>
    <n v="127"/>
    <x v="1"/>
    <n v="41"/>
  </r>
  <r>
    <n v="128"/>
    <x v="1"/>
    <n v="53"/>
  </r>
  <r>
    <n v="129"/>
    <x v="2"/>
    <n v="49"/>
  </r>
  <r>
    <n v="130"/>
    <x v="0"/>
    <n v="35"/>
  </r>
  <r>
    <n v="131"/>
    <x v="1"/>
    <n v="59"/>
  </r>
  <r>
    <n v="132"/>
    <x v="0"/>
    <n v="65"/>
  </r>
  <r>
    <n v="133"/>
    <x v="1"/>
    <n v="62"/>
  </r>
  <r>
    <n v="134"/>
    <x v="1"/>
    <n v="54"/>
  </r>
  <r>
    <n v="135"/>
    <x v="0"/>
    <n v="59"/>
  </r>
  <r>
    <n v="136"/>
    <x v="2"/>
    <n v="63"/>
  </r>
  <r>
    <n v="137"/>
    <x v="1"/>
    <n v="59"/>
  </r>
  <r>
    <n v="138"/>
    <x v="1"/>
    <n v="52"/>
  </r>
  <r>
    <n v="139"/>
    <x v="1"/>
    <n v="41"/>
  </r>
  <r>
    <n v="140"/>
    <x v="1"/>
    <n v="49"/>
  </r>
  <r>
    <n v="141"/>
    <x v="0"/>
    <n v="46"/>
  </r>
  <r>
    <n v="142"/>
    <x v="2"/>
    <n v="54"/>
  </r>
  <r>
    <n v="143"/>
    <x v="1"/>
    <n v="42"/>
  </r>
  <r>
    <n v="144"/>
    <x v="1"/>
    <n v="57"/>
  </r>
  <r>
    <n v="145"/>
    <x v="1"/>
    <n v="59"/>
  </r>
  <r>
    <n v="146"/>
    <x v="2"/>
    <n v="52"/>
  </r>
  <r>
    <n v="147"/>
    <x v="1"/>
    <n v="62"/>
  </r>
  <r>
    <n v="148"/>
    <x v="1"/>
    <n v="52"/>
  </r>
  <r>
    <n v="149"/>
    <x v="0"/>
    <n v="41"/>
  </r>
  <r>
    <n v="150"/>
    <x v="0"/>
    <n v="55"/>
  </r>
  <r>
    <n v="151"/>
    <x v="0"/>
    <n v="37"/>
  </r>
  <r>
    <n v="152"/>
    <x v="2"/>
    <n v="54"/>
  </r>
  <r>
    <n v="153"/>
    <x v="1"/>
    <n v="57"/>
  </r>
  <r>
    <n v="154"/>
    <x v="1"/>
    <n v="54"/>
  </r>
  <r>
    <n v="155"/>
    <x v="1"/>
    <n v="62"/>
  </r>
  <r>
    <n v="156"/>
    <x v="1"/>
    <n v="59"/>
  </r>
  <r>
    <n v="157"/>
    <x v="1"/>
    <n v="55"/>
  </r>
  <r>
    <n v="158"/>
    <x v="1"/>
    <n v="57"/>
  </r>
  <r>
    <n v="159"/>
    <x v="1"/>
    <n v="39"/>
  </r>
  <r>
    <n v="160"/>
    <x v="2"/>
    <n v="67"/>
  </r>
  <r>
    <n v="161"/>
    <x v="0"/>
    <n v="62"/>
  </r>
  <r>
    <n v="162"/>
    <x v="1"/>
    <n v="50"/>
  </r>
  <r>
    <n v="163"/>
    <x v="2"/>
    <n v="61"/>
  </r>
  <r>
    <n v="164"/>
    <x v="0"/>
    <n v="62"/>
  </r>
  <r>
    <n v="165"/>
    <x v="1"/>
    <n v="59"/>
  </r>
  <r>
    <n v="166"/>
    <x v="0"/>
    <n v="44"/>
  </r>
  <r>
    <n v="167"/>
    <x v="1"/>
    <n v="59"/>
  </r>
  <r>
    <n v="168"/>
    <x v="0"/>
    <n v="54"/>
  </r>
  <r>
    <n v="169"/>
    <x v="1"/>
    <n v="62"/>
  </r>
  <r>
    <n v="170"/>
    <x v="0"/>
    <n v="60"/>
  </r>
  <r>
    <n v="171"/>
    <x v="0"/>
    <n v="57"/>
  </r>
  <r>
    <n v="172"/>
    <x v="1"/>
    <n v="46"/>
  </r>
  <r>
    <n v="173"/>
    <x v="2"/>
    <n v="36"/>
  </r>
  <r>
    <n v="174"/>
    <x v="2"/>
    <n v="59"/>
  </r>
  <r>
    <n v="175"/>
    <x v="0"/>
    <n v="49"/>
  </r>
  <r>
    <n v="176"/>
    <x v="0"/>
    <n v="60"/>
  </r>
  <r>
    <n v="177"/>
    <x v="1"/>
    <n v="67"/>
  </r>
  <r>
    <n v="178"/>
    <x v="1"/>
    <n v="54"/>
  </r>
  <r>
    <n v="179"/>
    <x v="2"/>
    <n v="52"/>
  </r>
  <r>
    <n v="180"/>
    <x v="0"/>
    <n v="65"/>
  </r>
  <r>
    <n v="181"/>
    <x v="1"/>
    <n v="62"/>
  </r>
  <r>
    <n v="182"/>
    <x v="1"/>
    <n v="49"/>
  </r>
  <r>
    <n v="183"/>
    <x v="2"/>
    <n v="67"/>
  </r>
  <r>
    <n v="184"/>
    <x v="1"/>
    <n v="65"/>
  </r>
  <r>
    <n v="185"/>
    <x v="2"/>
    <n v="67"/>
  </r>
  <r>
    <n v="186"/>
    <x v="0"/>
    <n v="65"/>
  </r>
  <r>
    <n v="187"/>
    <x v="1"/>
    <n v="54"/>
  </r>
  <r>
    <n v="188"/>
    <x v="1"/>
    <n v="44"/>
  </r>
  <r>
    <n v="189"/>
    <x v="2"/>
    <n v="62"/>
  </r>
  <r>
    <n v="190"/>
    <x v="0"/>
    <n v="46"/>
  </r>
  <r>
    <n v="191"/>
    <x v="0"/>
    <n v="54"/>
  </r>
  <r>
    <n v="192"/>
    <x v="2"/>
    <n v="57"/>
  </r>
  <r>
    <n v="193"/>
    <x v="1"/>
    <n v="52"/>
  </r>
  <r>
    <n v="194"/>
    <x v="2"/>
    <n v="59"/>
  </r>
  <r>
    <n v="195"/>
    <x v="1"/>
    <n v="65"/>
  </r>
  <r>
    <n v="196"/>
    <x v="1"/>
    <n v="59"/>
  </r>
  <r>
    <n v="197"/>
    <x v="1"/>
    <n v="46"/>
  </r>
  <r>
    <n v="198"/>
    <x v="1"/>
    <n v="41"/>
  </r>
  <r>
    <n v="199"/>
    <x v="1"/>
    <n v="62"/>
  </r>
  <r>
    <n v="200"/>
    <x v="2"/>
    <n v="6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0">
  <r>
    <n v="1"/>
    <x v="0"/>
    <x v="0"/>
    <n v="1"/>
    <n v="1"/>
    <n v="1"/>
    <n v="1"/>
    <n v="57"/>
    <n v="57.2"/>
    <n v="52"/>
    <n v="49.2"/>
  </r>
  <r>
    <n v="2"/>
    <x v="1"/>
    <x v="0"/>
    <n v="2"/>
    <n v="1"/>
    <n v="3"/>
    <n v="3"/>
    <n v="68"/>
    <n v="64.900000000000006"/>
    <n v="59"/>
    <n v="63.6"/>
  </r>
  <r>
    <n v="3"/>
    <x v="0"/>
    <x v="0"/>
    <n v="3"/>
    <n v="1"/>
    <n v="1"/>
    <n v="1"/>
    <n v="44"/>
    <n v="36.299999999999997"/>
    <n v="33"/>
    <n v="64.8"/>
  </r>
  <r>
    <n v="4"/>
    <x v="0"/>
    <x v="0"/>
    <n v="3"/>
    <n v="1"/>
    <n v="3"/>
    <n v="1"/>
    <n v="63"/>
    <n v="48.4"/>
    <n v="44"/>
    <n v="56.4"/>
  </r>
  <r>
    <n v="5"/>
    <x v="0"/>
    <x v="0"/>
    <n v="2"/>
    <n v="1"/>
    <n v="2"/>
    <n v="4"/>
    <n v="47"/>
    <n v="57.2"/>
    <n v="52"/>
    <n v="68.400000000000006"/>
  </r>
  <r>
    <n v="6"/>
    <x v="0"/>
    <x v="0"/>
    <n v="2"/>
    <n v="1"/>
    <n v="2"/>
    <n v="3"/>
    <n v="44"/>
    <n v="57.2"/>
    <n v="52"/>
    <n v="61.2"/>
  </r>
  <r>
    <n v="7"/>
    <x v="0"/>
    <x v="1"/>
    <n v="2"/>
    <n v="1"/>
    <n v="1"/>
    <n v="4"/>
    <n v="50"/>
    <n v="64.900000000000006"/>
    <n v="59"/>
    <n v="50.4"/>
  </r>
  <r>
    <n v="8"/>
    <x v="0"/>
    <x v="2"/>
    <n v="2"/>
    <n v="1"/>
    <n v="2"/>
    <n v="1"/>
    <n v="34"/>
    <n v="50.6"/>
    <n v="46"/>
    <n v="54"/>
  </r>
  <r>
    <n v="9"/>
    <x v="0"/>
    <x v="0"/>
    <n v="2"/>
    <n v="1"/>
    <n v="1"/>
    <n v="2"/>
    <n v="63"/>
    <n v="62.7"/>
    <n v="57"/>
    <n v="64.8"/>
  </r>
  <r>
    <n v="10"/>
    <x v="0"/>
    <x v="1"/>
    <n v="2"/>
    <n v="1"/>
    <n v="2"/>
    <n v="2"/>
    <n v="57"/>
    <n v="60.5"/>
    <n v="55"/>
    <n v="62.4"/>
  </r>
  <r>
    <n v="11"/>
    <x v="0"/>
    <x v="0"/>
    <n v="2"/>
    <n v="1"/>
    <n v="3"/>
    <n v="1"/>
    <n v="60"/>
    <n v="50.6"/>
    <n v="46"/>
    <n v="61.2"/>
  </r>
  <r>
    <n v="12"/>
    <x v="0"/>
    <x v="0"/>
    <n v="2"/>
    <n v="1"/>
    <n v="2"/>
    <n v="4"/>
    <n v="57"/>
    <n v="71.5"/>
    <n v="65"/>
    <n v="61.2"/>
  </r>
  <r>
    <n v="13"/>
    <x v="0"/>
    <x v="0"/>
    <n v="3"/>
    <n v="1"/>
    <n v="2"/>
    <n v="3"/>
    <n v="73"/>
    <n v="66"/>
    <n v="60"/>
    <n v="85.2"/>
  </r>
  <r>
    <n v="14"/>
    <x v="0"/>
    <x v="0"/>
    <n v="3"/>
    <n v="1"/>
    <n v="2"/>
    <n v="4"/>
    <n v="54"/>
    <n v="69.3"/>
    <n v="63"/>
    <n v="68.400000000000006"/>
  </r>
  <r>
    <n v="15"/>
    <x v="0"/>
    <x v="1"/>
    <n v="1"/>
    <n v="1"/>
    <n v="2"/>
    <n v="4"/>
    <n v="45"/>
    <n v="62.7"/>
    <n v="57"/>
    <n v="60"/>
  </r>
  <r>
    <n v="16"/>
    <x v="0"/>
    <x v="0"/>
    <n v="1"/>
    <n v="1"/>
    <n v="1"/>
    <n v="4"/>
    <n v="42"/>
    <n v="53.9"/>
    <n v="49"/>
    <n v="51.6"/>
  </r>
  <r>
    <n v="17"/>
    <x v="0"/>
    <x v="0"/>
    <n v="3"/>
    <n v="1"/>
    <n v="2"/>
    <n v="3"/>
    <n v="47"/>
    <n v="57.2"/>
    <n v="52"/>
    <n v="61.2"/>
  </r>
  <r>
    <n v="18"/>
    <x v="0"/>
    <x v="0"/>
    <n v="2"/>
    <n v="2"/>
    <n v="1"/>
    <n v="1"/>
    <n v="57"/>
    <n v="62.7"/>
    <n v="57"/>
    <n v="72"/>
  </r>
  <r>
    <n v="19"/>
    <x v="0"/>
    <x v="0"/>
    <n v="3"/>
    <n v="1"/>
    <n v="2"/>
    <n v="1"/>
    <n v="68"/>
    <n v="71.5"/>
    <n v="65"/>
    <n v="74.400000000000006"/>
  </r>
  <r>
    <n v="20"/>
    <x v="0"/>
    <x v="0"/>
    <n v="2"/>
    <n v="1"/>
    <n v="1"/>
    <n v="3"/>
    <n v="55"/>
    <n v="42.9"/>
    <n v="39"/>
    <n v="68.400000000000006"/>
  </r>
  <r>
    <n v="21"/>
    <x v="0"/>
    <x v="0"/>
    <n v="2"/>
    <n v="1"/>
    <n v="1"/>
    <n v="4"/>
    <n v="63"/>
    <n v="53.9"/>
    <n v="49"/>
    <n v="42"/>
  </r>
  <r>
    <n v="22"/>
    <x v="0"/>
    <x v="0"/>
    <n v="2"/>
    <n v="1"/>
    <n v="3"/>
    <n v="4"/>
    <n v="63"/>
    <n v="69.3"/>
    <n v="63"/>
    <n v="90"/>
  </r>
  <r>
    <n v="23"/>
    <x v="0"/>
    <x v="1"/>
    <n v="2"/>
    <n v="1"/>
    <n v="2"/>
    <n v="1"/>
    <n v="50"/>
    <n v="44"/>
    <n v="40"/>
    <n v="54"/>
  </r>
  <r>
    <n v="24"/>
    <x v="0"/>
    <x v="2"/>
    <n v="3"/>
    <n v="1"/>
    <n v="2"/>
    <n v="4"/>
    <n v="60"/>
    <n v="57.2"/>
    <n v="52"/>
    <n v="68.400000000000006"/>
  </r>
  <r>
    <n v="25"/>
    <x v="0"/>
    <x v="2"/>
    <n v="2"/>
    <n v="1"/>
    <n v="3"/>
    <n v="4"/>
    <n v="37"/>
    <n v="48.4"/>
    <n v="44"/>
    <n v="54"/>
  </r>
  <r>
    <n v="26"/>
    <x v="0"/>
    <x v="1"/>
    <n v="2"/>
    <n v="1"/>
    <n v="3"/>
    <n v="4"/>
    <n v="34"/>
    <n v="40.700000000000003"/>
    <n v="37"/>
    <n v="55.2"/>
  </r>
  <r>
    <n v="27"/>
    <x v="0"/>
    <x v="0"/>
    <n v="3"/>
    <n v="1"/>
    <n v="2"/>
    <n v="4"/>
    <n v="65"/>
    <n v="71.5"/>
    <n v="65"/>
    <n v="79.2"/>
  </r>
  <r>
    <n v="28"/>
    <x v="0"/>
    <x v="0"/>
    <n v="2"/>
    <n v="2"/>
    <n v="3"/>
    <n v="2"/>
    <n v="47"/>
    <n v="62.7"/>
    <n v="57"/>
    <n v="68.400000000000006"/>
  </r>
  <r>
    <n v="29"/>
    <x v="0"/>
    <x v="0"/>
    <n v="3"/>
    <n v="2"/>
    <n v="2"/>
    <n v="4"/>
    <n v="44"/>
    <n v="41.8"/>
    <n v="38"/>
    <n v="58.8"/>
  </r>
  <r>
    <n v="30"/>
    <x v="0"/>
    <x v="3"/>
    <n v="1"/>
    <n v="1"/>
    <n v="1"/>
    <n v="4"/>
    <n v="52"/>
    <n v="48.4"/>
    <n v="44"/>
    <n v="58.8"/>
  </r>
  <r>
    <n v="31"/>
    <x v="0"/>
    <x v="0"/>
    <n v="2"/>
    <n v="1"/>
    <n v="1"/>
    <n v="2"/>
    <n v="42"/>
    <n v="34.1"/>
    <n v="31"/>
    <n v="68.400000000000006"/>
  </r>
  <r>
    <n v="32"/>
    <x v="0"/>
    <x v="0"/>
    <n v="3"/>
    <n v="1"/>
    <n v="2"/>
    <n v="4"/>
    <n v="76"/>
    <n v="57.2"/>
    <n v="52"/>
    <n v="76.8"/>
  </r>
  <r>
    <n v="33"/>
    <x v="0"/>
    <x v="0"/>
    <n v="3"/>
    <n v="2"/>
    <n v="2"/>
    <n v="3"/>
    <n v="65"/>
    <n v="73.7"/>
    <n v="67"/>
    <n v="75.599999999999994"/>
  </r>
  <r>
    <n v="34"/>
    <x v="0"/>
    <x v="0"/>
    <n v="2"/>
    <n v="1"/>
    <n v="3"/>
    <n v="4"/>
    <n v="42"/>
    <n v="45.1"/>
    <n v="41"/>
    <n v="68.400000000000006"/>
  </r>
  <r>
    <n v="35"/>
    <x v="0"/>
    <x v="0"/>
    <n v="3"/>
    <n v="2"/>
    <n v="2"/>
    <n v="1"/>
    <n v="52"/>
    <n v="64.900000000000006"/>
    <n v="59"/>
    <n v="60"/>
  </r>
  <r>
    <n v="36"/>
    <x v="0"/>
    <x v="0"/>
    <n v="3"/>
    <n v="1"/>
    <n v="1"/>
    <n v="1"/>
    <n v="60"/>
    <n v="71.5"/>
    <n v="65"/>
    <n v="69.599999999999994"/>
  </r>
  <r>
    <n v="37"/>
    <x v="0"/>
    <x v="0"/>
    <n v="2"/>
    <n v="2"/>
    <n v="2"/>
    <n v="2"/>
    <n v="68"/>
    <n v="59.4"/>
    <n v="54"/>
    <n v="90"/>
  </r>
  <r>
    <n v="38"/>
    <x v="0"/>
    <x v="0"/>
    <n v="3"/>
    <n v="1"/>
    <n v="2"/>
    <n v="2"/>
    <n v="65"/>
    <n v="68.2"/>
    <n v="62"/>
    <n v="81.599999999999994"/>
  </r>
  <r>
    <n v="39"/>
    <x v="0"/>
    <x v="2"/>
    <n v="1"/>
    <n v="1"/>
    <n v="3"/>
    <n v="2"/>
    <n v="47"/>
    <n v="34.1"/>
    <n v="31"/>
    <n v="52.8"/>
  </r>
  <r>
    <n v="40"/>
    <x v="0"/>
    <x v="0"/>
    <n v="2"/>
    <n v="1"/>
    <n v="3"/>
    <n v="1"/>
    <n v="39"/>
    <n v="34.1"/>
    <n v="31"/>
    <n v="48"/>
  </r>
  <r>
    <n v="41"/>
    <x v="0"/>
    <x v="0"/>
    <n v="2"/>
    <n v="2"/>
    <n v="2"/>
    <n v="2"/>
    <n v="47"/>
    <n v="51.7"/>
    <n v="47"/>
    <n v="49.2"/>
  </r>
  <r>
    <n v="42"/>
    <x v="0"/>
    <x v="0"/>
    <n v="2"/>
    <n v="2"/>
    <n v="2"/>
    <n v="2"/>
    <n v="55"/>
    <n v="64.900000000000006"/>
    <n v="59"/>
    <n v="74.400000000000006"/>
  </r>
  <r>
    <n v="43"/>
    <x v="0"/>
    <x v="0"/>
    <n v="2"/>
    <n v="1"/>
    <n v="2"/>
    <n v="4"/>
    <n v="52"/>
    <n v="59.4"/>
    <n v="54"/>
    <n v="68.400000000000006"/>
  </r>
  <r>
    <n v="44"/>
    <x v="0"/>
    <x v="1"/>
    <n v="1"/>
    <n v="1"/>
    <n v="1"/>
    <n v="4"/>
    <n v="42"/>
    <n v="45.1"/>
    <n v="41"/>
    <n v="51.6"/>
  </r>
  <r>
    <n v="45"/>
    <x v="0"/>
    <x v="0"/>
    <n v="3"/>
    <n v="1"/>
    <n v="1"/>
    <n v="2"/>
    <n v="65"/>
    <n v="71.5"/>
    <n v="65"/>
    <n v="57.6"/>
  </r>
  <r>
    <n v="46"/>
    <x v="0"/>
    <x v="0"/>
    <n v="1"/>
    <n v="1"/>
    <n v="1"/>
    <n v="1"/>
    <n v="55"/>
    <n v="64.900000000000006"/>
    <n v="59"/>
    <n v="75.599999999999994"/>
  </r>
  <r>
    <n v="47"/>
    <x v="0"/>
    <x v="1"/>
    <n v="3"/>
    <n v="1"/>
    <n v="3"/>
    <n v="3"/>
    <n v="50"/>
    <n v="44"/>
    <n v="40"/>
    <n v="46.8"/>
  </r>
  <r>
    <n v="48"/>
    <x v="0"/>
    <x v="0"/>
    <n v="2"/>
    <n v="1"/>
    <n v="2"/>
    <n v="4"/>
    <n v="65"/>
    <n v="64.900000000000006"/>
    <n v="59"/>
    <n v="84"/>
  </r>
  <r>
    <n v="49"/>
    <x v="0"/>
    <x v="0"/>
    <n v="2"/>
    <n v="2"/>
    <n v="2"/>
    <n v="3"/>
    <n v="47"/>
    <n v="64.900000000000006"/>
    <n v="59"/>
    <n v="75.599999999999994"/>
  </r>
  <r>
    <n v="50"/>
    <x v="0"/>
    <x v="2"/>
    <n v="2"/>
    <n v="1"/>
    <n v="2"/>
    <n v="4"/>
    <n v="57"/>
    <n v="59.4"/>
    <n v="54"/>
    <n v="70.8"/>
  </r>
  <r>
    <n v="51"/>
    <x v="0"/>
    <x v="3"/>
    <n v="2"/>
    <n v="1"/>
    <n v="2"/>
    <n v="3"/>
    <n v="53"/>
    <n v="67.099999999999994"/>
    <n v="61"/>
    <n v="73.2"/>
  </r>
  <r>
    <n v="52"/>
    <x v="0"/>
    <x v="0"/>
    <n v="3"/>
    <n v="1"/>
    <n v="2"/>
    <n v="1"/>
    <n v="39"/>
    <n v="36.299999999999997"/>
    <n v="33"/>
    <n v="45.6"/>
  </r>
  <r>
    <n v="53"/>
    <x v="0"/>
    <x v="2"/>
    <n v="2"/>
    <n v="1"/>
    <n v="1"/>
    <n v="3"/>
    <n v="44"/>
    <n v="48.4"/>
    <n v="44"/>
    <n v="73.2"/>
  </r>
  <r>
    <n v="54"/>
    <x v="0"/>
    <x v="0"/>
    <n v="2"/>
    <n v="2"/>
    <n v="2"/>
    <n v="4"/>
    <n v="63"/>
    <n v="64.900000000000006"/>
    <n v="59"/>
    <n v="58.8"/>
  </r>
  <r>
    <n v="55"/>
    <x v="0"/>
    <x v="0"/>
    <n v="2"/>
    <n v="1"/>
    <n v="2"/>
    <n v="1"/>
    <n v="73"/>
    <n v="68.2"/>
    <n v="62"/>
    <n v="87.6"/>
  </r>
  <r>
    <n v="56"/>
    <x v="0"/>
    <x v="2"/>
    <n v="3"/>
    <n v="1"/>
    <n v="3"/>
    <n v="4"/>
    <n v="39"/>
    <n v="42.9"/>
    <n v="39"/>
    <n v="52.8"/>
  </r>
  <r>
    <n v="57"/>
    <x v="0"/>
    <x v="0"/>
    <n v="1"/>
    <n v="1"/>
    <n v="3"/>
    <n v="4"/>
    <n v="37"/>
    <n v="40.700000000000003"/>
    <n v="37"/>
    <n v="50.4"/>
  </r>
  <r>
    <n v="58"/>
    <x v="0"/>
    <x v="2"/>
    <n v="2"/>
    <n v="1"/>
    <n v="3"/>
    <n v="4"/>
    <n v="42"/>
    <n v="42.9"/>
    <n v="39"/>
    <n v="46.8"/>
  </r>
  <r>
    <n v="59"/>
    <x v="0"/>
    <x v="0"/>
    <n v="2"/>
    <n v="2"/>
    <n v="2"/>
    <n v="4"/>
    <n v="63"/>
    <n v="62.7"/>
    <n v="57"/>
    <n v="66"/>
  </r>
  <r>
    <n v="60"/>
    <x v="0"/>
    <x v="2"/>
    <n v="2"/>
    <n v="1"/>
    <n v="3"/>
    <n v="4"/>
    <n v="48"/>
    <n v="53.9"/>
    <n v="49"/>
    <n v="62.4"/>
  </r>
  <r>
    <n v="61"/>
    <x v="0"/>
    <x v="0"/>
    <n v="2"/>
    <n v="2"/>
    <n v="2"/>
    <n v="4"/>
    <n v="50"/>
    <n v="50.6"/>
    <n v="46"/>
    <n v="54"/>
  </r>
  <r>
    <n v="62"/>
    <x v="0"/>
    <x v="0"/>
    <n v="3"/>
    <n v="1"/>
    <n v="2"/>
    <n v="1"/>
    <n v="47"/>
    <n v="68.2"/>
    <n v="62"/>
    <n v="73.2"/>
  </r>
  <r>
    <n v="63"/>
    <x v="0"/>
    <x v="0"/>
    <n v="1"/>
    <n v="1"/>
    <n v="1"/>
    <n v="1"/>
    <n v="44"/>
    <n v="48.4"/>
    <n v="44"/>
    <n v="46.8"/>
  </r>
  <r>
    <n v="64"/>
    <x v="0"/>
    <x v="0"/>
    <n v="2"/>
    <n v="1"/>
    <n v="1"/>
    <n v="1"/>
    <n v="34"/>
    <n v="36.299999999999997"/>
    <n v="33"/>
    <n v="49.2"/>
  </r>
  <r>
    <n v="65"/>
    <x v="0"/>
    <x v="0"/>
    <n v="3"/>
    <n v="2"/>
    <n v="2"/>
    <n v="1"/>
    <n v="50"/>
    <n v="46.2"/>
    <n v="42"/>
    <n v="60"/>
  </r>
  <r>
    <n v="66"/>
    <x v="0"/>
    <x v="0"/>
    <n v="2"/>
    <n v="1"/>
    <n v="3"/>
    <n v="4"/>
    <n v="44"/>
    <n v="45.1"/>
    <n v="41"/>
    <n v="48"/>
  </r>
  <r>
    <n v="67"/>
    <x v="0"/>
    <x v="0"/>
    <n v="2"/>
    <n v="1"/>
    <n v="2"/>
    <n v="4"/>
    <n v="60"/>
    <n v="59.4"/>
    <n v="54"/>
    <n v="72"/>
  </r>
  <r>
    <n v="68"/>
    <x v="0"/>
    <x v="0"/>
    <n v="1"/>
    <n v="1"/>
    <n v="3"/>
    <n v="4"/>
    <n v="47"/>
    <n v="42.9"/>
    <n v="39"/>
    <n v="56.4"/>
  </r>
  <r>
    <n v="69"/>
    <x v="0"/>
    <x v="0"/>
    <n v="1"/>
    <n v="1"/>
    <n v="2"/>
    <n v="4"/>
    <n v="63"/>
    <n v="47.3"/>
    <n v="43"/>
    <n v="70.8"/>
  </r>
  <r>
    <n v="70"/>
    <x v="0"/>
    <x v="2"/>
    <n v="2"/>
    <n v="1"/>
    <n v="3"/>
    <n v="2"/>
    <n v="50"/>
    <n v="36.299999999999997"/>
    <n v="33"/>
    <n v="58.8"/>
  </r>
  <r>
    <n v="71"/>
    <x v="0"/>
    <x v="0"/>
    <n v="2"/>
    <n v="1"/>
    <n v="1"/>
    <n v="2"/>
    <n v="44"/>
    <n v="48.4"/>
    <n v="44"/>
    <n v="55.2"/>
  </r>
  <r>
    <n v="72"/>
    <x v="0"/>
    <x v="0"/>
    <n v="3"/>
    <n v="1"/>
    <n v="2"/>
    <n v="2"/>
    <n v="60"/>
    <n v="59.4"/>
    <n v="54"/>
    <n v="69.599999999999994"/>
  </r>
  <r>
    <n v="73"/>
    <x v="0"/>
    <x v="0"/>
    <n v="2"/>
    <n v="1"/>
    <n v="2"/>
    <n v="4"/>
    <n v="73"/>
    <n v="73.7"/>
    <n v="67"/>
    <n v="85.2"/>
  </r>
  <r>
    <n v="74"/>
    <x v="0"/>
    <x v="0"/>
    <n v="2"/>
    <n v="1"/>
    <n v="1"/>
    <n v="3"/>
    <n v="68"/>
    <n v="64.900000000000006"/>
    <n v="59"/>
    <n v="69.599999999999994"/>
  </r>
  <r>
    <n v="75"/>
    <x v="0"/>
    <x v="0"/>
    <n v="2"/>
    <n v="1"/>
    <n v="3"/>
    <n v="1"/>
    <n v="55"/>
    <n v="49.5"/>
    <n v="45"/>
    <n v="55.2"/>
  </r>
  <r>
    <n v="76"/>
    <x v="0"/>
    <x v="2"/>
    <n v="1"/>
    <n v="1"/>
    <n v="2"/>
    <n v="2"/>
    <n v="47"/>
    <n v="44"/>
    <n v="40"/>
    <n v="51.6"/>
  </r>
  <r>
    <n v="77"/>
    <x v="0"/>
    <x v="0"/>
    <n v="3"/>
    <n v="1"/>
    <n v="2"/>
    <n v="2"/>
    <n v="55"/>
    <n v="67.099999999999994"/>
    <n v="61"/>
    <n v="64.8"/>
  </r>
  <r>
    <n v="78"/>
    <x v="0"/>
    <x v="0"/>
    <n v="3"/>
    <n v="1"/>
    <n v="1"/>
    <n v="4"/>
    <n v="68"/>
    <n v="64.900000000000006"/>
    <n v="59"/>
    <n v="67.2"/>
  </r>
  <r>
    <n v="79"/>
    <x v="0"/>
    <x v="0"/>
    <n v="2"/>
    <n v="1"/>
    <n v="3"/>
    <n v="4"/>
    <n v="31"/>
    <n v="39.6"/>
    <n v="36"/>
    <n v="55.2"/>
  </r>
  <r>
    <n v="80"/>
    <x v="0"/>
    <x v="2"/>
    <n v="3"/>
    <n v="1"/>
    <n v="2"/>
    <n v="1"/>
    <n v="47"/>
    <n v="45.1"/>
    <n v="41"/>
    <n v="64.8"/>
  </r>
  <r>
    <n v="81"/>
    <x v="0"/>
    <x v="0"/>
    <n v="3"/>
    <n v="1"/>
    <n v="2"/>
    <n v="3"/>
    <n v="63"/>
    <n v="64.900000000000006"/>
    <n v="59"/>
    <n v="68.400000000000006"/>
  </r>
  <r>
    <n v="82"/>
    <x v="0"/>
    <x v="0"/>
    <n v="1"/>
    <n v="1"/>
    <n v="3"/>
    <n v="3"/>
    <n v="36"/>
    <n v="53.9"/>
    <n v="49"/>
    <n v="64.8"/>
  </r>
  <r>
    <n v="83"/>
    <x v="0"/>
    <x v="0"/>
    <n v="2"/>
    <n v="2"/>
    <n v="2"/>
    <n v="4"/>
    <n v="68"/>
    <n v="64.900000000000006"/>
    <n v="59"/>
    <n v="85.2"/>
  </r>
  <r>
    <n v="84"/>
    <x v="0"/>
    <x v="2"/>
    <n v="1"/>
    <n v="1"/>
    <n v="2"/>
    <n v="3"/>
    <n v="63"/>
    <n v="71.5"/>
    <n v="65"/>
    <n v="57.6"/>
  </r>
  <r>
    <n v="85"/>
    <x v="0"/>
    <x v="0"/>
    <n v="2"/>
    <n v="1"/>
    <n v="3"/>
    <n v="2"/>
    <n v="55"/>
    <n v="45.1"/>
    <n v="41"/>
    <n v="48"/>
  </r>
  <r>
    <n v="86"/>
    <x v="0"/>
    <x v="0"/>
    <n v="3"/>
    <n v="1"/>
    <n v="2"/>
    <n v="1"/>
    <n v="55"/>
    <n v="68.2"/>
    <n v="62"/>
    <n v="76.8"/>
  </r>
  <r>
    <n v="87"/>
    <x v="0"/>
    <x v="0"/>
    <n v="3"/>
    <n v="1"/>
    <n v="2"/>
    <n v="2"/>
    <n v="52"/>
    <n v="45.1"/>
    <n v="41"/>
    <n v="61.2"/>
  </r>
  <r>
    <n v="88"/>
    <x v="0"/>
    <x v="0"/>
    <n v="3"/>
    <n v="1"/>
    <n v="3"/>
    <n v="2"/>
    <n v="34"/>
    <n v="53.9"/>
    <n v="49"/>
    <n v="46.8"/>
  </r>
  <r>
    <n v="89"/>
    <x v="0"/>
    <x v="0"/>
    <n v="2"/>
    <n v="1"/>
    <n v="3"/>
    <n v="4"/>
    <n v="50"/>
    <n v="34.1"/>
    <n v="31"/>
    <n v="48"/>
  </r>
  <r>
    <n v="90"/>
    <x v="0"/>
    <x v="0"/>
    <n v="3"/>
    <n v="1"/>
    <n v="2"/>
    <n v="1"/>
    <n v="55"/>
    <n v="53.9"/>
    <n v="49"/>
    <n v="73.2"/>
  </r>
  <r>
    <n v="91"/>
    <x v="0"/>
    <x v="3"/>
    <n v="2"/>
    <n v="1"/>
    <n v="2"/>
    <n v="2"/>
    <n v="52"/>
    <n v="68.2"/>
    <n v="62"/>
    <n v="79.2"/>
  </r>
  <r>
    <n v="92"/>
    <x v="0"/>
    <x v="0"/>
    <n v="1"/>
    <n v="1"/>
    <n v="1"/>
    <n v="2"/>
    <n v="63"/>
    <n v="53.9"/>
    <n v="49"/>
    <n v="58.8"/>
  </r>
  <r>
    <n v="93"/>
    <x v="1"/>
    <x v="0"/>
    <n v="3"/>
    <n v="1"/>
    <n v="2"/>
    <n v="1"/>
    <n v="68"/>
    <n v="68.2"/>
    <n v="62"/>
    <n v="78"/>
  </r>
  <r>
    <n v="94"/>
    <x v="1"/>
    <x v="2"/>
    <n v="1"/>
    <n v="1"/>
    <n v="2"/>
    <n v="2"/>
    <n v="39"/>
    <n v="48.4"/>
    <n v="44"/>
    <n v="62.4"/>
  </r>
  <r>
    <n v="95"/>
    <x v="1"/>
    <x v="0"/>
    <n v="1"/>
    <n v="1"/>
    <n v="1"/>
    <n v="1"/>
    <n v="44"/>
    <n v="48.4"/>
    <n v="44"/>
    <n v="55.2"/>
  </r>
  <r>
    <n v="96"/>
    <x v="1"/>
    <x v="0"/>
    <n v="1"/>
    <n v="1"/>
    <n v="1"/>
    <n v="2"/>
    <n v="50"/>
    <n v="68.2"/>
    <n v="62"/>
    <n v="73.2"/>
  </r>
  <r>
    <n v="97"/>
    <x v="1"/>
    <x v="0"/>
    <n v="2"/>
    <n v="1"/>
    <n v="2"/>
    <n v="2"/>
    <n v="71"/>
    <n v="71.5"/>
    <n v="65"/>
    <n v="86.4"/>
  </r>
  <r>
    <n v="98"/>
    <x v="1"/>
    <x v="0"/>
    <n v="3"/>
    <n v="1"/>
    <n v="2"/>
    <n v="3"/>
    <n v="63"/>
    <n v="71.5"/>
    <n v="65"/>
    <n v="85.2"/>
  </r>
  <r>
    <n v="99"/>
    <x v="1"/>
    <x v="2"/>
    <n v="1"/>
    <n v="1"/>
    <n v="3"/>
    <n v="2"/>
    <n v="34"/>
    <n v="48.4"/>
    <n v="44"/>
    <n v="48"/>
  </r>
  <r>
    <n v="100"/>
    <x v="1"/>
    <x v="0"/>
    <n v="3"/>
    <n v="2"/>
    <n v="2"/>
    <n v="4"/>
    <n v="63"/>
    <n v="69.3"/>
    <n v="63"/>
    <n v="82.8"/>
  </r>
  <r>
    <n v="101"/>
    <x v="1"/>
    <x v="0"/>
    <n v="3"/>
    <n v="1"/>
    <n v="2"/>
    <n v="4"/>
    <n v="68"/>
    <n v="66"/>
    <n v="60"/>
    <n v="76.8"/>
  </r>
  <r>
    <n v="102"/>
    <x v="1"/>
    <x v="0"/>
    <n v="3"/>
    <n v="1"/>
    <n v="1"/>
    <n v="1"/>
    <n v="47"/>
    <n v="64.900000000000006"/>
    <n v="59"/>
    <n v="67.2"/>
  </r>
  <r>
    <n v="103"/>
    <x v="1"/>
    <x v="1"/>
    <n v="1"/>
    <n v="1"/>
    <n v="2"/>
    <n v="1"/>
    <n v="47"/>
    <n v="50.6"/>
    <n v="46"/>
    <n v="58.8"/>
  </r>
  <r>
    <n v="104"/>
    <x v="1"/>
    <x v="0"/>
    <n v="3"/>
    <n v="1"/>
    <n v="2"/>
    <n v="3"/>
    <n v="63"/>
    <n v="57.2"/>
    <n v="52"/>
    <n v="64.8"/>
  </r>
  <r>
    <n v="105"/>
    <x v="1"/>
    <x v="0"/>
    <n v="2"/>
    <n v="1"/>
    <n v="2"/>
    <n v="1"/>
    <n v="52"/>
    <n v="64.900000000000006"/>
    <n v="59"/>
    <n v="63.6"/>
  </r>
  <r>
    <n v="106"/>
    <x v="1"/>
    <x v="0"/>
    <n v="2"/>
    <n v="1"/>
    <n v="2"/>
    <n v="2"/>
    <n v="55"/>
    <n v="59.4"/>
    <n v="54"/>
    <n v="79.2"/>
  </r>
  <r>
    <n v="107"/>
    <x v="1"/>
    <x v="0"/>
    <n v="3"/>
    <n v="1"/>
    <n v="2"/>
    <n v="2"/>
    <n v="60"/>
    <n v="68.2"/>
    <n v="62"/>
    <n v="80.400000000000006"/>
  </r>
  <r>
    <n v="108"/>
    <x v="1"/>
    <x v="0"/>
    <n v="1"/>
    <n v="1"/>
    <n v="3"/>
    <n v="1"/>
    <n v="35"/>
    <n v="38.5"/>
    <n v="35"/>
    <n v="48"/>
  </r>
  <r>
    <n v="109"/>
    <x v="1"/>
    <x v="1"/>
    <n v="1"/>
    <n v="2"/>
    <n v="1"/>
    <n v="2"/>
    <n v="47"/>
    <n v="59.4"/>
    <n v="54"/>
    <n v="55.2"/>
  </r>
  <r>
    <n v="110"/>
    <x v="1"/>
    <x v="0"/>
    <n v="3"/>
    <n v="2"/>
    <n v="2"/>
    <n v="2"/>
    <n v="71"/>
    <n v="71.5"/>
    <n v="65"/>
    <n v="82.8"/>
  </r>
  <r>
    <n v="111"/>
    <x v="1"/>
    <x v="0"/>
    <n v="2"/>
    <n v="1"/>
    <n v="3"/>
    <n v="4"/>
    <n v="57"/>
    <n v="57.2"/>
    <n v="52"/>
    <n v="48"/>
  </r>
  <r>
    <n v="112"/>
    <x v="1"/>
    <x v="2"/>
    <n v="1"/>
    <n v="1"/>
    <n v="2"/>
    <n v="3"/>
    <n v="44"/>
    <n v="55"/>
    <n v="50"/>
    <n v="49.2"/>
  </r>
  <r>
    <n v="113"/>
    <x v="1"/>
    <x v="0"/>
    <n v="3"/>
    <n v="1"/>
    <n v="2"/>
    <n v="1"/>
    <n v="65"/>
    <n v="64.900000000000006"/>
    <n v="59"/>
    <n v="68.400000000000006"/>
  </r>
  <r>
    <n v="114"/>
    <x v="1"/>
    <x v="0"/>
    <n v="1"/>
    <n v="1"/>
    <n v="2"/>
    <n v="4"/>
    <n v="68"/>
    <n v="71.5"/>
    <n v="65"/>
    <n v="69.599999999999994"/>
  </r>
  <r>
    <n v="115"/>
    <x v="1"/>
    <x v="2"/>
    <n v="3"/>
    <n v="2"/>
    <n v="2"/>
    <n v="2"/>
    <n v="73"/>
    <n v="67.099999999999994"/>
    <n v="61"/>
    <n v="68.400000000000006"/>
  </r>
  <r>
    <n v="116"/>
    <x v="1"/>
    <x v="0"/>
    <n v="2"/>
    <n v="1"/>
    <n v="3"/>
    <n v="1"/>
    <n v="36"/>
    <n v="48.4"/>
    <n v="44"/>
    <n v="44.4"/>
  </r>
  <r>
    <n v="117"/>
    <x v="1"/>
    <x v="0"/>
    <n v="3"/>
    <n v="1"/>
    <n v="1"/>
    <n v="4"/>
    <n v="43"/>
    <n v="59.4"/>
    <n v="54"/>
    <n v="66"/>
  </r>
  <r>
    <n v="118"/>
    <x v="1"/>
    <x v="0"/>
    <n v="3"/>
    <n v="1"/>
    <n v="2"/>
    <n v="4"/>
    <n v="73"/>
    <n v="73.7"/>
    <n v="67"/>
    <n v="74.400000000000006"/>
  </r>
  <r>
    <n v="119"/>
    <x v="1"/>
    <x v="0"/>
    <n v="1"/>
    <n v="1"/>
    <n v="2"/>
    <n v="1"/>
    <n v="52"/>
    <n v="62.7"/>
    <n v="57"/>
    <n v="76.8"/>
  </r>
  <r>
    <n v="120"/>
    <x v="1"/>
    <x v="1"/>
    <n v="1"/>
    <n v="1"/>
    <n v="3"/>
    <n v="4"/>
    <n v="41"/>
    <n v="51.7"/>
    <n v="47"/>
    <n v="48"/>
  </r>
  <r>
    <n v="121"/>
    <x v="1"/>
    <x v="2"/>
    <n v="1"/>
    <n v="2"/>
    <n v="1"/>
    <n v="2"/>
    <n v="60"/>
    <n v="59.4"/>
    <n v="54"/>
    <n v="60"/>
  </r>
  <r>
    <n v="122"/>
    <x v="1"/>
    <x v="0"/>
    <n v="2"/>
    <n v="1"/>
    <n v="1"/>
    <n v="3"/>
    <n v="50"/>
    <n v="57.2"/>
    <n v="52"/>
    <n v="55.2"/>
  </r>
  <r>
    <n v="123"/>
    <x v="1"/>
    <x v="0"/>
    <n v="2"/>
    <n v="1"/>
    <n v="2"/>
    <n v="1"/>
    <n v="50"/>
    <n v="57.2"/>
    <n v="52"/>
    <n v="63.6"/>
  </r>
  <r>
    <n v="124"/>
    <x v="1"/>
    <x v="0"/>
    <n v="2"/>
    <n v="1"/>
    <n v="3"/>
    <n v="1"/>
    <n v="47"/>
    <n v="50.6"/>
    <n v="46"/>
    <n v="62.4"/>
  </r>
  <r>
    <n v="125"/>
    <x v="1"/>
    <x v="1"/>
    <n v="1"/>
    <n v="1"/>
    <n v="3"/>
    <n v="1"/>
    <n v="47"/>
    <n v="68.2"/>
    <n v="62"/>
    <n v="54"/>
  </r>
  <r>
    <n v="126"/>
    <x v="1"/>
    <x v="0"/>
    <n v="3"/>
    <n v="1"/>
    <n v="2"/>
    <n v="2"/>
    <n v="55"/>
    <n v="62.7"/>
    <n v="57"/>
    <n v="67.2"/>
  </r>
  <r>
    <n v="127"/>
    <x v="1"/>
    <x v="0"/>
    <n v="2"/>
    <n v="1"/>
    <n v="2"/>
    <n v="2"/>
    <n v="50"/>
    <n v="45.1"/>
    <n v="41"/>
    <n v="54"/>
  </r>
  <r>
    <n v="128"/>
    <x v="1"/>
    <x v="3"/>
    <n v="2"/>
    <n v="1"/>
    <n v="1"/>
    <n v="1"/>
    <n v="39"/>
    <n v="58.3"/>
    <n v="53"/>
    <n v="64.8"/>
  </r>
  <r>
    <n v="129"/>
    <x v="1"/>
    <x v="0"/>
    <n v="3"/>
    <n v="1"/>
    <n v="3"/>
    <n v="4"/>
    <n v="50"/>
    <n v="53.9"/>
    <n v="49"/>
    <n v="67.2"/>
  </r>
  <r>
    <n v="130"/>
    <x v="1"/>
    <x v="1"/>
    <n v="1"/>
    <n v="1"/>
    <n v="3"/>
    <n v="2"/>
    <n v="34"/>
    <n v="38.5"/>
    <n v="35"/>
    <n v="49.2"/>
  </r>
  <r>
    <n v="131"/>
    <x v="1"/>
    <x v="0"/>
    <n v="2"/>
    <n v="1"/>
    <n v="2"/>
    <n v="1"/>
    <n v="57"/>
    <n v="64.900000000000006"/>
    <n v="59"/>
    <n v="64.8"/>
  </r>
  <r>
    <n v="132"/>
    <x v="1"/>
    <x v="3"/>
    <n v="1"/>
    <n v="1"/>
    <n v="2"/>
    <n v="3"/>
    <n v="57"/>
    <n v="71.5"/>
    <n v="65"/>
    <n v="86.4"/>
  </r>
  <r>
    <n v="133"/>
    <x v="1"/>
    <x v="0"/>
    <n v="2"/>
    <n v="1"/>
    <n v="3"/>
    <n v="2"/>
    <n v="68"/>
    <n v="68.2"/>
    <n v="62"/>
    <n v="67.2"/>
  </r>
  <r>
    <n v="134"/>
    <x v="1"/>
    <x v="0"/>
    <n v="2"/>
    <n v="1"/>
    <n v="3"/>
    <n v="3"/>
    <n v="42"/>
    <n v="59.4"/>
    <n v="54"/>
    <n v="56.4"/>
  </r>
  <r>
    <n v="135"/>
    <x v="1"/>
    <x v="0"/>
    <n v="1"/>
    <n v="1"/>
    <n v="2"/>
    <n v="3"/>
    <n v="61"/>
    <n v="64.900000000000006"/>
    <n v="59"/>
    <n v="58.8"/>
  </r>
  <r>
    <n v="136"/>
    <x v="1"/>
    <x v="0"/>
    <n v="3"/>
    <n v="1"/>
    <n v="2"/>
    <n v="3"/>
    <n v="76"/>
    <n v="69.3"/>
    <n v="63"/>
    <n v="72"/>
  </r>
  <r>
    <n v="137"/>
    <x v="1"/>
    <x v="0"/>
    <n v="2"/>
    <n v="2"/>
    <n v="2"/>
    <n v="2"/>
    <n v="47"/>
    <n v="64.900000000000006"/>
    <n v="59"/>
    <n v="64.8"/>
  </r>
  <r>
    <n v="138"/>
    <x v="1"/>
    <x v="1"/>
    <n v="2"/>
    <n v="1"/>
    <n v="3"/>
    <n v="3"/>
    <n v="46"/>
    <n v="57.2"/>
    <n v="52"/>
    <n v="66"/>
  </r>
  <r>
    <n v="139"/>
    <x v="1"/>
    <x v="2"/>
    <n v="2"/>
    <n v="1"/>
    <n v="3"/>
    <n v="3"/>
    <n v="39"/>
    <n v="45.1"/>
    <n v="41"/>
    <n v="39.6"/>
  </r>
  <r>
    <n v="140"/>
    <x v="1"/>
    <x v="1"/>
    <n v="2"/>
    <n v="2"/>
    <n v="2"/>
    <n v="2"/>
    <n v="52"/>
    <n v="53.9"/>
    <n v="49"/>
    <n v="58.8"/>
  </r>
  <r>
    <n v="141"/>
    <x v="1"/>
    <x v="2"/>
    <n v="1"/>
    <n v="1"/>
    <n v="1"/>
    <n v="1"/>
    <n v="28"/>
    <n v="50.6"/>
    <n v="46"/>
    <n v="51.6"/>
  </r>
  <r>
    <n v="142"/>
    <x v="1"/>
    <x v="0"/>
    <n v="3"/>
    <n v="1"/>
    <n v="2"/>
    <n v="3"/>
    <n v="42"/>
    <n v="59.4"/>
    <n v="54"/>
    <n v="60"/>
  </r>
  <r>
    <n v="143"/>
    <x v="1"/>
    <x v="0"/>
    <n v="2"/>
    <n v="1"/>
    <n v="3"/>
    <n v="4"/>
    <n v="47"/>
    <n v="46.2"/>
    <n v="42"/>
    <n v="62.4"/>
  </r>
  <r>
    <n v="144"/>
    <x v="1"/>
    <x v="2"/>
    <n v="2"/>
    <n v="1"/>
    <n v="2"/>
    <n v="4"/>
    <n v="47"/>
    <n v="62.7"/>
    <n v="57"/>
    <n v="57.6"/>
  </r>
  <r>
    <n v="145"/>
    <x v="1"/>
    <x v="0"/>
    <n v="2"/>
    <n v="1"/>
    <n v="2"/>
    <n v="1"/>
    <n v="52"/>
    <n v="64.900000000000006"/>
    <n v="59"/>
    <n v="69.599999999999994"/>
  </r>
  <r>
    <n v="146"/>
    <x v="1"/>
    <x v="0"/>
    <n v="3"/>
    <n v="2"/>
    <n v="2"/>
    <n v="2"/>
    <n v="47"/>
    <n v="57.2"/>
    <n v="52"/>
    <n v="51.6"/>
  </r>
  <r>
    <n v="147"/>
    <x v="1"/>
    <x v="0"/>
    <n v="2"/>
    <n v="1"/>
    <n v="3"/>
    <n v="1"/>
    <n v="50"/>
    <n v="68.2"/>
    <n v="62"/>
    <n v="49.2"/>
  </r>
  <r>
    <n v="148"/>
    <x v="1"/>
    <x v="0"/>
    <n v="2"/>
    <n v="2"/>
    <n v="2"/>
    <n v="4"/>
    <n v="44"/>
    <n v="57.2"/>
    <n v="52"/>
    <n v="51.6"/>
  </r>
  <r>
    <n v="149"/>
    <x v="1"/>
    <x v="2"/>
    <n v="1"/>
    <n v="1"/>
    <n v="2"/>
    <n v="3"/>
    <n v="47"/>
    <n v="45.1"/>
    <n v="41"/>
    <n v="55.2"/>
  </r>
  <r>
    <n v="150"/>
    <x v="1"/>
    <x v="1"/>
    <n v="1"/>
    <n v="1"/>
    <n v="2"/>
    <n v="4"/>
    <n v="45"/>
    <n v="60.5"/>
    <n v="55"/>
    <n v="52.8"/>
  </r>
  <r>
    <n v="151"/>
    <x v="1"/>
    <x v="1"/>
    <n v="1"/>
    <n v="1"/>
    <n v="2"/>
    <n v="3"/>
    <n v="47"/>
    <n v="40.700000000000003"/>
    <n v="37"/>
    <n v="51.6"/>
  </r>
  <r>
    <n v="152"/>
    <x v="1"/>
    <x v="0"/>
    <n v="3"/>
    <n v="1"/>
    <n v="2"/>
    <n v="4"/>
    <n v="65"/>
    <n v="59.4"/>
    <n v="54"/>
    <n v="73.2"/>
  </r>
  <r>
    <n v="153"/>
    <x v="1"/>
    <x v="0"/>
    <n v="2"/>
    <n v="1"/>
    <n v="3"/>
    <n v="3"/>
    <n v="43"/>
    <n v="62.7"/>
    <n v="57"/>
    <n v="48"/>
  </r>
  <r>
    <n v="154"/>
    <x v="1"/>
    <x v="2"/>
    <n v="2"/>
    <n v="1"/>
    <n v="1"/>
    <n v="1"/>
    <n v="47"/>
    <n v="59.4"/>
    <n v="54"/>
    <n v="58.8"/>
  </r>
  <r>
    <n v="155"/>
    <x v="1"/>
    <x v="0"/>
    <n v="2"/>
    <n v="1"/>
    <n v="1"/>
    <n v="4"/>
    <n v="57"/>
    <n v="68.2"/>
    <n v="62"/>
    <n v="67.2"/>
  </r>
  <r>
    <n v="156"/>
    <x v="1"/>
    <x v="0"/>
    <n v="2"/>
    <n v="1"/>
    <n v="2"/>
    <n v="2"/>
    <n v="68"/>
    <n v="64.900000000000006"/>
    <n v="59"/>
    <n v="73.2"/>
  </r>
  <r>
    <n v="157"/>
    <x v="1"/>
    <x v="0"/>
    <n v="2"/>
    <n v="1"/>
    <n v="3"/>
    <n v="1"/>
    <n v="52"/>
    <n v="60.5"/>
    <n v="55"/>
    <n v="60"/>
  </r>
  <r>
    <n v="158"/>
    <x v="1"/>
    <x v="0"/>
    <n v="2"/>
    <n v="1"/>
    <n v="3"/>
    <n v="4"/>
    <n v="42"/>
    <n v="62.7"/>
    <n v="57"/>
    <n v="61.2"/>
  </r>
  <r>
    <n v="159"/>
    <x v="1"/>
    <x v="0"/>
    <n v="2"/>
    <n v="1"/>
    <n v="1"/>
    <n v="1"/>
    <n v="42"/>
    <n v="42.9"/>
    <n v="39"/>
    <n v="50.4"/>
  </r>
  <r>
    <n v="160"/>
    <x v="1"/>
    <x v="1"/>
    <n v="3"/>
    <n v="1"/>
    <n v="2"/>
    <n v="4"/>
    <n v="66"/>
    <n v="73.7"/>
    <n v="67"/>
    <n v="80.400000000000006"/>
  </r>
  <r>
    <n v="161"/>
    <x v="1"/>
    <x v="0"/>
    <n v="1"/>
    <n v="1"/>
    <n v="2"/>
    <n v="1"/>
    <n v="47"/>
    <n v="68.2"/>
    <n v="62"/>
    <n v="63.6"/>
  </r>
  <r>
    <n v="162"/>
    <x v="1"/>
    <x v="0"/>
    <n v="2"/>
    <n v="1"/>
    <n v="2"/>
    <n v="4"/>
    <n v="57"/>
    <n v="55"/>
    <n v="50"/>
    <n v="60"/>
  </r>
  <r>
    <n v="163"/>
    <x v="1"/>
    <x v="0"/>
    <n v="3"/>
    <n v="2"/>
    <n v="2"/>
    <n v="3"/>
    <n v="47"/>
    <n v="67.099999999999994"/>
    <n v="61"/>
    <n v="61.2"/>
  </r>
  <r>
    <n v="164"/>
    <x v="1"/>
    <x v="0"/>
    <n v="1"/>
    <n v="1"/>
    <n v="2"/>
    <n v="3"/>
    <n v="57"/>
    <n v="68.2"/>
    <n v="62"/>
    <n v="86.4"/>
  </r>
  <r>
    <n v="165"/>
    <x v="1"/>
    <x v="0"/>
    <n v="2"/>
    <n v="1"/>
    <n v="2"/>
    <n v="4"/>
    <n v="52"/>
    <n v="64.900000000000006"/>
    <n v="59"/>
    <n v="57.6"/>
  </r>
  <r>
    <n v="166"/>
    <x v="1"/>
    <x v="0"/>
    <n v="1"/>
    <n v="1"/>
    <n v="3"/>
    <n v="4"/>
    <n v="44"/>
    <n v="48.4"/>
    <n v="44"/>
    <n v="48"/>
  </r>
  <r>
    <n v="167"/>
    <x v="1"/>
    <x v="0"/>
    <n v="2"/>
    <n v="1"/>
    <n v="2"/>
    <n v="3"/>
    <n v="50"/>
    <n v="64.900000000000006"/>
    <n v="59"/>
    <n v="63.6"/>
  </r>
  <r>
    <n v="168"/>
    <x v="1"/>
    <x v="0"/>
    <n v="1"/>
    <n v="1"/>
    <n v="1"/>
    <n v="1"/>
    <n v="39"/>
    <n v="59.4"/>
    <n v="54"/>
    <n v="46.8"/>
  </r>
  <r>
    <n v="169"/>
    <x v="1"/>
    <x v="0"/>
    <n v="2"/>
    <n v="2"/>
    <n v="2"/>
    <n v="3"/>
    <n v="57"/>
    <n v="68.2"/>
    <n v="62"/>
    <n v="75.599999999999994"/>
  </r>
  <r>
    <n v="170"/>
    <x v="1"/>
    <x v="0"/>
    <n v="1"/>
    <n v="1"/>
    <n v="3"/>
    <n v="2"/>
    <n v="57"/>
    <n v="66"/>
    <n v="60"/>
    <n v="61.2"/>
  </r>
  <r>
    <n v="171"/>
    <x v="1"/>
    <x v="0"/>
    <n v="1"/>
    <n v="1"/>
    <n v="1"/>
    <n v="3"/>
    <n v="42"/>
    <n v="62.7"/>
    <n v="57"/>
    <n v="54"/>
  </r>
  <r>
    <n v="172"/>
    <x v="1"/>
    <x v="2"/>
    <n v="2"/>
    <n v="1"/>
    <n v="3"/>
    <n v="4"/>
    <n v="47"/>
    <n v="50.6"/>
    <n v="46"/>
    <n v="46.8"/>
  </r>
  <r>
    <n v="173"/>
    <x v="1"/>
    <x v="1"/>
    <n v="3"/>
    <n v="1"/>
    <n v="1"/>
    <n v="1"/>
    <n v="42"/>
    <n v="39.6"/>
    <n v="36"/>
    <n v="50.4"/>
  </r>
  <r>
    <n v="174"/>
    <x v="1"/>
    <x v="3"/>
    <n v="3"/>
    <n v="1"/>
    <n v="2"/>
    <n v="3"/>
    <n v="60"/>
    <n v="64.900000000000006"/>
    <n v="59"/>
    <n v="74.400000000000006"/>
  </r>
  <r>
    <n v="175"/>
    <x v="1"/>
    <x v="1"/>
    <n v="1"/>
    <n v="1"/>
    <n v="1"/>
    <n v="1"/>
    <n v="44"/>
    <n v="53.9"/>
    <n v="49"/>
    <n v="52.8"/>
  </r>
  <r>
    <n v="176"/>
    <x v="1"/>
    <x v="0"/>
    <n v="1"/>
    <n v="1"/>
    <n v="2"/>
    <n v="2"/>
    <n v="63"/>
    <n v="66"/>
    <n v="60"/>
    <n v="78"/>
  </r>
  <r>
    <n v="177"/>
    <x v="1"/>
    <x v="0"/>
    <n v="2"/>
    <n v="1"/>
    <n v="2"/>
    <n v="2"/>
    <n v="65"/>
    <n v="73.7"/>
    <n v="67"/>
    <n v="75.599999999999994"/>
  </r>
  <r>
    <n v="178"/>
    <x v="1"/>
    <x v="0"/>
    <n v="2"/>
    <n v="1"/>
    <n v="2"/>
    <n v="1"/>
    <n v="39"/>
    <n v="59.4"/>
    <n v="54"/>
    <n v="64.8"/>
  </r>
  <r>
    <n v="179"/>
    <x v="1"/>
    <x v="0"/>
    <n v="3"/>
    <n v="1"/>
    <n v="3"/>
    <n v="2"/>
    <n v="50"/>
    <n v="57.2"/>
    <n v="52"/>
    <n v="54"/>
  </r>
  <r>
    <n v="180"/>
    <x v="1"/>
    <x v="0"/>
    <n v="1"/>
    <n v="1"/>
    <n v="1"/>
    <n v="1"/>
    <n v="52"/>
    <n v="71.5"/>
    <n v="65"/>
    <n v="72"/>
  </r>
  <r>
    <n v="181"/>
    <x v="1"/>
    <x v="0"/>
    <n v="2"/>
    <n v="1"/>
    <n v="2"/>
    <n v="1"/>
    <n v="60"/>
    <n v="68.2"/>
    <n v="62"/>
    <n v="58.8"/>
  </r>
  <r>
    <n v="182"/>
    <x v="1"/>
    <x v="0"/>
    <n v="2"/>
    <n v="2"/>
    <n v="2"/>
    <n v="1"/>
    <n v="44"/>
    <n v="53.9"/>
    <n v="49"/>
    <n v="57.6"/>
  </r>
  <r>
    <n v="183"/>
    <x v="1"/>
    <x v="0"/>
    <n v="3"/>
    <n v="1"/>
    <n v="1"/>
    <n v="2"/>
    <n v="52"/>
    <n v="73.7"/>
    <n v="67"/>
    <n v="68.400000000000006"/>
  </r>
  <r>
    <n v="184"/>
    <x v="1"/>
    <x v="0"/>
    <n v="2"/>
    <n v="1"/>
    <n v="2"/>
    <n v="1"/>
    <n v="55"/>
    <n v="71.5"/>
    <n v="65"/>
    <n v="66"/>
  </r>
  <r>
    <n v="185"/>
    <x v="1"/>
    <x v="3"/>
    <n v="3"/>
    <n v="1"/>
    <n v="3"/>
    <n v="2"/>
    <n v="50"/>
    <n v="73.7"/>
    <n v="67"/>
    <n v="79.2"/>
  </r>
  <r>
    <n v="186"/>
    <x v="1"/>
    <x v="3"/>
    <n v="1"/>
    <n v="1"/>
    <n v="2"/>
    <n v="1"/>
    <n v="65"/>
    <n v="71.5"/>
    <n v="65"/>
    <n v="76.8"/>
  </r>
  <r>
    <n v="187"/>
    <x v="1"/>
    <x v="0"/>
    <n v="2"/>
    <n v="1"/>
    <n v="1"/>
    <n v="3"/>
    <n v="52"/>
    <n v="59.4"/>
    <n v="54"/>
    <n v="66"/>
  </r>
  <r>
    <n v="188"/>
    <x v="1"/>
    <x v="3"/>
    <n v="2"/>
    <n v="1"/>
    <n v="1"/>
    <n v="1"/>
    <n v="47"/>
    <n v="48.4"/>
    <n v="44"/>
    <n v="50.4"/>
  </r>
  <r>
    <n v="189"/>
    <x v="1"/>
    <x v="0"/>
    <n v="3"/>
    <n v="2"/>
    <n v="2"/>
    <n v="2"/>
    <n v="63"/>
    <n v="68.2"/>
    <n v="62"/>
    <n v="67.2"/>
  </r>
  <r>
    <n v="190"/>
    <x v="1"/>
    <x v="1"/>
    <n v="1"/>
    <n v="1"/>
    <n v="2"/>
    <n v="1"/>
    <n v="50"/>
    <n v="50.6"/>
    <n v="46"/>
    <n v="63.6"/>
  </r>
  <r>
    <n v="191"/>
    <x v="1"/>
    <x v="0"/>
    <n v="1"/>
    <n v="1"/>
    <n v="3"/>
    <n v="4"/>
    <n v="42"/>
    <n v="59.4"/>
    <n v="54"/>
    <n v="49.2"/>
  </r>
  <r>
    <n v="192"/>
    <x v="1"/>
    <x v="0"/>
    <n v="3"/>
    <n v="2"/>
    <n v="1"/>
    <n v="3"/>
    <n v="36"/>
    <n v="62.7"/>
    <n v="57"/>
    <n v="50.4"/>
  </r>
  <r>
    <n v="193"/>
    <x v="1"/>
    <x v="0"/>
    <n v="2"/>
    <n v="2"/>
    <n v="3"/>
    <n v="3"/>
    <n v="50"/>
    <n v="57.2"/>
    <n v="52"/>
    <n v="63.6"/>
  </r>
  <r>
    <n v="194"/>
    <x v="1"/>
    <x v="3"/>
    <n v="3"/>
    <n v="1"/>
    <n v="2"/>
    <n v="2"/>
    <n v="41"/>
    <n v="64.900000000000006"/>
    <n v="59"/>
    <n v="50.4"/>
  </r>
  <r>
    <n v="195"/>
    <x v="1"/>
    <x v="0"/>
    <n v="2"/>
    <n v="2"/>
    <n v="2"/>
    <n v="4"/>
    <n v="47"/>
    <n v="71.5"/>
    <n v="65"/>
    <n v="72"/>
  </r>
  <r>
    <n v="196"/>
    <x v="1"/>
    <x v="3"/>
    <n v="2"/>
    <n v="2"/>
    <n v="1"/>
    <n v="2"/>
    <n v="55"/>
    <n v="64.900000000000006"/>
    <n v="59"/>
    <n v="62.4"/>
  </r>
  <r>
    <n v="197"/>
    <x v="1"/>
    <x v="0"/>
    <n v="2"/>
    <n v="1"/>
    <n v="3"/>
    <n v="3"/>
    <n v="42"/>
    <n v="50.6"/>
    <n v="46"/>
    <n v="45.6"/>
  </r>
  <r>
    <n v="198"/>
    <x v="1"/>
    <x v="0"/>
    <n v="2"/>
    <n v="2"/>
    <n v="1"/>
    <n v="1"/>
    <n v="57"/>
    <n v="45.1"/>
    <n v="41"/>
    <n v="68.400000000000006"/>
  </r>
  <r>
    <n v="199"/>
    <x v="1"/>
    <x v="0"/>
    <n v="2"/>
    <n v="1"/>
    <n v="1"/>
    <n v="4"/>
    <n v="55"/>
    <n v="68.2"/>
    <n v="62"/>
    <n v="69.599999999999994"/>
  </r>
  <r>
    <n v="200"/>
    <x v="1"/>
    <x v="0"/>
    <n v="3"/>
    <n v="1"/>
    <n v="2"/>
    <n v="1"/>
    <n v="63"/>
    <n v="71.5"/>
    <n v="65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Y25:AA28" firstHeaderRow="0" firstDataRow="1" firstDataCol="1"/>
  <pivotFields count="6">
    <pivotField dataField="1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Count of Gende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V25:Y29" firstHeaderRow="0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" fld="2" baseField="1" baseItem="0"/>
    <dataField name="mean" fld="2" subtotal="average" baseField="1" baseItem="0"/>
    <dataField name="std" fld="2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27:O32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ustid" fld="0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L77:O83" firstHeaderRow="1" firstDataRow="2" firstDataCol="1"/>
  <pivotFields count="11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id" fld="0" subtotal="count" showDataAs="percentOfTotal" baseField="2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L69:O75" firstHeaderRow="1" firstDataRow="2" firstDataCol="1"/>
  <pivotFields count="11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id" fld="0" subtotal="count" showDataAs="percentOfRow" baseField="2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L61:O67" firstHeaderRow="1" firstDataRow="2" firstDataCol="1"/>
  <pivotFields count="11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id" fld="0" subtotal="count" showDataAs="percentOfCol" baseField="2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L53:O59" firstHeaderRow="1" firstDataRow="2" firstDataCol="1"/>
  <pivotFields count="11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id" fld="0" subtotal="count" baseField="2" baseItem="2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42:B47" firstHeaderRow="1" firstDataRow="1" firstDataCol="1"/>
  <pivotFields count="11">
    <pivotField dataField="1"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id" fld="0" subtotal="count" showDataAs="percentOfTotal" baseField="2" baseItem="2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5:B40" firstHeaderRow="1" firstDataRow="1" firstDataCol="1"/>
  <pivotFields count="11">
    <pivotField dataField="1" showAll="0"/>
    <pivotField showAll="0">
      <items count="3">
        <item x="0"/>
        <item x="1"/>
        <item t="default"/>
      </items>
    </pivotField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Count of Custid" fld="0" subtotal="count" baseField="2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D2:E7" firstHeaderRow="1" firstDataRow="1" firstDataCol="1"/>
  <pivotFields count="11">
    <pivotField dataField="1"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id" fld="0" subtotal="count" showDataAs="percentOfTotal" baseField="2" baseItem="2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2:B7" firstHeaderRow="1" firstDataRow="1" firstDataCol="1"/>
  <pivotFields count="11">
    <pivotField dataField="1"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id" fld="0" subtotal="count" baseField="2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Y30:AA34" firstHeaderRow="0" firstDataRow="1" firstDataCol="1"/>
  <pivotFields count="6">
    <pivotField dataField="1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Count of Gende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G2:J8" firstHeaderRow="1" firstDataRow="2" firstDataCol="1"/>
  <pivotFields count="11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id" fld="0" subtotal="count" baseField="2" baseItem="2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U38:W42" firstHeaderRow="0" firstDataRow="1" firstDataCol="1"/>
  <pivotFields count="6">
    <pivotField dataField="1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Count of Gende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U30:W35" firstHeaderRow="0" firstDataRow="1" firstDataCol="1"/>
  <pivotFields count="6">
    <pivotField dataField="1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Count of Gende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Y36:AA41" firstHeaderRow="0" firstDataRow="1" firstDataCol="1"/>
  <pivotFields count="6">
    <pivotField dataField="1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Count of Gende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U25:W28" firstHeaderRow="0" firstDataRow="1" firstDataCol="1"/>
  <pivotFields count="6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Count of Gende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Z4:AA8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#count_cu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27:I32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ustid" fld="0" subtotal="count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N4:AQ8" firstHeaderRow="0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" fld="2" baseField="1" baseItem="0"/>
    <dataField name="mean" fld="2" subtotal="average" baseField="1" baseItem="0"/>
    <dataField name="std" fld="2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3"/>
  <sheetViews>
    <sheetView topLeftCell="A2" workbookViewId="0">
      <selection activeCell="H203" sqref="H3:I203"/>
    </sheetView>
  </sheetViews>
  <sheetFormatPr defaultRowHeight="15" x14ac:dyDescent="0.25"/>
  <cols>
    <col min="1" max="1" width="11" customWidth="1"/>
    <col min="2" max="2" width="11.85546875" customWidth="1"/>
    <col min="3" max="3" width="13" bestFit="1" customWidth="1"/>
    <col min="4" max="4" width="9.42578125" bestFit="1" customWidth="1"/>
    <col min="5" max="5" width="16" bestFit="1" customWidth="1"/>
    <col min="6" max="6" width="11.140625" bestFit="1" customWidth="1"/>
    <col min="7" max="7" width="23" customWidth="1"/>
    <col min="8" max="8" width="12.42578125" bestFit="1" customWidth="1"/>
    <col min="9" max="9" width="20.42578125" bestFit="1" customWidth="1"/>
    <col min="10" max="10" width="21.7109375" bestFit="1" customWidth="1"/>
    <col min="11" max="11" width="21.85546875" bestFit="1" customWidth="1"/>
    <col min="14" max="14" width="16.28515625" bestFit="1" customWidth="1"/>
    <col min="15" max="15" width="21.140625" bestFit="1" customWidth="1"/>
    <col min="21" max="21" width="13.140625" customWidth="1"/>
    <col min="22" max="22" width="15.85546875" customWidth="1"/>
    <col min="23" max="23" width="16.85546875" customWidth="1"/>
    <col min="24" max="24" width="19.7109375" customWidth="1"/>
    <col min="25" max="25" width="13.140625" customWidth="1"/>
    <col min="26" max="26" width="15.85546875" customWidth="1"/>
    <col min="27" max="27" width="16.85546875" customWidth="1"/>
    <col min="28" max="28" width="19.7109375" customWidth="1"/>
  </cols>
  <sheetData>
    <row r="1" spans="1:28" x14ac:dyDescent="0.25">
      <c r="B1" t="s">
        <v>81</v>
      </c>
      <c r="C1" t="s">
        <v>81</v>
      </c>
      <c r="D1" t="s">
        <v>81</v>
      </c>
      <c r="E1" t="s">
        <v>81</v>
      </c>
      <c r="F1" t="s">
        <v>82</v>
      </c>
      <c r="G1" t="s">
        <v>82</v>
      </c>
    </row>
    <row r="2" spans="1:28" x14ac:dyDescent="0.25">
      <c r="A2" t="s">
        <v>77</v>
      </c>
      <c r="B2" t="s">
        <v>78</v>
      </c>
      <c r="C2" t="s">
        <v>77</v>
      </c>
      <c r="D2" t="s">
        <v>77</v>
      </c>
      <c r="E2" t="s">
        <v>77</v>
      </c>
      <c r="F2" t="s">
        <v>77</v>
      </c>
      <c r="G2" t="s">
        <v>77</v>
      </c>
      <c r="H2" t="s">
        <v>61</v>
      </c>
      <c r="I2" t="s">
        <v>79</v>
      </c>
      <c r="J2" t="s">
        <v>79</v>
      </c>
      <c r="K2" t="s">
        <v>79</v>
      </c>
    </row>
    <row r="3" spans="1:28" ht="15.75" thickBot="1" x14ac:dyDescent="0.3">
      <c r="A3" t="s">
        <v>15</v>
      </c>
      <c r="B3" t="s">
        <v>2</v>
      </c>
      <c r="C3" t="s">
        <v>0</v>
      </c>
      <c r="D3" t="s">
        <v>21</v>
      </c>
      <c r="E3" t="s">
        <v>1</v>
      </c>
      <c r="F3" t="s">
        <v>14</v>
      </c>
      <c r="G3" t="s">
        <v>83</v>
      </c>
      <c r="H3" t="s">
        <v>13</v>
      </c>
      <c r="I3" t="s">
        <v>16</v>
      </c>
      <c r="J3" t="s">
        <v>12</v>
      </c>
      <c r="K3" t="s">
        <v>17</v>
      </c>
      <c r="N3" s="1" t="s">
        <v>5</v>
      </c>
    </row>
    <row r="4" spans="1:28" x14ac:dyDescent="0.25">
      <c r="A4">
        <v>1</v>
      </c>
      <c r="B4">
        <v>0</v>
      </c>
      <c r="C4">
        <v>4</v>
      </c>
      <c r="D4">
        <v>1</v>
      </c>
      <c r="E4">
        <v>1</v>
      </c>
      <c r="F4">
        <v>1</v>
      </c>
      <c r="G4">
        <v>1</v>
      </c>
      <c r="H4">
        <v>57</v>
      </c>
      <c r="I4">
        <v>57.2</v>
      </c>
      <c r="J4">
        <v>52</v>
      </c>
      <c r="K4">
        <v>49.2</v>
      </c>
      <c r="N4" t="s">
        <v>2</v>
      </c>
      <c r="P4" t="s">
        <v>88</v>
      </c>
      <c r="U4" s="11" t="s">
        <v>13</v>
      </c>
      <c r="V4" s="11"/>
      <c r="W4" s="11" t="s">
        <v>16</v>
      </c>
      <c r="X4" s="11"/>
      <c r="Y4" s="11" t="s">
        <v>12</v>
      </c>
      <c r="Z4" s="11"/>
      <c r="AA4" s="11" t="s">
        <v>17</v>
      </c>
      <c r="AB4" s="11"/>
    </row>
    <row r="5" spans="1:28" x14ac:dyDescent="0.25">
      <c r="A5">
        <v>2</v>
      </c>
      <c r="B5">
        <v>1</v>
      </c>
      <c r="C5">
        <v>4</v>
      </c>
      <c r="D5">
        <v>2</v>
      </c>
      <c r="E5">
        <v>1</v>
      </c>
      <c r="F5">
        <v>3</v>
      </c>
      <c r="G5">
        <v>3</v>
      </c>
      <c r="H5">
        <v>68</v>
      </c>
      <c r="I5">
        <v>64.900000000000006</v>
      </c>
      <c r="J5">
        <v>59</v>
      </c>
      <c r="K5">
        <v>63.6</v>
      </c>
      <c r="N5">
        <v>0</v>
      </c>
      <c r="O5" t="s">
        <v>3</v>
      </c>
      <c r="P5">
        <v>1</v>
      </c>
      <c r="Q5" t="s">
        <v>84</v>
      </c>
      <c r="U5" s="9"/>
      <c r="V5" s="9"/>
      <c r="W5" s="9"/>
      <c r="X5" s="9"/>
      <c r="Y5" s="9"/>
      <c r="Z5" s="9"/>
      <c r="AA5" s="9"/>
      <c r="AB5" s="9"/>
    </row>
    <row r="6" spans="1:28" x14ac:dyDescent="0.25">
      <c r="A6">
        <v>3</v>
      </c>
      <c r="B6">
        <v>0</v>
      </c>
      <c r="C6">
        <v>4</v>
      </c>
      <c r="D6">
        <v>3</v>
      </c>
      <c r="E6">
        <v>1</v>
      </c>
      <c r="F6">
        <v>1</v>
      </c>
      <c r="G6">
        <v>1</v>
      </c>
      <c r="H6">
        <v>44</v>
      </c>
      <c r="I6">
        <v>36.299999999999997</v>
      </c>
      <c r="J6">
        <v>33</v>
      </c>
      <c r="K6">
        <v>64.8</v>
      </c>
      <c r="N6">
        <v>1</v>
      </c>
      <c r="O6" t="s">
        <v>4</v>
      </c>
      <c r="P6">
        <v>2</v>
      </c>
      <c r="Q6" t="s">
        <v>85</v>
      </c>
      <c r="U6" s="13" t="s">
        <v>105</v>
      </c>
      <c r="V6" s="9">
        <v>52.23</v>
      </c>
      <c r="W6" s="9" t="s">
        <v>105</v>
      </c>
      <c r="X6" s="9">
        <v>58.05250000000003</v>
      </c>
      <c r="Y6" s="9" t="s">
        <v>105</v>
      </c>
      <c r="Z6" s="9">
        <v>52.774999999999999</v>
      </c>
      <c r="AA6" s="9" t="s">
        <v>105</v>
      </c>
      <c r="AB6" s="9">
        <v>63.174000000000007</v>
      </c>
    </row>
    <row r="7" spans="1:28" x14ac:dyDescent="0.25">
      <c r="A7">
        <v>4</v>
      </c>
      <c r="B7">
        <v>0</v>
      </c>
      <c r="C7">
        <v>4</v>
      </c>
      <c r="D7">
        <v>3</v>
      </c>
      <c r="E7">
        <v>1</v>
      </c>
      <c r="F7">
        <v>3</v>
      </c>
      <c r="G7">
        <v>1</v>
      </c>
      <c r="H7">
        <v>63</v>
      </c>
      <c r="I7">
        <v>48.4</v>
      </c>
      <c r="J7">
        <v>44</v>
      </c>
      <c r="K7">
        <v>56.4</v>
      </c>
      <c r="P7">
        <v>3</v>
      </c>
      <c r="Q7" t="s">
        <v>86</v>
      </c>
      <c r="U7" s="12" t="s">
        <v>175</v>
      </c>
      <c r="V7" s="12">
        <v>0.72499211570829991</v>
      </c>
      <c r="W7" s="9" t="s">
        <v>175</v>
      </c>
      <c r="X7" s="9">
        <v>0.73726096969605726</v>
      </c>
      <c r="Y7" s="9" t="s">
        <v>175</v>
      </c>
      <c r="Z7" s="9">
        <v>0.67023724517824323</v>
      </c>
      <c r="AA7" s="9" t="s">
        <v>175</v>
      </c>
      <c r="AB7" s="9">
        <v>0.79493915572609741</v>
      </c>
    </row>
    <row r="8" spans="1:28" x14ac:dyDescent="0.25">
      <c r="A8">
        <v>5</v>
      </c>
      <c r="B8">
        <v>0</v>
      </c>
      <c r="C8">
        <v>4</v>
      </c>
      <c r="D8">
        <v>2</v>
      </c>
      <c r="E8">
        <v>1</v>
      </c>
      <c r="F8">
        <v>2</v>
      </c>
      <c r="G8">
        <v>4</v>
      </c>
      <c r="H8">
        <v>47</v>
      </c>
      <c r="I8">
        <v>57.2</v>
      </c>
      <c r="J8">
        <v>52</v>
      </c>
      <c r="K8">
        <v>68.400000000000006</v>
      </c>
      <c r="N8" t="s">
        <v>6</v>
      </c>
      <c r="P8">
        <v>4</v>
      </c>
      <c r="Q8" t="s">
        <v>87</v>
      </c>
      <c r="U8" s="13" t="s">
        <v>106</v>
      </c>
      <c r="V8" s="9">
        <v>50</v>
      </c>
      <c r="W8" s="9" t="s">
        <v>106</v>
      </c>
      <c r="X8" s="9">
        <v>59.4</v>
      </c>
      <c r="Y8" s="9" t="s">
        <v>106</v>
      </c>
      <c r="Z8" s="9">
        <v>54</v>
      </c>
      <c r="AA8" s="9" t="s">
        <v>106</v>
      </c>
      <c r="AB8" s="9">
        <v>62.4</v>
      </c>
    </row>
    <row r="9" spans="1:28" x14ac:dyDescent="0.25">
      <c r="A9">
        <v>6</v>
      </c>
      <c r="B9">
        <v>0</v>
      </c>
      <c r="C9">
        <v>4</v>
      </c>
      <c r="D9">
        <v>2</v>
      </c>
      <c r="E9">
        <v>1</v>
      </c>
      <c r="F9">
        <v>2</v>
      </c>
      <c r="G9">
        <v>3</v>
      </c>
      <c r="H9">
        <v>44</v>
      </c>
      <c r="I9">
        <v>57.2</v>
      </c>
      <c r="J9">
        <v>52</v>
      </c>
      <c r="K9">
        <v>61.2</v>
      </c>
      <c r="N9">
        <v>1</v>
      </c>
      <c r="O9" t="s">
        <v>7</v>
      </c>
      <c r="U9" s="13" t="s">
        <v>108</v>
      </c>
      <c r="V9" s="9">
        <v>47</v>
      </c>
      <c r="W9" s="9" t="s">
        <v>108</v>
      </c>
      <c r="X9" s="9">
        <v>64.900000000000006</v>
      </c>
      <c r="Y9" s="9" t="s">
        <v>108</v>
      </c>
      <c r="Z9" s="9">
        <v>59</v>
      </c>
      <c r="AA9" s="9" t="s">
        <v>108</v>
      </c>
      <c r="AB9" s="9">
        <v>68.400000000000006</v>
      </c>
    </row>
    <row r="10" spans="1:28" x14ac:dyDescent="0.25">
      <c r="A10">
        <v>7</v>
      </c>
      <c r="B10">
        <v>0</v>
      </c>
      <c r="C10">
        <v>3</v>
      </c>
      <c r="D10">
        <v>2</v>
      </c>
      <c r="E10">
        <v>1</v>
      </c>
      <c r="F10">
        <v>1</v>
      </c>
      <c r="G10">
        <v>4</v>
      </c>
      <c r="H10">
        <v>50</v>
      </c>
      <c r="I10">
        <v>64.900000000000006</v>
      </c>
      <c r="J10">
        <v>59</v>
      </c>
      <c r="K10">
        <v>50.4</v>
      </c>
      <c r="N10">
        <v>2</v>
      </c>
      <c r="O10" t="s">
        <v>8</v>
      </c>
      <c r="U10" s="13" t="s">
        <v>158</v>
      </c>
      <c r="V10" s="9">
        <v>10.25293682648242</v>
      </c>
      <c r="W10" s="9" t="s">
        <v>158</v>
      </c>
      <c r="X10" s="9">
        <v>10.426444623525036</v>
      </c>
      <c r="Y10" s="9" t="s">
        <v>158</v>
      </c>
      <c r="Z10" s="9">
        <v>9.4785860213865298</v>
      </c>
      <c r="AA10" s="9" t="s">
        <v>158</v>
      </c>
      <c r="AB10" s="9">
        <v>11.242137352892648</v>
      </c>
    </row>
    <row r="11" spans="1:28" x14ac:dyDescent="0.25">
      <c r="A11">
        <v>8</v>
      </c>
      <c r="B11">
        <v>0</v>
      </c>
      <c r="C11">
        <v>1</v>
      </c>
      <c r="D11">
        <v>2</v>
      </c>
      <c r="E11">
        <v>1</v>
      </c>
      <c r="F11">
        <v>2</v>
      </c>
      <c r="G11">
        <v>1</v>
      </c>
      <c r="H11">
        <v>34</v>
      </c>
      <c r="I11">
        <v>50.6</v>
      </c>
      <c r="J11">
        <v>46</v>
      </c>
      <c r="K11">
        <v>54</v>
      </c>
      <c r="N11">
        <v>3</v>
      </c>
      <c r="O11" t="s">
        <v>9</v>
      </c>
      <c r="U11" s="13" t="s">
        <v>176</v>
      </c>
      <c r="V11" s="9">
        <v>105.12271356783941</v>
      </c>
      <c r="W11" s="9" t="s">
        <v>176</v>
      </c>
      <c r="X11" s="9">
        <v>108.71074748743412</v>
      </c>
      <c r="Y11" s="9" t="s">
        <v>176</v>
      </c>
      <c r="Z11" s="9">
        <v>89.843592964824126</v>
      </c>
      <c r="AA11" s="9" t="s">
        <v>176</v>
      </c>
      <c r="AB11" s="9">
        <v>126.38565226130412</v>
      </c>
    </row>
    <row r="12" spans="1:28" x14ac:dyDescent="0.25">
      <c r="A12">
        <v>9</v>
      </c>
      <c r="B12">
        <v>0</v>
      </c>
      <c r="C12">
        <v>4</v>
      </c>
      <c r="D12">
        <v>2</v>
      </c>
      <c r="E12">
        <v>1</v>
      </c>
      <c r="F12">
        <v>1</v>
      </c>
      <c r="G12">
        <v>2</v>
      </c>
      <c r="H12">
        <v>63</v>
      </c>
      <c r="I12">
        <v>62.7</v>
      </c>
      <c r="J12">
        <v>57</v>
      </c>
      <c r="K12">
        <v>64.8</v>
      </c>
      <c r="N12">
        <v>4</v>
      </c>
      <c r="O12" t="s">
        <v>10</v>
      </c>
      <c r="U12" s="9" t="s">
        <v>177</v>
      </c>
      <c r="V12" s="9">
        <v>-0.62255251629592046</v>
      </c>
      <c r="W12" s="9" t="s">
        <v>177</v>
      </c>
      <c r="X12" s="9">
        <v>-0.75024756459428321</v>
      </c>
      <c r="Y12" s="9" t="s">
        <v>177</v>
      </c>
      <c r="Z12" s="9">
        <v>-0.75024756459428987</v>
      </c>
      <c r="AA12" s="9" t="s">
        <v>177</v>
      </c>
      <c r="AB12" s="9">
        <v>-0.64894032618006214</v>
      </c>
    </row>
    <row r="13" spans="1:28" x14ac:dyDescent="0.25">
      <c r="A13">
        <v>10</v>
      </c>
      <c r="B13">
        <v>0</v>
      </c>
      <c r="C13">
        <v>3</v>
      </c>
      <c r="D13">
        <v>2</v>
      </c>
      <c r="E13">
        <v>1</v>
      </c>
      <c r="F13">
        <v>2</v>
      </c>
      <c r="G13">
        <v>2</v>
      </c>
      <c r="H13">
        <v>57</v>
      </c>
      <c r="I13">
        <v>60.5</v>
      </c>
      <c r="J13">
        <v>55</v>
      </c>
      <c r="K13">
        <v>62.4</v>
      </c>
      <c r="U13" s="9" t="s">
        <v>178</v>
      </c>
      <c r="V13" s="9">
        <v>0.19631271446787241</v>
      </c>
      <c r="W13" s="9" t="s">
        <v>178</v>
      </c>
      <c r="X13" s="9">
        <v>-0.48203861446923102</v>
      </c>
      <c r="Y13" s="9" t="s">
        <v>178</v>
      </c>
      <c r="Z13" s="9">
        <v>-0.48203861446922364</v>
      </c>
      <c r="AA13" s="9" t="s">
        <v>178</v>
      </c>
      <c r="AB13" s="9">
        <v>0.28656522007849217</v>
      </c>
    </row>
    <row r="14" spans="1:28" x14ac:dyDescent="0.25">
      <c r="A14">
        <v>11</v>
      </c>
      <c r="B14">
        <v>0</v>
      </c>
      <c r="C14">
        <v>4</v>
      </c>
      <c r="D14">
        <v>2</v>
      </c>
      <c r="E14">
        <v>1</v>
      </c>
      <c r="F14">
        <v>3</v>
      </c>
      <c r="G14">
        <v>1</v>
      </c>
      <c r="H14">
        <v>60</v>
      </c>
      <c r="I14">
        <v>50.6</v>
      </c>
      <c r="J14">
        <v>46</v>
      </c>
      <c r="K14">
        <v>61.2</v>
      </c>
      <c r="N14" t="s">
        <v>11</v>
      </c>
      <c r="U14" s="13" t="s">
        <v>164</v>
      </c>
      <c r="V14" s="9">
        <v>48</v>
      </c>
      <c r="W14" s="9" t="s">
        <v>164</v>
      </c>
      <c r="X14" s="9">
        <v>39.6</v>
      </c>
      <c r="Y14" s="9" t="s">
        <v>164</v>
      </c>
      <c r="Z14" s="9">
        <v>36</v>
      </c>
      <c r="AA14" s="9" t="s">
        <v>164</v>
      </c>
      <c r="AB14" s="9">
        <v>50.4</v>
      </c>
    </row>
    <row r="15" spans="1:28" x14ac:dyDescent="0.25">
      <c r="A15">
        <v>12</v>
      </c>
      <c r="B15">
        <v>0</v>
      </c>
      <c r="C15">
        <v>4</v>
      </c>
      <c r="D15">
        <v>2</v>
      </c>
      <c r="E15">
        <v>1</v>
      </c>
      <c r="F15">
        <v>2</v>
      </c>
      <c r="G15">
        <v>4</v>
      </c>
      <c r="H15">
        <v>57</v>
      </c>
      <c r="I15">
        <v>71.5</v>
      </c>
      <c r="J15">
        <v>65</v>
      </c>
      <c r="K15">
        <v>61.2</v>
      </c>
      <c r="N15">
        <v>1</v>
      </c>
      <c r="O15" t="s">
        <v>18</v>
      </c>
      <c r="U15" s="13" t="s">
        <v>179</v>
      </c>
      <c r="V15" s="9">
        <v>28</v>
      </c>
      <c r="W15" s="9" t="s">
        <v>179</v>
      </c>
      <c r="X15" s="9">
        <v>34.1</v>
      </c>
      <c r="Y15" s="9" t="s">
        <v>179</v>
      </c>
      <c r="Z15" s="9">
        <v>31</v>
      </c>
      <c r="AA15" s="9" t="s">
        <v>179</v>
      </c>
      <c r="AB15" s="9">
        <v>39.6</v>
      </c>
    </row>
    <row r="16" spans="1:28" x14ac:dyDescent="0.25">
      <c r="A16">
        <v>13</v>
      </c>
      <c r="B16">
        <v>0</v>
      </c>
      <c r="C16">
        <v>4</v>
      </c>
      <c r="D16">
        <v>3</v>
      </c>
      <c r="E16">
        <v>1</v>
      </c>
      <c r="F16">
        <v>2</v>
      </c>
      <c r="G16">
        <v>3</v>
      </c>
      <c r="H16">
        <v>73</v>
      </c>
      <c r="I16">
        <v>66</v>
      </c>
      <c r="J16">
        <v>60</v>
      </c>
      <c r="K16">
        <v>85.2</v>
      </c>
      <c r="N16">
        <v>2</v>
      </c>
      <c r="O16" t="s">
        <v>19</v>
      </c>
      <c r="U16" s="13" t="s">
        <v>180</v>
      </c>
      <c r="V16" s="9">
        <v>76</v>
      </c>
      <c r="W16" s="9" t="s">
        <v>180</v>
      </c>
      <c r="X16" s="9">
        <v>73.7</v>
      </c>
      <c r="Y16" s="9" t="s">
        <v>180</v>
      </c>
      <c r="Z16" s="9">
        <v>67</v>
      </c>
      <c r="AA16" s="9" t="s">
        <v>180</v>
      </c>
      <c r="AB16" s="9">
        <v>90</v>
      </c>
    </row>
    <row r="17" spans="1:28" x14ac:dyDescent="0.25">
      <c r="A17">
        <v>14</v>
      </c>
      <c r="B17">
        <v>0</v>
      </c>
      <c r="C17">
        <v>4</v>
      </c>
      <c r="D17">
        <v>3</v>
      </c>
      <c r="E17">
        <v>1</v>
      </c>
      <c r="F17">
        <v>2</v>
      </c>
      <c r="G17">
        <v>4</v>
      </c>
      <c r="H17">
        <v>54</v>
      </c>
      <c r="I17">
        <v>69.3</v>
      </c>
      <c r="J17">
        <v>63</v>
      </c>
      <c r="K17">
        <v>68.400000000000006</v>
      </c>
      <c r="N17">
        <v>3</v>
      </c>
      <c r="O17" t="s">
        <v>20</v>
      </c>
      <c r="U17" s="13" t="s">
        <v>181</v>
      </c>
      <c r="V17" s="9">
        <v>10446</v>
      </c>
      <c r="W17" s="9" t="s">
        <v>181</v>
      </c>
      <c r="X17" s="9">
        <v>11610.500000000005</v>
      </c>
      <c r="Y17" s="9" t="s">
        <v>181</v>
      </c>
      <c r="Z17" s="9">
        <v>10555</v>
      </c>
      <c r="AA17" s="9" t="s">
        <v>181</v>
      </c>
      <c r="AB17" s="9">
        <v>12634.800000000001</v>
      </c>
    </row>
    <row r="18" spans="1:28" x14ac:dyDescent="0.25">
      <c r="A18">
        <v>15</v>
      </c>
      <c r="B18">
        <v>0</v>
      </c>
      <c r="C18">
        <v>3</v>
      </c>
      <c r="D18">
        <v>1</v>
      </c>
      <c r="E18">
        <v>1</v>
      </c>
      <c r="F18">
        <v>2</v>
      </c>
      <c r="G18">
        <v>4</v>
      </c>
      <c r="H18">
        <v>45</v>
      </c>
      <c r="I18">
        <v>62.7</v>
      </c>
      <c r="J18">
        <v>57</v>
      </c>
      <c r="K18">
        <v>60</v>
      </c>
      <c r="U18" s="13" t="s">
        <v>182</v>
      </c>
      <c r="V18" s="9">
        <v>200</v>
      </c>
      <c r="W18" s="9" t="s">
        <v>182</v>
      </c>
      <c r="X18" s="9">
        <v>200</v>
      </c>
      <c r="Y18" s="9" t="s">
        <v>182</v>
      </c>
      <c r="Z18" s="9">
        <v>200</v>
      </c>
      <c r="AA18" s="9" t="s">
        <v>182</v>
      </c>
      <c r="AB18" s="9">
        <v>200</v>
      </c>
    </row>
    <row r="19" spans="1:28" x14ac:dyDescent="0.25">
      <c r="A19">
        <v>16</v>
      </c>
      <c r="B19">
        <v>0</v>
      </c>
      <c r="C19">
        <v>4</v>
      </c>
      <c r="D19">
        <v>1</v>
      </c>
      <c r="E19">
        <v>1</v>
      </c>
      <c r="F19">
        <v>1</v>
      </c>
      <c r="G19">
        <v>4</v>
      </c>
      <c r="H19">
        <v>42</v>
      </c>
      <c r="I19">
        <v>53.9</v>
      </c>
      <c r="J19">
        <v>49</v>
      </c>
      <c r="K19">
        <v>51.6</v>
      </c>
      <c r="N19" t="s">
        <v>22</v>
      </c>
      <c r="U19" s="9" t="s">
        <v>183</v>
      </c>
      <c r="V19" s="9">
        <v>76</v>
      </c>
      <c r="W19" s="9" t="s">
        <v>183</v>
      </c>
      <c r="X19" s="9">
        <v>73.7</v>
      </c>
      <c r="Y19" s="9" t="s">
        <v>183</v>
      </c>
      <c r="Z19" s="9">
        <v>67</v>
      </c>
      <c r="AA19" s="9" t="s">
        <v>183</v>
      </c>
      <c r="AB19" s="9">
        <v>90</v>
      </c>
    </row>
    <row r="20" spans="1:28" x14ac:dyDescent="0.25">
      <c r="A20">
        <v>17</v>
      </c>
      <c r="B20">
        <v>0</v>
      </c>
      <c r="C20">
        <v>4</v>
      </c>
      <c r="D20">
        <v>3</v>
      </c>
      <c r="E20">
        <v>1</v>
      </c>
      <c r="F20">
        <v>2</v>
      </c>
      <c r="G20">
        <v>3</v>
      </c>
      <c r="H20">
        <v>47</v>
      </c>
      <c r="I20">
        <v>57.2</v>
      </c>
      <c r="J20">
        <v>52</v>
      </c>
      <c r="K20">
        <v>61.2</v>
      </c>
      <c r="N20">
        <v>1</v>
      </c>
      <c r="O20" t="s">
        <v>23</v>
      </c>
      <c r="U20" s="9" t="s">
        <v>184</v>
      </c>
      <c r="V20" s="9">
        <v>28</v>
      </c>
      <c r="W20" s="9" t="s">
        <v>184</v>
      </c>
      <c r="X20" s="9">
        <v>34.1</v>
      </c>
      <c r="Y20" s="9" t="s">
        <v>184</v>
      </c>
      <c r="Z20" s="9">
        <v>31</v>
      </c>
      <c r="AA20" s="9" t="s">
        <v>184</v>
      </c>
      <c r="AB20" s="9">
        <v>39.6</v>
      </c>
    </row>
    <row r="21" spans="1:28" ht="15.75" thickBot="1" x14ac:dyDescent="0.3">
      <c r="A21">
        <v>18</v>
      </c>
      <c r="B21">
        <v>0</v>
      </c>
      <c r="C21">
        <v>4</v>
      </c>
      <c r="D21">
        <v>2</v>
      </c>
      <c r="E21">
        <v>2</v>
      </c>
      <c r="F21">
        <v>1</v>
      </c>
      <c r="G21">
        <v>1</v>
      </c>
      <c r="H21">
        <v>57</v>
      </c>
      <c r="I21">
        <v>62.7</v>
      </c>
      <c r="J21">
        <v>57</v>
      </c>
      <c r="K21">
        <v>72</v>
      </c>
      <c r="N21">
        <v>2</v>
      </c>
      <c r="O21" t="s">
        <v>24</v>
      </c>
      <c r="U21" s="10" t="s">
        <v>185</v>
      </c>
      <c r="V21" s="10">
        <v>1.4296529471019077</v>
      </c>
      <c r="W21" s="10" t="s">
        <v>185</v>
      </c>
      <c r="X21" s="10">
        <v>1.4538465940135352</v>
      </c>
      <c r="Y21" s="10" t="s">
        <v>185</v>
      </c>
      <c r="Z21" s="10">
        <v>1.3216787218305051</v>
      </c>
      <c r="AA21" s="10" t="s">
        <v>185</v>
      </c>
      <c r="AB21" s="10">
        <v>1.567585470416043</v>
      </c>
    </row>
    <row r="22" spans="1:28" x14ac:dyDescent="0.25">
      <c r="A22">
        <v>19</v>
      </c>
      <c r="B22">
        <v>0</v>
      </c>
      <c r="C22">
        <v>4</v>
      </c>
      <c r="D22">
        <v>3</v>
      </c>
      <c r="E22">
        <v>1</v>
      </c>
      <c r="F22">
        <v>2</v>
      </c>
      <c r="G22">
        <v>1</v>
      </c>
      <c r="H22">
        <v>68</v>
      </c>
      <c r="I22">
        <v>71.5</v>
      </c>
      <c r="J22">
        <v>65</v>
      </c>
      <c r="K22">
        <v>74.400000000000006</v>
      </c>
    </row>
    <row r="23" spans="1:28" x14ac:dyDescent="0.25">
      <c r="A23">
        <v>20</v>
      </c>
      <c r="B23">
        <v>0</v>
      </c>
      <c r="C23">
        <v>4</v>
      </c>
      <c r="D23">
        <v>2</v>
      </c>
      <c r="E23">
        <v>1</v>
      </c>
      <c r="F23">
        <v>1</v>
      </c>
      <c r="G23">
        <v>3</v>
      </c>
      <c r="H23">
        <v>55</v>
      </c>
      <c r="I23">
        <v>42.9</v>
      </c>
      <c r="J23">
        <v>39</v>
      </c>
      <c r="K23">
        <v>68.400000000000006</v>
      </c>
      <c r="N23" t="s">
        <v>14</v>
      </c>
      <c r="O23" t="s">
        <v>25</v>
      </c>
    </row>
    <row r="24" spans="1:28" x14ac:dyDescent="0.25">
      <c r="A24">
        <v>21</v>
      </c>
      <c r="B24">
        <v>0</v>
      </c>
      <c r="C24">
        <v>4</v>
      </c>
      <c r="D24">
        <v>2</v>
      </c>
      <c r="E24">
        <v>1</v>
      </c>
      <c r="F24">
        <v>1</v>
      </c>
      <c r="G24">
        <v>4</v>
      </c>
      <c r="H24">
        <v>63</v>
      </c>
      <c r="I24">
        <v>53.9</v>
      </c>
      <c r="J24">
        <v>49</v>
      </c>
      <c r="K24">
        <v>42</v>
      </c>
      <c r="N24">
        <v>1</v>
      </c>
      <c r="O24" t="s">
        <v>89</v>
      </c>
    </row>
    <row r="25" spans="1:28" x14ac:dyDescent="0.25">
      <c r="A25">
        <v>22</v>
      </c>
      <c r="B25">
        <v>0</v>
      </c>
      <c r="C25">
        <v>4</v>
      </c>
      <c r="D25">
        <v>2</v>
      </c>
      <c r="E25">
        <v>1</v>
      </c>
      <c r="F25">
        <v>3</v>
      </c>
      <c r="G25">
        <v>4</v>
      </c>
      <c r="H25">
        <v>63</v>
      </c>
      <c r="I25">
        <v>69.3</v>
      </c>
      <c r="J25">
        <v>63</v>
      </c>
      <c r="K25">
        <v>90</v>
      </c>
      <c r="N25">
        <v>2</v>
      </c>
      <c r="O25" t="s">
        <v>90</v>
      </c>
      <c r="U25" s="2" t="s">
        <v>98</v>
      </c>
      <c r="V25" t="s">
        <v>186</v>
      </c>
      <c r="W25" t="s">
        <v>187</v>
      </c>
      <c r="Y25" s="2" t="s">
        <v>98</v>
      </c>
      <c r="Z25" t="s">
        <v>186</v>
      </c>
      <c r="AA25" t="s">
        <v>187</v>
      </c>
    </row>
    <row r="26" spans="1:28" x14ac:dyDescent="0.25">
      <c r="A26">
        <v>23</v>
      </c>
      <c r="B26">
        <v>0</v>
      </c>
      <c r="C26">
        <v>3</v>
      </c>
      <c r="D26">
        <v>2</v>
      </c>
      <c r="E26">
        <v>1</v>
      </c>
      <c r="F26">
        <v>2</v>
      </c>
      <c r="G26">
        <v>1</v>
      </c>
      <c r="H26">
        <v>50</v>
      </c>
      <c r="I26">
        <v>44</v>
      </c>
      <c r="J26">
        <v>40</v>
      </c>
      <c r="K26">
        <v>54</v>
      </c>
      <c r="N26">
        <v>3</v>
      </c>
      <c r="O26" t="s">
        <v>91</v>
      </c>
      <c r="U26" s="3">
        <v>0</v>
      </c>
      <c r="V26" s="4">
        <v>91</v>
      </c>
      <c r="W26" s="14">
        <v>0.45500000000000002</v>
      </c>
      <c r="Y26" s="3">
        <v>1</v>
      </c>
      <c r="Z26" s="4">
        <v>168</v>
      </c>
      <c r="AA26" s="14">
        <v>0.84</v>
      </c>
    </row>
    <row r="27" spans="1:28" x14ac:dyDescent="0.25">
      <c r="A27">
        <v>24</v>
      </c>
      <c r="B27">
        <v>0</v>
      </c>
      <c r="C27">
        <v>1</v>
      </c>
      <c r="D27">
        <v>3</v>
      </c>
      <c r="E27">
        <v>1</v>
      </c>
      <c r="F27">
        <v>2</v>
      </c>
      <c r="G27">
        <v>4</v>
      </c>
      <c r="H27">
        <v>60</v>
      </c>
      <c r="I27">
        <v>57.2</v>
      </c>
      <c r="J27">
        <v>52</v>
      </c>
      <c r="K27">
        <v>68.400000000000006</v>
      </c>
      <c r="U27" s="3">
        <v>1</v>
      </c>
      <c r="V27" s="4">
        <v>109</v>
      </c>
      <c r="W27" s="14">
        <v>0.54500000000000004</v>
      </c>
      <c r="Y27" s="3">
        <v>2</v>
      </c>
      <c r="Z27" s="4">
        <v>32</v>
      </c>
      <c r="AA27" s="14">
        <v>0.16</v>
      </c>
    </row>
    <row r="28" spans="1:28" x14ac:dyDescent="0.25">
      <c r="A28">
        <v>25</v>
      </c>
      <c r="B28">
        <v>0</v>
      </c>
      <c r="C28">
        <v>1</v>
      </c>
      <c r="D28">
        <v>2</v>
      </c>
      <c r="E28">
        <v>1</v>
      </c>
      <c r="F28">
        <v>3</v>
      </c>
      <c r="G28">
        <v>4</v>
      </c>
      <c r="H28">
        <v>37</v>
      </c>
      <c r="I28">
        <v>48.4</v>
      </c>
      <c r="J28">
        <v>44</v>
      </c>
      <c r="K28">
        <v>54</v>
      </c>
      <c r="U28" s="3" t="s">
        <v>99</v>
      </c>
      <c r="V28" s="4">
        <v>200</v>
      </c>
      <c r="W28" s="14">
        <v>1</v>
      </c>
      <c r="Y28" s="3" t="s">
        <v>99</v>
      </c>
      <c r="Z28" s="4">
        <v>200</v>
      </c>
      <c r="AA28" s="14">
        <v>1</v>
      </c>
    </row>
    <row r="29" spans="1:28" x14ac:dyDescent="0.25">
      <c r="A29">
        <v>26</v>
      </c>
      <c r="B29">
        <v>0</v>
      </c>
      <c r="C29">
        <v>3</v>
      </c>
      <c r="D29">
        <v>2</v>
      </c>
      <c r="E29">
        <v>1</v>
      </c>
      <c r="F29">
        <v>3</v>
      </c>
      <c r="G29">
        <v>4</v>
      </c>
      <c r="H29">
        <v>34</v>
      </c>
      <c r="I29">
        <v>40.700000000000003</v>
      </c>
      <c r="J29">
        <v>37</v>
      </c>
      <c r="K29">
        <v>55.2</v>
      </c>
    </row>
    <row r="30" spans="1:28" x14ac:dyDescent="0.25">
      <c r="A30">
        <v>27</v>
      </c>
      <c r="B30">
        <v>0</v>
      </c>
      <c r="C30">
        <v>4</v>
      </c>
      <c r="D30">
        <v>3</v>
      </c>
      <c r="E30">
        <v>1</v>
      </c>
      <c r="F30">
        <v>2</v>
      </c>
      <c r="G30">
        <v>4</v>
      </c>
      <c r="H30">
        <v>65</v>
      </c>
      <c r="I30">
        <v>71.5</v>
      </c>
      <c r="J30">
        <v>65</v>
      </c>
      <c r="K30">
        <v>79.2</v>
      </c>
      <c r="U30" s="2" t="s">
        <v>98</v>
      </c>
      <c r="V30" t="s">
        <v>186</v>
      </c>
      <c r="W30" t="s">
        <v>187</v>
      </c>
      <c r="Y30" s="2" t="s">
        <v>98</v>
      </c>
      <c r="Z30" t="s">
        <v>186</v>
      </c>
      <c r="AA30" t="s">
        <v>187</v>
      </c>
    </row>
    <row r="31" spans="1:28" x14ac:dyDescent="0.25">
      <c r="A31">
        <v>28</v>
      </c>
      <c r="B31">
        <v>0</v>
      </c>
      <c r="C31">
        <v>4</v>
      </c>
      <c r="D31">
        <v>2</v>
      </c>
      <c r="E31">
        <v>2</v>
      </c>
      <c r="F31">
        <v>3</v>
      </c>
      <c r="G31">
        <v>2</v>
      </c>
      <c r="H31">
        <v>47</v>
      </c>
      <c r="I31">
        <v>62.7</v>
      </c>
      <c r="J31">
        <v>57</v>
      </c>
      <c r="K31">
        <v>68.400000000000006</v>
      </c>
      <c r="U31" s="3">
        <v>1</v>
      </c>
      <c r="V31" s="4">
        <v>24</v>
      </c>
      <c r="W31" s="14">
        <v>0.12</v>
      </c>
      <c r="Y31" s="3">
        <v>1</v>
      </c>
      <c r="Z31" s="4">
        <v>45</v>
      </c>
      <c r="AA31" s="14">
        <v>0.22500000000000001</v>
      </c>
    </row>
    <row r="32" spans="1:28" x14ac:dyDescent="0.25">
      <c r="A32">
        <v>29</v>
      </c>
      <c r="B32">
        <v>0</v>
      </c>
      <c r="C32">
        <v>4</v>
      </c>
      <c r="D32">
        <v>3</v>
      </c>
      <c r="E32">
        <v>2</v>
      </c>
      <c r="F32">
        <v>2</v>
      </c>
      <c r="G32">
        <v>4</v>
      </c>
      <c r="H32">
        <v>44</v>
      </c>
      <c r="I32">
        <v>41.8</v>
      </c>
      <c r="J32">
        <v>38</v>
      </c>
      <c r="K32">
        <v>58.8</v>
      </c>
      <c r="U32" s="3">
        <v>2</v>
      </c>
      <c r="V32" s="4">
        <v>11</v>
      </c>
      <c r="W32" s="14">
        <v>5.5E-2</v>
      </c>
      <c r="Y32" s="3">
        <v>2</v>
      </c>
      <c r="Z32" s="4">
        <v>105</v>
      </c>
      <c r="AA32" s="14">
        <v>0.52500000000000002</v>
      </c>
    </row>
    <row r="33" spans="1:27" x14ac:dyDescent="0.25">
      <c r="A33">
        <v>30</v>
      </c>
      <c r="B33">
        <v>0</v>
      </c>
      <c r="C33">
        <v>2</v>
      </c>
      <c r="D33">
        <v>1</v>
      </c>
      <c r="E33">
        <v>1</v>
      </c>
      <c r="F33">
        <v>1</v>
      </c>
      <c r="G33">
        <v>4</v>
      </c>
      <c r="H33">
        <v>52</v>
      </c>
      <c r="I33">
        <v>48.4</v>
      </c>
      <c r="J33">
        <v>44</v>
      </c>
      <c r="K33">
        <v>58.8</v>
      </c>
      <c r="U33" s="3">
        <v>3</v>
      </c>
      <c r="V33" s="4">
        <v>20</v>
      </c>
      <c r="W33" s="14">
        <v>0.1</v>
      </c>
      <c r="Y33" s="3">
        <v>3</v>
      </c>
      <c r="Z33" s="4">
        <v>50</v>
      </c>
      <c r="AA33" s="14">
        <v>0.25</v>
      </c>
    </row>
    <row r="34" spans="1:27" x14ac:dyDescent="0.25">
      <c r="A34">
        <v>31</v>
      </c>
      <c r="B34">
        <v>0</v>
      </c>
      <c r="C34">
        <v>4</v>
      </c>
      <c r="D34">
        <v>2</v>
      </c>
      <c r="E34">
        <v>1</v>
      </c>
      <c r="F34">
        <v>1</v>
      </c>
      <c r="G34">
        <v>2</v>
      </c>
      <c r="H34">
        <v>42</v>
      </c>
      <c r="I34">
        <v>34.1</v>
      </c>
      <c r="J34">
        <v>31</v>
      </c>
      <c r="K34">
        <v>68.400000000000006</v>
      </c>
      <c r="U34" s="3">
        <v>4</v>
      </c>
      <c r="V34" s="4">
        <v>145</v>
      </c>
      <c r="W34" s="14">
        <v>0.72499999999999998</v>
      </c>
      <c r="Y34" s="3" t="s">
        <v>99</v>
      </c>
      <c r="Z34" s="4">
        <v>200</v>
      </c>
      <c r="AA34" s="14">
        <v>1</v>
      </c>
    </row>
    <row r="35" spans="1:27" x14ac:dyDescent="0.25">
      <c r="A35">
        <v>32</v>
      </c>
      <c r="B35">
        <v>0</v>
      </c>
      <c r="C35">
        <v>4</v>
      </c>
      <c r="D35">
        <v>3</v>
      </c>
      <c r="E35">
        <v>1</v>
      </c>
      <c r="F35">
        <v>2</v>
      </c>
      <c r="G35">
        <v>4</v>
      </c>
      <c r="H35">
        <v>76</v>
      </c>
      <c r="I35">
        <v>57.2</v>
      </c>
      <c r="J35">
        <v>52</v>
      </c>
      <c r="K35">
        <v>76.8</v>
      </c>
      <c r="U35" s="3" t="s">
        <v>99</v>
      </c>
      <c r="V35" s="4">
        <v>200</v>
      </c>
      <c r="W35" s="14">
        <v>1</v>
      </c>
    </row>
    <row r="36" spans="1:27" x14ac:dyDescent="0.25">
      <c r="A36">
        <v>33</v>
      </c>
      <c r="B36">
        <v>0</v>
      </c>
      <c r="C36">
        <v>4</v>
      </c>
      <c r="D36">
        <v>3</v>
      </c>
      <c r="E36">
        <v>2</v>
      </c>
      <c r="F36">
        <v>2</v>
      </c>
      <c r="G36">
        <v>3</v>
      </c>
      <c r="H36">
        <v>65</v>
      </c>
      <c r="I36">
        <v>73.7</v>
      </c>
      <c r="J36">
        <v>67</v>
      </c>
      <c r="K36">
        <v>75.599999999999994</v>
      </c>
      <c r="Y36" s="2" t="s">
        <v>98</v>
      </c>
      <c r="Z36" t="s">
        <v>186</v>
      </c>
      <c r="AA36" t="s">
        <v>187</v>
      </c>
    </row>
    <row r="37" spans="1:27" x14ac:dyDescent="0.25">
      <c r="A37">
        <v>34</v>
      </c>
      <c r="B37">
        <v>0</v>
      </c>
      <c r="C37">
        <v>4</v>
      </c>
      <c r="D37">
        <v>2</v>
      </c>
      <c r="E37">
        <v>1</v>
      </c>
      <c r="F37">
        <v>3</v>
      </c>
      <c r="G37">
        <v>4</v>
      </c>
      <c r="H37">
        <v>42</v>
      </c>
      <c r="I37">
        <v>45.1</v>
      </c>
      <c r="J37">
        <v>41</v>
      </c>
      <c r="K37">
        <v>68.400000000000006</v>
      </c>
      <c r="Y37" s="3">
        <v>1</v>
      </c>
      <c r="Z37" s="4">
        <v>56</v>
      </c>
      <c r="AA37" s="14">
        <v>0.28000000000000003</v>
      </c>
    </row>
    <row r="38" spans="1:27" x14ac:dyDescent="0.25">
      <c r="A38">
        <v>35</v>
      </c>
      <c r="B38">
        <v>0</v>
      </c>
      <c r="C38">
        <v>4</v>
      </c>
      <c r="D38">
        <v>3</v>
      </c>
      <c r="E38">
        <v>2</v>
      </c>
      <c r="F38">
        <v>2</v>
      </c>
      <c r="G38">
        <v>1</v>
      </c>
      <c r="H38">
        <v>52</v>
      </c>
      <c r="I38">
        <v>64.900000000000006</v>
      </c>
      <c r="J38">
        <v>59</v>
      </c>
      <c r="K38">
        <v>60</v>
      </c>
      <c r="U38" s="2" t="s">
        <v>98</v>
      </c>
      <c r="V38" t="s">
        <v>186</v>
      </c>
      <c r="W38" t="s">
        <v>187</v>
      </c>
      <c r="Y38" s="3">
        <v>2</v>
      </c>
      <c r="Z38" s="4">
        <v>47</v>
      </c>
      <c r="AA38" s="14">
        <v>0.23499999999999999</v>
      </c>
    </row>
    <row r="39" spans="1:27" x14ac:dyDescent="0.25">
      <c r="A39">
        <v>36</v>
      </c>
      <c r="B39">
        <v>0</v>
      </c>
      <c r="C39">
        <v>4</v>
      </c>
      <c r="D39">
        <v>3</v>
      </c>
      <c r="E39">
        <v>1</v>
      </c>
      <c r="F39">
        <v>1</v>
      </c>
      <c r="G39">
        <v>1</v>
      </c>
      <c r="H39">
        <v>60</v>
      </c>
      <c r="I39">
        <v>71.5</v>
      </c>
      <c r="J39">
        <v>65</v>
      </c>
      <c r="K39">
        <v>69.599999999999994</v>
      </c>
      <c r="U39" s="3">
        <v>1</v>
      </c>
      <c r="V39" s="4">
        <v>47</v>
      </c>
      <c r="W39" s="14">
        <v>0.23499999999999999</v>
      </c>
      <c r="Y39" s="3">
        <v>3</v>
      </c>
      <c r="Z39" s="4">
        <v>38</v>
      </c>
      <c r="AA39" s="14">
        <v>0.19</v>
      </c>
    </row>
    <row r="40" spans="1:27" x14ac:dyDescent="0.25">
      <c r="A40">
        <v>37</v>
      </c>
      <c r="B40">
        <v>0</v>
      </c>
      <c r="C40">
        <v>4</v>
      </c>
      <c r="D40">
        <v>2</v>
      </c>
      <c r="E40">
        <v>2</v>
      </c>
      <c r="F40">
        <v>2</v>
      </c>
      <c r="G40">
        <v>2</v>
      </c>
      <c r="H40">
        <v>68</v>
      </c>
      <c r="I40">
        <v>59.4</v>
      </c>
      <c r="J40">
        <v>54</v>
      </c>
      <c r="K40">
        <v>90</v>
      </c>
      <c r="U40" s="3">
        <v>2</v>
      </c>
      <c r="V40" s="4">
        <v>95</v>
      </c>
      <c r="W40" s="14">
        <v>0.47499999999999998</v>
      </c>
      <c r="Y40" s="3">
        <v>4</v>
      </c>
      <c r="Z40" s="4">
        <v>59</v>
      </c>
      <c r="AA40" s="14">
        <v>0.29499999999999998</v>
      </c>
    </row>
    <row r="41" spans="1:27" x14ac:dyDescent="0.25">
      <c r="A41">
        <v>38</v>
      </c>
      <c r="B41">
        <v>0</v>
      </c>
      <c r="C41">
        <v>4</v>
      </c>
      <c r="D41">
        <v>3</v>
      </c>
      <c r="E41">
        <v>1</v>
      </c>
      <c r="F41">
        <v>2</v>
      </c>
      <c r="G41">
        <v>2</v>
      </c>
      <c r="H41">
        <v>65</v>
      </c>
      <c r="I41">
        <v>68.2</v>
      </c>
      <c r="J41">
        <v>62</v>
      </c>
      <c r="K41">
        <v>81.599999999999994</v>
      </c>
      <c r="U41" s="3">
        <v>3</v>
      </c>
      <c r="V41" s="4">
        <v>58</v>
      </c>
      <c r="W41" s="14">
        <v>0.28999999999999998</v>
      </c>
      <c r="Y41" s="3" t="s">
        <v>99</v>
      </c>
      <c r="Z41" s="4">
        <v>200</v>
      </c>
      <c r="AA41" s="14">
        <v>1</v>
      </c>
    </row>
    <row r="42" spans="1:27" x14ac:dyDescent="0.25">
      <c r="A42">
        <v>39</v>
      </c>
      <c r="B42">
        <v>0</v>
      </c>
      <c r="C42">
        <v>1</v>
      </c>
      <c r="D42">
        <v>1</v>
      </c>
      <c r="E42">
        <v>1</v>
      </c>
      <c r="F42">
        <v>3</v>
      </c>
      <c r="G42">
        <v>2</v>
      </c>
      <c r="H42">
        <v>47</v>
      </c>
      <c r="I42">
        <v>34.1</v>
      </c>
      <c r="J42">
        <v>31</v>
      </c>
      <c r="K42">
        <v>52.8</v>
      </c>
      <c r="U42" s="3" t="s">
        <v>99</v>
      </c>
      <c r="V42" s="4">
        <v>200</v>
      </c>
      <c r="W42" s="14">
        <v>1</v>
      </c>
    </row>
    <row r="43" spans="1:27" x14ac:dyDescent="0.25">
      <c r="A43">
        <v>40</v>
      </c>
      <c r="B43">
        <v>0</v>
      </c>
      <c r="C43">
        <v>4</v>
      </c>
      <c r="D43">
        <v>2</v>
      </c>
      <c r="E43">
        <v>1</v>
      </c>
      <c r="F43">
        <v>3</v>
      </c>
      <c r="G43">
        <v>1</v>
      </c>
      <c r="H43">
        <v>39</v>
      </c>
      <c r="I43">
        <v>34.1</v>
      </c>
      <c r="J43">
        <v>31</v>
      </c>
      <c r="K43">
        <v>48</v>
      </c>
    </row>
    <row r="44" spans="1:27" x14ac:dyDescent="0.25">
      <c r="A44">
        <v>41</v>
      </c>
      <c r="B44">
        <v>0</v>
      </c>
      <c r="C44">
        <v>4</v>
      </c>
      <c r="D44">
        <v>2</v>
      </c>
      <c r="E44">
        <v>2</v>
      </c>
      <c r="F44">
        <v>2</v>
      </c>
      <c r="G44">
        <v>2</v>
      </c>
      <c r="H44">
        <v>47</v>
      </c>
      <c r="I44">
        <v>51.7</v>
      </c>
      <c r="J44">
        <v>47</v>
      </c>
      <c r="K44">
        <v>49.2</v>
      </c>
    </row>
    <row r="45" spans="1:27" x14ac:dyDescent="0.25">
      <c r="A45">
        <v>42</v>
      </c>
      <c r="B45">
        <v>0</v>
      </c>
      <c r="C45">
        <v>4</v>
      </c>
      <c r="D45">
        <v>2</v>
      </c>
      <c r="E45">
        <v>2</v>
      </c>
      <c r="F45">
        <v>2</v>
      </c>
      <c r="G45">
        <v>2</v>
      </c>
      <c r="H45">
        <v>55</v>
      </c>
      <c r="I45">
        <v>64.900000000000006</v>
      </c>
      <c r="J45">
        <v>59</v>
      </c>
      <c r="K45">
        <v>74.400000000000006</v>
      </c>
    </row>
    <row r="46" spans="1:27" x14ac:dyDescent="0.25">
      <c r="A46">
        <v>43</v>
      </c>
      <c r="B46">
        <v>0</v>
      </c>
      <c r="C46">
        <v>4</v>
      </c>
      <c r="D46">
        <v>2</v>
      </c>
      <c r="E46">
        <v>1</v>
      </c>
      <c r="F46">
        <v>2</v>
      </c>
      <c r="G46">
        <v>4</v>
      </c>
      <c r="H46">
        <v>52</v>
      </c>
      <c r="I46">
        <v>59.4</v>
      </c>
      <c r="J46">
        <v>54</v>
      </c>
      <c r="K46">
        <v>68.400000000000006</v>
      </c>
    </row>
    <row r="47" spans="1:27" x14ac:dyDescent="0.25">
      <c r="A47">
        <v>44</v>
      </c>
      <c r="B47">
        <v>0</v>
      </c>
      <c r="C47">
        <v>3</v>
      </c>
      <c r="D47">
        <v>1</v>
      </c>
      <c r="E47">
        <v>1</v>
      </c>
      <c r="F47">
        <v>1</v>
      </c>
      <c r="G47">
        <v>4</v>
      </c>
      <c r="H47">
        <v>42</v>
      </c>
      <c r="I47">
        <v>45.1</v>
      </c>
      <c r="J47">
        <v>41</v>
      </c>
      <c r="K47">
        <v>51.6</v>
      </c>
    </row>
    <row r="48" spans="1:27" x14ac:dyDescent="0.25">
      <c r="A48">
        <v>45</v>
      </c>
      <c r="B48">
        <v>0</v>
      </c>
      <c r="C48">
        <v>4</v>
      </c>
      <c r="D48">
        <v>3</v>
      </c>
      <c r="E48">
        <v>1</v>
      </c>
      <c r="F48">
        <v>1</v>
      </c>
      <c r="G48">
        <v>2</v>
      </c>
      <c r="H48">
        <v>65</v>
      </c>
      <c r="I48">
        <v>71.5</v>
      </c>
      <c r="J48">
        <v>65</v>
      </c>
      <c r="K48">
        <v>57.6</v>
      </c>
    </row>
    <row r="49" spans="1:11" x14ac:dyDescent="0.25">
      <c r="A49">
        <v>46</v>
      </c>
      <c r="B49">
        <v>0</v>
      </c>
      <c r="C49">
        <v>4</v>
      </c>
      <c r="D49">
        <v>1</v>
      </c>
      <c r="E49">
        <v>1</v>
      </c>
      <c r="F49">
        <v>1</v>
      </c>
      <c r="G49">
        <v>1</v>
      </c>
      <c r="H49">
        <v>55</v>
      </c>
      <c r="I49">
        <v>64.900000000000006</v>
      </c>
      <c r="J49">
        <v>59</v>
      </c>
      <c r="K49">
        <v>75.599999999999994</v>
      </c>
    </row>
    <row r="50" spans="1:11" x14ac:dyDescent="0.25">
      <c r="A50">
        <v>47</v>
      </c>
      <c r="B50">
        <v>0</v>
      </c>
      <c r="C50">
        <v>3</v>
      </c>
      <c r="D50">
        <v>3</v>
      </c>
      <c r="E50">
        <v>1</v>
      </c>
      <c r="F50">
        <v>3</v>
      </c>
      <c r="G50">
        <v>3</v>
      </c>
      <c r="H50">
        <v>50</v>
      </c>
      <c r="I50">
        <v>44</v>
      </c>
      <c r="J50">
        <v>40</v>
      </c>
      <c r="K50">
        <v>46.8</v>
      </c>
    </row>
    <row r="51" spans="1:11" x14ac:dyDescent="0.25">
      <c r="A51">
        <v>48</v>
      </c>
      <c r="B51">
        <v>0</v>
      </c>
      <c r="C51">
        <v>4</v>
      </c>
      <c r="D51">
        <v>2</v>
      </c>
      <c r="E51">
        <v>1</v>
      </c>
      <c r="F51">
        <v>2</v>
      </c>
      <c r="G51">
        <v>4</v>
      </c>
      <c r="H51">
        <v>65</v>
      </c>
      <c r="I51">
        <v>64.900000000000006</v>
      </c>
      <c r="J51">
        <v>59</v>
      </c>
      <c r="K51">
        <v>84</v>
      </c>
    </row>
    <row r="52" spans="1:11" x14ac:dyDescent="0.25">
      <c r="A52">
        <v>49</v>
      </c>
      <c r="B52">
        <v>0</v>
      </c>
      <c r="C52">
        <v>4</v>
      </c>
      <c r="D52">
        <v>2</v>
      </c>
      <c r="E52">
        <v>2</v>
      </c>
      <c r="F52">
        <v>2</v>
      </c>
      <c r="G52">
        <v>3</v>
      </c>
      <c r="H52">
        <v>47</v>
      </c>
      <c r="I52">
        <v>64.900000000000006</v>
      </c>
      <c r="J52">
        <v>59</v>
      </c>
      <c r="K52">
        <v>75.599999999999994</v>
      </c>
    </row>
    <row r="53" spans="1:11" x14ac:dyDescent="0.25">
      <c r="A53">
        <v>50</v>
      </c>
      <c r="B53">
        <v>0</v>
      </c>
      <c r="C53">
        <v>1</v>
      </c>
      <c r="D53">
        <v>2</v>
      </c>
      <c r="E53">
        <v>1</v>
      </c>
      <c r="F53">
        <v>2</v>
      </c>
      <c r="G53">
        <v>4</v>
      </c>
      <c r="H53">
        <v>57</v>
      </c>
      <c r="I53">
        <v>59.4</v>
      </c>
      <c r="J53">
        <v>54</v>
      </c>
      <c r="K53">
        <v>70.8</v>
      </c>
    </row>
    <row r="54" spans="1:11" x14ac:dyDescent="0.25">
      <c r="A54">
        <v>51</v>
      </c>
      <c r="B54">
        <v>0</v>
      </c>
      <c r="C54">
        <v>2</v>
      </c>
      <c r="D54">
        <v>2</v>
      </c>
      <c r="E54">
        <v>1</v>
      </c>
      <c r="F54">
        <v>2</v>
      </c>
      <c r="G54">
        <v>3</v>
      </c>
      <c r="H54">
        <v>53</v>
      </c>
      <c r="I54">
        <v>67.099999999999994</v>
      </c>
      <c r="J54">
        <v>61</v>
      </c>
      <c r="K54">
        <v>73.2</v>
      </c>
    </row>
    <row r="55" spans="1:11" x14ac:dyDescent="0.25">
      <c r="A55">
        <v>52</v>
      </c>
      <c r="B55">
        <v>0</v>
      </c>
      <c r="C55">
        <v>4</v>
      </c>
      <c r="D55">
        <v>3</v>
      </c>
      <c r="E55">
        <v>1</v>
      </c>
      <c r="F55">
        <v>2</v>
      </c>
      <c r="G55">
        <v>1</v>
      </c>
      <c r="H55">
        <v>39</v>
      </c>
      <c r="I55">
        <v>36.299999999999997</v>
      </c>
      <c r="J55">
        <v>33</v>
      </c>
      <c r="K55">
        <v>45.6</v>
      </c>
    </row>
    <row r="56" spans="1:11" x14ac:dyDescent="0.25">
      <c r="A56">
        <v>53</v>
      </c>
      <c r="B56">
        <v>0</v>
      </c>
      <c r="C56">
        <v>1</v>
      </c>
      <c r="D56">
        <v>2</v>
      </c>
      <c r="E56">
        <v>1</v>
      </c>
      <c r="F56">
        <v>1</v>
      </c>
      <c r="G56">
        <v>3</v>
      </c>
      <c r="H56">
        <v>44</v>
      </c>
      <c r="I56">
        <v>48.4</v>
      </c>
      <c r="J56">
        <v>44</v>
      </c>
      <c r="K56">
        <v>73.2</v>
      </c>
    </row>
    <row r="57" spans="1:11" x14ac:dyDescent="0.25">
      <c r="A57">
        <v>54</v>
      </c>
      <c r="B57">
        <v>0</v>
      </c>
      <c r="C57">
        <v>4</v>
      </c>
      <c r="D57">
        <v>2</v>
      </c>
      <c r="E57">
        <v>2</v>
      </c>
      <c r="F57">
        <v>2</v>
      </c>
      <c r="G57">
        <v>4</v>
      </c>
      <c r="H57">
        <v>63</v>
      </c>
      <c r="I57">
        <v>64.900000000000006</v>
      </c>
      <c r="J57">
        <v>59</v>
      </c>
      <c r="K57">
        <v>58.8</v>
      </c>
    </row>
    <row r="58" spans="1:11" x14ac:dyDescent="0.25">
      <c r="A58">
        <v>55</v>
      </c>
      <c r="B58">
        <v>0</v>
      </c>
      <c r="C58">
        <v>4</v>
      </c>
      <c r="D58">
        <v>2</v>
      </c>
      <c r="E58">
        <v>1</v>
      </c>
      <c r="F58">
        <v>2</v>
      </c>
      <c r="G58">
        <v>1</v>
      </c>
      <c r="H58">
        <v>73</v>
      </c>
      <c r="I58">
        <v>68.2</v>
      </c>
      <c r="J58">
        <v>62</v>
      </c>
      <c r="K58">
        <v>87.6</v>
      </c>
    </row>
    <row r="59" spans="1:11" x14ac:dyDescent="0.25">
      <c r="A59">
        <v>56</v>
      </c>
      <c r="B59">
        <v>0</v>
      </c>
      <c r="C59">
        <v>1</v>
      </c>
      <c r="D59">
        <v>3</v>
      </c>
      <c r="E59">
        <v>1</v>
      </c>
      <c r="F59">
        <v>3</v>
      </c>
      <c r="G59">
        <v>4</v>
      </c>
      <c r="H59">
        <v>39</v>
      </c>
      <c r="I59">
        <v>42.9</v>
      </c>
      <c r="J59">
        <v>39</v>
      </c>
      <c r="K59">
        <v>52.8</v>
      </c>
    </row>
    <row r="60" spans="1:11" x14ac:dyDescent="0.25">
      <c r="A60">
        <v>57</v>
      </c>
      <c r="B60">
        <v>0</v>
      </c>
      <c r="C60">
        <v>4</v>
      </c>
      <c r="D60">
        <v>1</v>
      </c>
      <c r="E60">
        <v>1</v>
      </c>
      <c r="F60">
        <v>3</v>
      </c>
      <c r="G60">
        <v>4</v>
      </c>
      <c r="H60">
        <v>37</v>
      </c>
      <c r="I60">
        <v>40.700000000000003</v>
      </c>
      <c r="J60">
        <v>37</v>
      </c>
      <c r="K60">
        <v>50.4</v>
      </c>
    </row>
    <row r="61" spans="1:11" x14ac:dyDescent="0.25">
      <c r="A61">
        <v>58</v>
      </c>
      <c r="B61">
        <v>0</v>
      </c>
      <c r="C61">
        <v>1</v>
      </c>
      <c r="D61">
        <v>2</v>
      </c>
      <c r="E61">
        <v>1</v>
      </c>
      <c r="F61">
        <v>3</v>
      </c>
      <c r="G61">
        <v>4</v>
      </c>
      <c r="H61">
        <v>42</v>
      </c>
      <c r="I61">
        <v>42.9</v>
      </c>
      <c r="J61">
        <v>39</v>
      </c>
      <c r="K61">
        <v>46.8</v>
      </c>
    </row>
    <row r="62" spans="1:11" x14ac:dyDescent="0.25">
      <c r="A62">
        <v>59</v>
      </c>
      <c r="B62">
        <v>0</v>
      </c>
      <c r="C62">
        <v>4</v>
      </c>
      <c r="D62">
        <v>2</v>
      </c>
      <c r="E62">
        <v>2</v>
      </c>
      <c r="F62">
        <v>2</v>
      </c>
      <c r="G62">
        <v>4</v>
      </c>
      <c r="H62">
        <v>63</v>
      </c>
      <c r="I62">
        <v>62.7</v>
      </c>
      <c r="J62">
        <v>57</v>
      </c>
      <c r="K62">
        <v>66</v>
      </c>
    </row>
    <row r="63" spans="1:11" x14ac:dyDescent="0.25">
      <c r="A63">
        <v>60</v>
      </c>
      <c r="B63">
        <v>0</v>
      </c>
      <c r="C63">
        <v>1</v>
      </c>
      <c r="D63">
        <v>2</v>
      </c>
      <c r="E63">
        <v>1</v>
      </c>
      <c r="F63">
        <v>3</v>
      </c>
      <c r="G63">
        <v>4</v>
      </c>
      <c r="H63">
        <v>48</v>
      </c>
      <c r="I63">
        <v>53.9</v>
      </c>
      <c r="J63">
        <v>49</v>
      </c>
      <c r="K63">
        <v>62.4</v>
      </c>
    </row>
    <row r="64" spans="1:11" x14ac:dyDescent="0.25">
      <c r="A64">
        <v>61</v>
      </c>
      <c r="B64">
        <v>0</v>
      </c>
      <c r="C64">
        <v>4</v>
      </c>
      <c r="D64">
        <v>2</v>
      </c>
      <c r="E64">
        <v>2</v>
      </c>
      <c r="F64">
        <v>2</v>
      </c>
      <c r="G64">
        <v>4</v>
      </c>
      <c r="H64">
        <v>50</v>
      </c>
      <c r="I64">
        <v>50.6</v>
      </c>
      <c r="J64">
        <v>46</v>
      </c>
      <c r="K64">
        <v>54</v>
      </c>
    </row>
    <row r="65" spans="1:11" x14ac:dyDescent="0.25">
      <c r="A65">
        <v>62</v>
      </c>
      <c r="B65">
        <v>0</v>
      </c>
      <c r="C65">
        <v>4</v>
      </c>
      <c r="D65">
        <v>3</v>
      </c>
      <c r="E65">
        <v>1</v>
      </c>
      <c r="F65">
        <v>2</v>
      </c>
      <c r="G65">
        <v>1</v>
      </c>
      <c r="H65">
        <v>47</v>
      </c>
      <c r="I65">
        <v>68.2</v>
      </c>
      <c r="J65">
        <v>62</v>
      </c>
      <c r="K65">
        <v>73.2</v>
      </c>
    </row>
    <row r="66" spans="1:11" x14ac:dyDescent="0.25">
      <c r="A66">
        <v>63</v>
      </c>
      <c r="B66">
        <v>0</v>
      </c>
      <c r="C66">
        <v>4</v>
      </c>
      <c r="D66">
        <v>1</v>
      </c>
      <c r="E66">
        <v>1</v>
      </c>
      <c r="F66">
        <v>1</v>
      </c>
      <c r="G66">
        <v>1</v>
      </c>
      <c r="H66">
        <v>44</v>
      </c>
      <c r="I66">
        <v>48.4</v>
      </c>
      <c r="J66">
        <v>44</v>
      </c>
      <c r="K66">
        <v>46.8</v>
      </c>
    </row>
    <row r="67" spans="1:11" x14ac:dyDescent="0.25">
      <c r="A67">
        <v>64</v>
      </c>
      <c r="B67">
        <v>0</v>
      </c>
      <c r="C67">
        <v>4</v>
      </c>
      <c r="D67">
        <v>2</v>
      </c>
      <c r="E67">
        <v>1</v>
      </c>
      <c r="F67">
        <v>1</v>
      </c>
      <c r="G67">
        <v>1</v>
      </c>
      <c r="H67">
        <v>34</v>
      </c>
      <c r="I67">
        <v>36.299999999999997</v>
      </c>
      <c r="J67">
        <v>33</v>
      </c>
      <c r="K67">
        <v>49.2</v>
      </c>
    </row>
    <row r="68" spans="1:11" x14ac:dyDescent="0.25">
      <c r="A68">
        <v>65</v>
      </c>
      <c r="B68">
        <v>0</v>
      </c>
      <c r="C68">
        <v>4</v>
      </c>
      <c r="D68">
        <v>3</v>
      </c>
      <c r="E68">
        <v>2</v>
      </c>
      <c r="F68">
        <v>2</v>
      </c>
      <c r="G68">
        <v>1</v>
      </c>
      <c r="H68">
        <v>50</v>
      </c>
      <c r="I68">
        <v>46.2</v>
      </c>
      <c r="J68">
        <v>42</v>
      </c>
      <c r="K68">
        <v>60</v>
      </c>
    </row>
    <row r="69" spans="1:11" x14ac:dyDescent="0.25">
      <c r="A69">
        <v>66</v>
      </c>
      <c r="B69">
        <v>0</v>
      </c>
      <c r="C69">
        <v>4</v>
      </c>
      <c r="D69">
        <v>2</v>
      </c>
      <c r="E69">
        <v>1</v>
      </c>
      <c r="F69">
        <v>3</v>
      </c>
      <c r="G69">
        <v>4</v>
      </c>
      <c r="H69">
        <v>44</v>
      </c>
      <c r="I69">
        <v>45.1</v>
      </c>
      <c r="J69">
        <v>41</v>
      </c>
      <c r="K69">
        <v>48</v>
      </c>
    </row>
    <row r="70" spans="1:11" x14ac:dyDescent="0.25">
      <c r="A70">
        <v>67</v>
      </c>
      <c r="B70">
        <v>0</v>
      </c>
      <c r="C70">
        <v>4</v>
      </c>
      <c r="D70">
        <v>2</v>
      </c>
      <c r="E70">
        <v>1</v>
      </c>
      <c r="F70">
        <v>2</v>
      </c>
      <c r="G70">
        <v>4</v>
      </c>
      <c r="H70">
        <v>60</v>
      </c>
      <c r="I70">
        <v>59.4</v>
      </c>
      <c r="J70">
        <v>54</v>
      </c>
      <c r="K70">
        <v>72</v>
      </c>
    </row>
    <row r="71" spans="1:11" x14ac:dyDescent="0.25">
      <c r="A71">
        <v>68</v>
      </c>
      <c r="B71">
        <v>0</v>
      </c>
      <c r="C71">
        <v>4</v>
      </c>
      <c r="D71">
        <v>1</v>
      </c>
      <c r="E71">
        <v>1</v>
      </c>
      <c r="F71">
        <v>3</v>
      </c>
      <c r="G71">
        <v>4</v>
      </c>
      <c r="H71">
        <v>47</v>
      </c>
      <c r="I71">
        <v>42.9</v>
      </c>
      <c r="J71">
        <v>39</v>
      </c>
      <c r="K71">
        <v>56.4</v>
      </c>
    </row>
    <row r="72" spans="1:11" x14ac:dyDescent="0.25">
      <c r="A72">
        <v>69</v>
      </c>
      <c r="B72">
        <v>0</v>
      </c>
      <c r="C72">
        <v>4</v>
      </c>
      <c r="D72">
        <v>1</v>
      </c>
      <c r="E72">
        <v>1</v>
      </c>
      <c r="F72">
        <v>2</v>
      </c>
      <c r="G72">
        <v>4</v>
      </c>
      <c r="H72">
        <v>63</v>
      </c>
      <c r="I72">
        <v>47.3</v>
      </c>
      <c r="J72">
        <v>43</v>
      </c>
      <c r="K72">
        <v>70.8</v>
      </c>
    </row>
    <row r="73" spans="1:11" x14ac:dyDescent="0.25">
      <c r="A73">
        <v>70</v>
      </c>
      <c r="B73">
        <v>0</v>
      </c>
      <c r="C73">
        <v>1</v>
      </c>
      <c r="D73">
        <v>2</v>
      </c>
      <c r="E73">
        <v>1</v>
      </c>
      <c r="F73">
        <v>3</v>
      </c>
      <c r="G73">
        <v>2</v>
      </c>
      <c r="H73">
        <v>50</v>
      </c>
      <c r="I73">
        <v>36.299999999999997</v>
      </c>
      <c r="J73">
        <v>33</v>
      </c>
      <c r="K73">
        <v>58.8</v>
      </c>
    </row>
    <row r="74" spans="1:11" x14ac:dyDescent="0.25">
      <c r="A74">
        <v>71</v>
      </c>
      <c r="B74">
        <v>0</v>
      </c>
      <c r="C74">
        <v>4</v>
      </c>
      <c r="D74">
        <v>2</v>
      </c>
      <c r="E74">
        <v>1</v>
      </c>
      <c r="F74">
        <v>1</v>
      </c>
      <c r="G74">
        <v>2</v>
      </c>
      <c r="H74">
        <v>44</v>
      </c>
      <c r="I74">
        <v>48.4</v>
      </c>
      <c r="J74">
        <v>44</v>
      </c>
      <c r="K74">
        <v>55.2</v>
      </c>
    </row>
    <row r="75" spans="1:11" x14ac:dyDescent="0.25">
      <c r="A75">
        <v>72</v>
      </c>
      <c r="B75">
        <v>0</v>
      </c>
      <c r="C75">
        <v>4</v>
      </c>
      <c r="D75">
        <v>3</v>
      </c>
      <c r="E75">
        <v>1</v>
      </c>
      <c r="F75">
        <v>2</v>
      </c>
      <c r="G75">
        <v>2</v>
      </c>
      <c r="H75">
        <v>60</v>
      </c>
      <c r="I75">
        <v>59.4</v>
      </c>
      <c r="J75">
        <v>54</v>
      </c>
      <c r="K75">
        <v>69.599999999999994</v>
      </c>
    </row>
    <row r="76" spans="1:11" x14ac:dyDescent="0.25">
      <c r="A76">
        <v>73</v>
      </c>
      <c r="B76">
        <v>0</v>
      </c>
      <c r="C76">
        <v>4</v>
      </c>
      <c r="D76">
        <v>2</v>
      </c>
      <c r="E76">
        <v>1</v>
      </c>
      <c r="F76">
        <v>2</v>
      </c>
      <c r="G76">
        <v>4</v>
      </c>
      <c r="H76">
        <v>73</v>
      </c>
      <c r="I76">
        <v>73.7</v>
      </c>
      <c r="J76">
        <v>67</v>
      </c>
      <c r="K76">
        <v>85.2</v>
      </c>
    </row>
    <row r="77" spans="1:11" x14ac:dyDescent="0.25">
      <c r="A77">
        <v>74</v>
      </c>
      <c r="B77">
        <v>0</v>
      </c>
      <c r="C77">
        <v>4</v>
      </c>
      <c r="D77">
        <v>2</v>
      </c>
      <c r="E77">
        <v>1</v>
      </c>
      <c r="F77">
        <v>1</v>
      </c>
      <c r="G77">
        <v>3</v>
      </c>
      <c r="H77">
        <v>68</v>
      </c>
      <c r="I77">
        <v>64.900000000000006</v>
      </c>
      <c r="J77">
        <v>59</v>
      </c>
      <c r="K77">
        <v>69.599999999999994</v>
      </c>
    </row>
    <row r="78" spans="1:11" x14ac:dyDescent="0.25">
      <c r="A78">
        <v>75</v>
      </c>
      <c r="B78">
        <v>0</v>
      </c>
      <c r="C78">
        <v>4</v>
      </c>
      <c r="D78">
        <v>2</v>
      </c>
      <c r="E78">
        <v>1</v>
      </c>
      <c r="F78">
        <v>3</v>
      </c>
      <c r="G78">
        <v>1</v>
      </c>
      <c r="H78">
        <v>55</v>
      </c>
      <c r="I78">
        <v>49.5</v>
      </c>
      <c r="J78">
        <v>45</v>
      </c>
      <c r="K78">
        <v>55.2</v>
      </c>
    </row>
    <row r="79" spans="1:11" x14ac:dyDescent="0.25">
      <c r="A79">
        <v>76</v>
      </c>
      <c r="B79">
        <v>0</v>
      </c>
      <c r="C79">
        <v>1</v>
      </c>
      <c r="D79">
        <v>1</v>
      </c>
      <c r="E79">
        <v>1</v>
      </c>
      <c r="F79">
        <v>2</v>
      </c>
      <c r="G79">
        <v>2</v>
      </c>
      <c r="H79">
        <v>47</v>
      </c>
      <c r="I79">
        <v>44</v>
      </c>
      <c r="J79">
        <v>40</v>
      </c>
      <c r="K79">
        <v>51.6</v>
      </c>
    </row>
    <row r="80" spans="1:11" x14ac:dyDescent="0.25">
      <c r="A80">
        <v>77</v>
      </c>
      <c r="B80">
        <v>0</v>
      </c>
      <c r="C80">
        <v>4</v>
      </c>
      <c r="D80">
        <v>3</v>
      </c>
      <c r="E80">
        <v>1</v>
      </c>
      <c r="F80">
        <v>2</v>
      </c>
      <c r="G80">
        <v>2</v>
      </c>
      <c r="H80">
        <v>55</v>
      </c>
      <c r="I80">
        <v>67.099999999999994</v>
      </c>
      <c r="J80">
        <v>61</v>
      </c>
      <c r="K80">
        <v>64.8</v>
      </c>
    </row>
    <row r="81" spans="1:11" x14ac:dyDescent="0.25">
      <c r="A81">
        <v>78</v>
      </c>
      <c r="B81">
        <v>0</v>
      </c>
      <c r="C81">
        <v>4</v>
      </c>
      <c r="D81">
        <v>3</v>
      </c>
      <c r="E81">
        <v>1</v>
      </c>
      <c r="F81">
        <v>1</v>
      </c>
      <c r="G81">
        <v>4</v>
      </c>
      <c r="H81">
        <v>68</v>
      </c>
      <c r="I81">
        <v>64.900000000000006</v>
      </c>
      <c r="J81">
        <v>59</v>
      </c>
      <c r="K81">
        <v>67.2</v>
      </c>
    </row>
    <row r="82" spans="1:11" x14ac:dyDescent="0.25">
      <c r="A82">
        <v>79</v>
      </c>
      <c r="B82">
        <v>0</v>
      </c>
      <c r="C82">
        <v>4</v>
      </c>
      <c r="D82">
        <v>2</v>
      </c>
      <c r="E82">
        <v>1</v>
      </c>
      <c r="F82">
        <v>3</v>
      </c>
      <c r="G82">
        <v>4</v>
      </c>
      <c r="H82">
        <v>31</v>
      </c>
      <c r="I82">
        <v>39.6</v>
      </c>
      <c r="J82">
        <v>36</v>
      </c>
      <c r="K82">
        <v>55.2</v>
      </c>
    </row>
    <row r="83" spans="1:11" x14ac:dyDescent="0.25">
      <c r="A83">
        <v>80</v>
      </c>
      <c r="B83">
        <v>0</v>
      </c>
      <c r="C83">
        <v>1</v>
      </c>
      <c r="D83">
        <v>3</v>
      </c>
      <c r="E83">
        <v>1</v>
      </c>
      <c r="F83">
        <v>2</v>
      </c>
      <c r="G83">
        <v>1</v>
      </c>
      <c r="H83">
        <v>47</v>
      </c>
      <c r="I83">
        <v>45.1</v>
      </c>
      <c r="J83">
        <v>41</v>
      </c>
      <c r="K83">
        <v>64.8</v>
      </c>
    </row>
    <row r="84" spans="1:11" x14ac:dyDescent="0.25">
      <c r="A84">
        <v>81</v>
      </c>
      <c r="B84">
        <v>0</v>
      </c>
      <c r="C84">
        <v>4</v>
      </c>
      <c r="D84">
        <v>3</v>
      </c>
      <c r="E84">
        <v>1</v>
      </c>
      <c r="F84">
        <v>2</v>
      </c>
      <c r="G84">
        <v>3</v>
      </c>
      <c r="H84">
        <v>63</v>
      </c>
      <c r="I84">
        <v>64.900000000000006</v>
      </c>
      <c r="J84">
        <v>59</v>
      </c>
      <c r="K84">
        <v>68.400000000000006</v>
      </c>
    </row>
    <row r="85" spans="1:11" x14ac:dyDescent="0.25">
      <c r="A85">
        <v>82</v>
      </c>
      <c r="B85">
        <v>0</v>
      </c>
      <c r="C85">
        <v>4</v>
      </c>
      <c r="D85">
        <v>1</v>
      </c>
      <c r="E85">
        <v>1</v>
      </c>
      <c r="F85">
        <v>3</v>
      </c>
      <c r="G85">
        <v>3</v>
      </c>
      <c r="H85">
        <v>36</v>
      </c>
      <c r="I85">
        <v>53.9</v>
      </c>
      <c r="J85">
        <v>49</v>
      </c>
      <c r="K85">
        <v>64.8</v>
      </c>
    </row>
    <row r="86" spans="1:11" x14ac:dyDescent="0.25">
      <c r="A86">
        <v>83</v>
      </c>
      <c r="B86">
        <v>0</v>
      </c>
      <c r="C86">
        <v>4</v>
      </c>
      <c r="D86">
        <v>2</v>
      </c>
      <c r="E86">
        <v>2</v>
      </c>
      <c r="F86">
        <v>2</v>
      </c>
      <c r="G86">
        <v>4</v>
      </c>
      <c r="H86">
        <v>68</v>
      </c>
      <c r="I86">
        <v>64.900000000000006</v>
      </c>
      <c r="J86">
        <v>59</v>
      </c>
      <c r="K86">
        <v>85.2</v>
      </c>
    </row>
    <row r="87" spans="1:11" x14ac:dyDescent="0.25">
      <c r="A87">
        <v>84</v>
      </c>
      <c r="B87">
        <v>0</v>
      </c>
      <c r="C87">
        <v>1</v>
      </c>
      <c r="D87">
        <v>1</v>
      </c>
      <c r="E87">
        <v>1</v>
      </c>
      <c r="F87">
        <v>2</v>
      </c>
      <c r="G87">
        <v>3</v>
      </c>
      <c r="H87">
        <v>63</v>
      </c>
      <c r="I87">
        <v>71.5</v>
      </c>
      <c r="J87">
        <v>65</v>
      </c>
      <c r="K87">
        <v>57.6</v>
      </c>
    </row>
    <row r="88" spans="1:11" x14ac:dyDescent="0.25">
      <c r="A88">
        <v>85</v>
      </c>
      <c r="B88">
        <v>0</v>
      </c>
      <c r="C88">
        <v>4</v>
      </c>
      <c r="D88">
        <v>2</v>
      </c>
      <c r="E88">
        <v>1</v>
      </c>
      <c r="F88">
        <v>3</v>
      </c>
      <c r="G88">
        <v>2</v>
      </c>
      <c r="H88">
        <v>55</v>
      </c>
      <c r="I88">
        <v>45.1</v>
      </c>
      <c r="J88">
        <v>41</v>
      </c>
      <c r="K88">
        <v>48</v>
      </c>
    </row>
    <row r="89" spans="1:11" x14ac:dyDescent="0.25">
      <c r="A89">
        <v>86</v>
      </c>
      <c r="B89">
        <v>0</v>
      </c>
      <c r="C89">
        <v>4</v>
      </c>
      <c r="D89">
        <v>3</v>
      </c>
      <c r="E89">
        <v>1</v>
      </c>
      <c r="F89">
        <v>2</v>
      </c>
      <c r="G89">
        <v>1</v>
      </c>
      <c r="H89">
        <v>55</v>
      </c>
      <c r="I89">
        <v>68.2</v>
      </c>
      <c r="J89">
        <v>62</v>
      </c>
      <c r="K89">
        <v>76.8</v>
      </c>
    </row>
    <row r="90" spans="1:11" x14ac:dyDescent="0.25">
      <c r="A90">
        <v>87</v>
      </c>
      <c r="B90">
        <v>0</v>
      </c>
      <c r="C90">
        <v>4</v>
      </c>
      <c r="D90">
        <v>3</v>
      </c>
      <c r="E90">
        <v>1</v>
      </c>
      <c r="F90">
        <v>2</v>
      </c>
      <c r="G90">
        <v>2</v>
      </c>
      <c r="H90">
        <v>52</v>
      </c>
      <c r="I90">
        <v>45.1</v>
      </c>
      <c r="J90">
        <v>41</v>
      </c>
      <c r="K90">
        <v>61.2</v>
      </c>
    </row>
    <row r="91" spans="1:11" x14ac:dyDescent="0.25">
      <c r="A91">
        <v>88</v>
      </c>
      <c r="B91">
        <v>0</v>
      </c>
      <c r="C91">
        <v>4</v>
      </c>
      <c r="D91">
        <v>3</v>
      </c>
      <c r="E91">
        <v>1</v>
      </c>
      <c r="F91">
        <v>3</v>
      </c>
      <c r="G91">
        <v>2</v>
      </c>
      <c r="H91">
        <v>34</v>
      </c>
      <c r="I91">
        <v>53.9</v>
      </c>
      <c r="J91">
        <v>49</v>
      </c>
      <c r="K91">
        <v>46.8</v>
      </c>
    </row>
    <row r="92" spans="1:11" x14ac:dyDescent="0.25">
      <c r="A92">
        <v>89</v>
      </c>
      <c r="B92">
        <v>0</v>
      </c>
      <c r="C92">
        <v>4</v>
      </c>
      <c r="D92">
        <v>2</v>
      </c>
      <c r="E92">
        <v>1</v>
      </c>
      <c r="F92">
        <v>3</v>
      </c>
      <c r="G92">
        <v>4</v>
      </c>
      <c r="H92">
        <v>50</v>
      </c>
      <c r="I92">
        <v>34.1</v>
      </c>
      <c r="J92">
        <v>31</v>
      </c>
      <c r="K92">
        <v>48</v>
      </c>
    </row>
    <row r="93" spans="1:11" x14ac:dyDescent="0.25">
      <c r="A93">
        <v>90</v>
      </c>
      <c r="B93">
        <v>0</v>
      </c>
      <c r="C93">
        <v>4</v>
      </c>
      <c r="D93">
        <v>3</v>
      </c>
      <c r="E93">
        <v>1</v>
      </c>
      <c r="F93">
        <v>2</v>
      </c>
      <c r="G93">
        <v>1</v>
      </c>
      <c r="H93">
        <v>55</v>
      </c>
      <c r="I93">
        <v>53.9</v>
      </c>
      <c r="J93">
        <v>49</v>
      </c>
      <c r="K93">
        <v>73.2</v>
      </c>
    </row>
    <row r="94" spans="1:11" x14ac:dyDescent="0.25">
      <c r="A94">
        <v>91</v>
      </c>
      <c r="B94">
        <v>0</v>
      </c>
      <c r="C94">
        <v>2</v>
      </c>
      <c r="D94">
        <v>2</v>
      </c>
      <c r="E94">
        <v>1</v>
      </c>
      <c r="F94">
        <v>2</v>
      </c>
      <c r="G94">
        <v>2</v>
      </c>
      <c r="H94">
        <v>52</v>
      </c>
      <c r="I94">
        <v>68.2</v>
      </c>
      <c r="J94">
        <v>62</v>
      </c>
      <c r="K94">
        <v>79.2</v>
      </c>
    </row>
    <row r="95" spans="1:11" x14ac:dyDescent="0.25">
      <c r="A95">
        <v>92</v>
      </c>
      <c r="B95">
        <v>0</v>
      </c>
      <c r="C95">
        <v>4</v>
      </c>
      <c r="D95">
        <v>1</v>
      </c>
      <c r="E95">
        <v>1</v>
      </c>
      <c r="F95">
        <v>1</v>
      </c>
      <c r="G95">
        <v>2</v>
      </c>
      <c r="H95">
        <v>63</v>
      </c>
      <c r="I95">
        <v>53.9</v>
      </c>
      <c r="J95">
        <v>49</v>
      </c>
      <c r="K95">
        <v>58.8</v>
      </c>
    </row>
    <row r="96" spans="1:11" x14ac:dyDescent="0.25">
      <c r="A96">
        <v>93</v>
      </c>
      <c r="B96">
        <v>1</v>
      </c>
      <c r="C96">
        <v>4</v>
      </c>
      <c r="D96">
        <v>3</v>
      </c>
      <c r="E96">
        <v>1</v>
      </c>
      <c r="F96">
        <v>2</v>
      </c>
      <c r="G96">
        <v>1</v>
      </c>
      <c r="H96">
        <v>68</v>
      </c>
      <c r="I96">
        <v>68.2</v>
      </c>
      <c r="J96">
        <v>62</v>
      </c>
      <c r="K96">
        <v>78</v>
      </c>
    </row>
    <row r="97" spans="1:11" x14ac:dyDescent="0.25">
      <c r="A97">
        <v>94</v>
      </c>
      <c r="B97">
        <v>1</v>
      </c>
      <c r="C97">
        <v>1</v>
      </c>
      <c r="D97">
        <v>1</v>
      </c>
      <c r="E97">
        <v>1</v>
      </c>
      <c r="F97">
        <v>2</v>
      </c>
      <c r="G97">
        <v>2</v>
      </c>
      <c r="H97">
        <v>39</v>
      </c>
      <c r="I97">
        <v>48.4</v>
      </c>
      <c r="J97">
        <v>44</v>
      </c>
      <c r="K97">
        <v>62.4</v>
      </c>
    </row>
    <row r="98" spans="1:11" x14ac:dyDescent="0.25">
      <c r="A98">
        <v>95</v>
      </c>
      <c r="B98">
        <v>1</v>
      </c>
      <c r="C98">
        <v>4</v>
      </c>
      <c r="D98">
        <v>1</v>
      </c>
      <c r="E98">
        <v>1</v>
      </c>
      <c r="F98">
        <v>1</v>
      </c>
      <c r="G98">
        <v>1</v>
      </c>
      <c r="H98">
        <v>44</v>
      </c>
      <c r="I98">
        <v>48.4</v>
      </c>
      <c r="J98">
        <v>44</v>
      </c>
      <c r="K98">
        <v>55.2</v>
      </c>
    </row>
    <row r="99" spans="1:11" x14ac:dyDescent="0.25">
      <c r="A99">
        <v>96</v>
      </c>
      <c r="B99">
        <v>1</v>
      </c>
      <c r="C99">
        <v>4</v>
      </c>
      <c r="D99">
        <v>1</v>
      </c>
      <c r="E99">
        <v>1</v>
      </c>
      <c r="F99">
        <v>1</v>
      </c>
      <c r="G99">
        <v>2</v>
      </c>
      <c r="H99">
        <v>50</v>
      </c>
      <c r="I99">
        <v>68.2</v>
      </c>
      <c r="J99">
        <v>62</v>
      </c>
      <c r="K99">
        <v>73.2</v>
      </c>
    </row>
    <row r="100" spans="1:11" x14ac:dyDescent="0.25">
      <c r="A100">
        <v>97</v>
      </c>
      <c r="B100">
        <v>1</v>
      </c>
      <c r="C100">
        <v>4</v>
      </c>
      <c r="D100">
        <v>2</v>
      </c>
      <c r="E100">
        <v>1</v>
      </c>
      <c r="F100">
        <v>2</v>
      </c>
      <c r="G100">
        <v>2</v>
      </c>
      <c r="H100">
        <v>71</v>
      </c>
      <c r="I100">
        <v>71.5</v>
      </c>
      <c r="J100">
        <v>65</v>
      </c>
      <c r="K100">
        <v>86.4</v>
      </c>
    </row>
    <row r="101" spans="1:11" x14ac:dyDescent="0.25">
      <c r="A101">
        <v>98</v>
      </c>
      <c r="B101">
        <v>1</v>
      </c>
      <c r="C101">
        <v>4</v>
      </c>
      <c r="D101">
        <v>3</v>
      </c>
      <c r="E101">
        <v>1</v>
      </c>
      <c r="F101">
        <v>2</v>
      </c>
      <c r="G101">
        <v>3</v>
      </c>
      <c r="H101">
        <v>63</v>
      </c>
      <c r="I101">
        <v>71.5</v>
      </c>
      <c r="J101">
        <v>65</v>
      </c>
      <c r="K101">
        <v>85.2</v>
      </c>
    </row>
    <row r="102" spans="1:11" x14ac:dyDescent="0.25">
      <c r="A102">
        <v>99</v>
      </c>
      <c r="B102">
        <v>1</v>
      </c>
      <c r="C102">
        <v>1</v>
      </c>
      <c r="D102">
        <v>1</v>
      </c>
      <c r="E102">
        <v>1</v>
      </c>
      <c r="F102">
        <v>3</v>
      </c>
      <c r="G102">
        <v>2</v>
      </c>
      <c r="H102">
        <v>34</v>
      </c>
      <c r="I102">
        <v>48.4</v>
      </c>
      <c r="J102">
        <v>44</v>
      </c>
      <c r="K102">
        <v>48</v>
      </c>
    </row>
    <row r="103" spans="1:11" x14ac:dyDescent="0.25">
      <c r="A103">
        <v>100</v>
      </c>
      <c r="B103">
        <v>1</v>
      </c>
      <c r="C103">
        <v>4</v>
      </c>
      <c r="D103">
        <v>3</v>
      </c>
      <c r="E103">
        <v>2</v>
      </c>
      <c r="F103">
        <v>2</v>
      </c>
      <c r="G103">
        <v>4</v>
      </c>
      <c r="H103">
        <v>63</v>
      </c>
      <c r="I103">
        <v>69.3</v>
      </c>
      <c r="J103">
        <v>63</v>
      </c>
      <c r="K103">
        <v>82.8</v>
      </c>
    </row>
    <row r="104" spans="1:11" x14ac:dyDescent="0.25">
      <c r="A104">
        <v>101</v>
      </c>
      <c r="B104">
        <v>1</v>
      </c>
      <c r="C104">
        <v>4</v>
      </c>
      <c r="D104">
        <v>3</v>
      </c>
      <c r="E104">
        <v>1</v>
      </c>
      <c r="F104">
        <v>2</v>
      </c>
      <c r="G104">
        <v>4</v>
      </c>
      <c r="H104">
        <v>68</v>
      </c>
      <c r="I104">
        <v>66</v>
      </c>
      <c r="J104">
        <v>60</v>
      </c>
      <c r="K104">
        <v>76.8</v>
      </c>
    </row>
    <row r="105" spans="1:11" x14ac:dyDescent="0.25">
      <c r="A105">
        <v>102</v>
      </c>
      <c r="B105">
        <v>1</v>
      </c>
      <c r="C105">
        <v>4</v>
      </c>
      <c r="D105">
        <v>3</v>
      </c>
      <c r="E105">
        <v>1</v>
      </c>
      <c r="F105">
        <v>1</v>
      </c>
      <c r="G105">
        <v>1</v>
      </c>
      <c r="H105">
        <v>47</v>
      </c>
      <c r="I105">
        <v>64.900000000000006</v>
      </c>
      <c r="J105">
        <v>59</v>
      </c>
      <c r="K105">
        <v>67.2</v>
      </c>
    </row>
    <row r="106" spans="1:11" x14ac:dyDescent="0.25">
      <c r="A106">
        <v>103</v>
      </c>
      <c r="B106">
        <v>1</v>
      </c>
      <c r="C106">
        <v>3</v>
      </c>
      <c r="D106">
        <v>1</v>
      </c>
      <c r="E106">
        <v>1</v>
      </c>
      <c r="F106">
        <v>2</v>
      </c>
      <c r="G106">
        <v>1</v>
      </c>
      <c r="H106">
        <v>47</v>
      </c>
      <c r="I106">
        <v>50.6</v>
      </c>
      <c r="J106">
        <v>46</v>
      </c>
      <c r="K106">
        <v>58.8</v>
      </c>
    </row>
    <row r="107" spans="1:11" x14ac:dyDescent="0.25">
      <c r="A107">
        <v>104</v>
      </c>
      <c r="B107">
        <v>1</v>
      </c>
      <c r="C107">
        <v>4</v>
      </c>
      <c r="D107">
        <v>3</v>
      </c>
      <c r="E107">
        <v>1</v>
      </c>
      <c r="F107">
        <v>2</v>
      </c>
      <c r="G107">
        <v>3</v>
      </c>
      <c r="H107">
        <v>63</v>
      </c>
      <c r="I107">
        <v>57.2</v>
      </c>
      <c r="J107">
        <v>52</v>
      </c>
      <c r="K107">
        <v>64.8</v>
      </c>
    </row>
    <row r="108" spans="1:11" x14ac:dyDescent="0.25">
      <c r="A108">
        <v>105</v>
      </c>
      <c r="B108">
        <v>1</v>
      </c>
      <c r="C108">
        <v>4</v>
      </c>
      <c r="D108">
        <v>2</v>
      </c>
      <c r="E108">
        <v>1</v>
      </c>
      <c r="F108">
        <v>2</v>
      </c>
      <c r="G108">
        <v>1</v>
      </c>
      <c r="H108">
        <v>52</v>
      </c>
      <c r="I108">
        <v>64.900000000000006</v>
      </c>
      <c r="J108">
        <v>59</v>
      </c>
      <c r="K108">
        <v>63.6</v>
      </c>
    </row>
    <row r="109" spans="1:11" x14ac:dyDescent="0.25">
      <c r="A109">
        <v>106</v>
      </c>
      <c r="B109">
        <v>1</v>
      </c>
      <c r="C109">
        <v>4</v>
      </c>
      <c r="D109">
        <v>2</v>
      </c>
      <c r="E109">
        <v>1</v>
      </c>
      <c r="F109">
        <v>2</v>
      </c>
      <c r="G109">
        <v>2</v>
      </c>
      <c r="H109">
        <v>55</v>
      </c>
      <c r="I109">
        <v>59.4</v>
      </c>
      <c r="J109">
        <v>54</v>
      </c>
      <c r="K109">
        <v>79.2</v>
      </c>
    </row>
    <row r="110" spans="1:11" x14ac:dyDescent="0.25">
      <c r="A110">
        <v>107</v>
      </c>
      <c r="B110">
        <v>1</v>
      </c>
      <c r="C110">
        <v>4</v>
      </c>
      <c r="D110">
        <v>3</v>
      </c>
      <c r="E110">
        <v>1</v>
      </c>
      <c r="F110">
        <v>2</v>
      </c>
      <c r="G110">
        <v>2</v>
      </c>
      <c r="H110">
        <v>60</v>
      </c>
      <c r="I110">
        <v>68.2</v>
      </c>
      <c r="J110">
        <v>62</v>
      </c>
      <c r="K110">
        <v>80.400000000000006</v>
      </c>
    </row>
    <row r="111" spans="1:11" x14ac:dyDescent="0.25">
      <c r="A111">
        <v>108</v>
      </c>
      <c r="B111">
        <v>1</v>
      </c>
      <c r="C111">
        <v>4</v>
      </c>
      <c r="D111">
        <v>1</v>
      </c>
      <c r="E111">
        <v>1</v>
      </c>
      <c r="F111">
        <v>3</v>
      </c>
      <c r="G111">
        <v>1</v>
      </c>
      <c r="H111">
        <v>35</v>
      </c>
      <c r="I111">
        <v>38.5</v>
      </c>
      <c r="J111">
        <v>35</v>
      </c>
      <c r="K111">
        <v>48</v>
      </c>
    </row>
    <row r="112" spans="1:11" x14ac:dyDescent="0.25">
      <c r="A112">
        <v>109</v>
      </c>
      <c r="B112">
        <v>1</v>
      </c>
      <c r="C112">
        <v>3</v>
      </c>
      <c r="D112">
        <v>1</v>
      </c>
      <c r="E112">
        <v>2</v>
      </c>
      <c r="F112">
        <v>1</v>
      </c>
      <c r="G112">
        <v>2</v>
      </c>
      <c r="H112">
        <v>47</v>
      </c>
      <c r="I112">
        <v>59.4</v>
      </c>
      <c r="J112">
        <v>54</v>
      </c>
      <c r="K112">
        <v>55.2</v>
      </c>
    </row>
    <row r="113" spans="1:11" x14ac:dyDescent="0.25">
      <c r="A113">
        <v>110</v>
      </c>
      <c r="B113">
        <v>1</v>
      </c>
      <c r="C113">
        <v>4</v>
      </c>
      <c r="D113">
        <v>3</v>
      </c>
      <c r="E113">
        <v>2</v>
      </c>
      <c r="F113">
        <v>2</v>
      </c>
      <c r="G113">
        <v>2</v>
      </c>
      <c r="H113">
        <v>71</v>
      </c>
      <c r="I113">
        <v>71.5</v>
      </c>
      <c r="J113">
        <v>65</v>
      </c>
      <c r="K113">
        <v>82.8</v>
      </c>
    </row>
    <row r="114" spans="1:11" x14ac:dyDescent="0.25">
      <c r="A114">
        <v>111</v>
      </c>
      <c r="B114">
        <v>1</v>
      </c>
      <c r="C114">
        <v>4</v>
      </c>
      <c r="D114">
        <v>2</v>
      </c>
      <c r="E114">
        <v>1</v>
      </c>
      <c r="F114">
        <v>3</v>
      </c>
      <c r="G114">
        <v>4</v>
      </c>
      <c r="H114">
        <v>57</v>
      </c>
      <c r="I114">
        <v>57.2</v>
      </c>
      <c r="J114">
        <v>52</v>
      </c>
      <c r="K114">
        <v>48</v>
      </c>
    </row>
    <row r="115" spans="1:11" x14ac:dyDescent="0.25">
      <c r="A115">
        <v>112</v>
      </c>
      <c r="B115">
        <v>1</v>
      </c>
      <c r="C115">
        <v>1</v>
      </c>
      <c r="D115">
        <v>1</v>
      </c>
      <c r="E115">
        <v>1</v>
      </c>
      <c r="F115">
        <v>2</v>
      </c>
      <c r="G115">
        <v>3</v>
      </c>
      <c r="H115">
        <v>44</v>
      </c>
      <c r="I115">
        <v>55</v>
      </c>
      <c r="J115">
        <v>50</v>
      </c>
      <c r="K115">
        <v>49.2</v>
      </c>
    </row>
    <row r="116" spans="1:11" x14ac:dyDescent="0.25">
      <c r="A116">
        <v>113</v>
      </c>
      <c r="B116">
        <v>1</v>
      </c>
      <c r="C116">
        <v>4</v>
      </c>
      <c r="D116">
        <v>3</v>
      </c>
      <c r="E116">
        <v>1</v>
      </c>
      <c r="F116">
        <v>2</v>
      </c>
      <c r="G116">
        <v>1</v>
      </c>
      <c r="H116">
        <v>65</v>
      </c>
      <c r="I116">
        <v>64.900000000000006</v>
      </c>
      <c r="J116">
        <v>59</v>
      </c>
      <c r="K116">
        <v>68.400000000000006</v>
      </c>
    </row>
    <row r="117" spans="1:11" x14ac:dyDescent="0.25">
      <c r="A117">
        <v>114</v>
      </c>
      <c r="B117">
        <v>1</v>
      </c>
      <c r="C117">
        <v>4</v>
      </c>
      <c r="D117">
        <v>1</v>
      </c>
      <c r="E117">
        <v>1</v>
      </c>
      <c r="F117">
        <v>2</v>
      </c>
      <c r="G117">
        <v>4</v>
      </c>
      <c r="H117">
        <v>68</v>
      </c>
      <c r="I117">
        <v>71.5</v>
      </c>
      <c r="J117">
        <v>65</v>
      </c>
      <c r="K117">
        <v>69.599999999999994</v>
      </c>
    </row>
    <row r="118" spans="1:11" x14ac:dyDescent="0.25">
      <c r="A118">
        <v>115</v>
      </c>
      <c r="B118">
        <v>1</v>
      </c>
      <c r="C118">
        <v>1</v>
      </c>
      <c r="D118">
        <v>3</v>
      </c>
      <c r="E118">
        <v>2</v>
      </c>
      <c r="F118">
        <v>2</v>
      </c>
      <c r="G118">
        <v>2</v>
      </c>
      <c r="H118">
        <v>73</v>
      </c>
      <c r="I118">
        <v>67.099999999999994</v>
      </c>
      <c r="J118">
        <v>61</v>
      </c>
      <c r="K118">
        <v>68.400000000000006</v>
      </c>
    </row>
    <row r="119" spans="1:11" x14ac:dyDescent="0.25">
      <c r="A119">
        <v>116</v>
      </c>
      <c r="B119">
        <v>1</v>
      </c>
      <c r="C119">
        <v>4</v>
      </c>
      <c r="D119">
        <v>2</v>
      </c>
      <c r="E119">
        <v>1</v>
      </c>
      <c r="F119">
        <v>3</v>
      </c>
      <c r="G119">
        <v>1</v>
      </c>
      <c r="H119">
        <v>36</v>
      </c>
      <c r="I119">
        <v>48.4</v>
      </c>
      <c r="J119">
        <v>44</v>
      </c>
      <c r="K119">
        <v>44.4</v>
      </c>
    </row>
    <row r="120" spans="1:11" x14ac:dyDescent="0.25">
      <c r="A120">
        <v>117</v>
      </c>
      <c r="B120">
        <v>1</v>
      </c>
      <c r="C120">
        <v>4</v>
      </c>
      <c r="D120">
        <v>3</v>
      </c>
      <c r="E120">
        <v>1</v>
      </c>
      <c r="F120">
        <v>1</v>
      </c>
      <c r="G120">
        <v>4</v>
      </c>
      <c r="H120">
        <v>43</v>
      </c>
      <c r="I120">
        <v>59.4</v>
      </c>
      <c r="J120">
        <v>54</v>
      </c>
      <c r="K120">
        <v>66</v>
      </c>
    </row>
    <row r="121" spans="1:11" x14ac:dyDescent="0.25">
      <c r="A121">
        <v>118</v>
      </c>
      <c r="B121">
        <v>1</v>
      </c>
      <c r="C121">
        <v>4</v>
      </c>
      <c r="D121">
        <v>3</v>
      </c>
      <c r="E121">
        <v>1</v>
      </c>
      <c r="F121">
        <v>2</v>
      </c>
      <c r="G121">
        <v>4</v>
      </c>
      <c r="H121">
        <v>73</v>
      </c>
      <c r="I121">
        <v>73.7</v>
      </c>
      <c r="J121">
        <v>67</v>
      </c>
      <c r="K121">
        <v>74.400000000000006</v>
      </c>
    </row>
    <row r="122" spans="1:11" x14ac:dyDescent="0.25">
      <c r="A122">
        <v>119</v>
      </c>
      <c r="B122">
        <v>1</v>
      </c>
      <c r="C122">
        <v>4</v>
      </c>
      <c r="D122">
        <v>1</v>
      </c>
      <c r="E122">
        <v>1</v>
      </c>
      <c r="F122">
        <v>2</v>
      </c>
      <c r="G122">
        <v>1</v>
      </c>
      <c r="H122">
        <v>52</v>
      </c>
      <c r="I122">
        <v>62.7</v>
      </c>
      <c r="J122">
        <v>57</v>
      </c>
      <c r="K122">
        <v>76.8</v>
      </c>
    </row>
    <row r="123" spans="1:11" x14ac:dyDescent="0.25">
      <c r="A123">
        <v>120</v>
      </c>
      <c r="B123">
        <v>1</v>
      </c>
      <c r="C123">
        <v>3</v>
      </c>
      <c r="D123">
        <v>1</v>
      </c>
      <c r="E123">
        <v>1</v>
      </c>
      <c r="F123">
        <v>3</v>
      </c>
      <c r="G123">
        <v>4</v>
      </c>
      <c r="H123">
        <v>41</v>
      </c>
      <c r="I123">
        <v>51.7</v>
      </c>
      <c r="J123">
        <v>47</v>
      </c>
      <c r="K123">
        <v>48</v>
      </c>
    </row>
    <row r="124" spans="1:11" x14ac:dyDescent="0.25">
      <c r="A124">
        <v>121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2</v>
      </c>
      <c r="H124">
        <v>60</v>
      </c>
      <c r="I124">
        <v>59.4</v>
      </c>
      <c r="J124">
        <v>54</v>
      </c>
      <c r="K124">
        <v>60</v>
      </c>
    </row>
    <row r="125" spans="1:11" x14ac:dyDescent="0.25">
      <c r="A125">
        <v>122</v>
      </c>
      <c r="B125">
        <v>1</v>
      </c>
      <c r="C125">
        <v>4</v>
      </c>
      <c r="D125">
        <v>2</v>
      </c>
      <c r="E125">
        <v>1</v>
      </c>
      <c r="F125">
        <v>1</v>
      </c>
      <c r="G125">
        <v>3</v>
      </c>
      <c r="H125">
        <v>50</v>
      </c>
      <c r="I125">
        <v>57.2</v>
      </c>
      <c r="J125">
        <v>52</v>
      </c>
      <c r="K125">
        <v>55.2</v>
      </c>
    </row>
    <row r="126" spans="1:11" x14ac:dyDescent="0.25">
      <c r="A126">
        <v>123</v>
      </c>
      <c r="B126">
        <v>1</v>
      </c>
      <c r="C126">
        <v>4</v>
      </c>
      <c r="D126">
        <v>2</v>
      </c>
      <c r="E126">
        <v>1</v>
      </c>
      <c r="F126">
        <v>2</v>
      </c>
      <c r="G126">
        <v>1</v>
      </c>
      <c r="H126">
        <v>50</v>
      </c>
      <c r="I126">
        <v>57.2</v>
      </c>
      <c r="J126">
        <v>52</v>
      </c>
      <c r="K126">
        <v>63.6</v>
      </c>
    </row>
    <row r="127" spans="1:11" x14ac:dyDescent="0.25">
      <c r="A127">
        <v>124</v>
      </c>
      <c r="B127">
        <v>1</v>
      </c>
      <c r="C127">
        <v>4</v>
      </c>
      <c r="D127">
        <v>2</v>
      </c>
      <c r="E127">
        <v>1</v>
      </c>
      <c r="F127">
        <v>3</v>
      </c>
      <c r="G127">
        <v>1</v>
      </c>
      <c r="H127">
        <v>47</v>
      </c>
      <c r="I127">
        <v>50.6</v>
      </c>
      <c r="J127">
        <v>46</v>
      </c>
      <c r="K127">
        <v>62.4</v>
      </c>
    </row>
    <row r="128" spans="1:11" x14ac:dyDescent="0.25">
      <c r="A128">
        <v>125</v>
      </c>
      <c r="B128">
        <v>1</v>
      </c>
      <c r="C128">
        <v>3</v>
      </c>
      <c r="D128">
        <v>1</v>
      </c>
      <c r="E128">
        <v>1</v>
      </c>
      <c r="F128">
        <v>3</v>
      </c>
      <c r="G128">
        <v>1</v>
      </c>
      <c r="H128">
        <v>47</v>
      </c>
      <c r="I128">
        <v>68.2</v>
      </c>
      <c r="J128">
        <v>62</v>
      </c>
      <c r="K128">
        <v>54</v>
      </c>
    </row>
    <row r="129" spans="1:11" x14ac:dyDescent="0.25">
      <c r="A129">
        <v>126</v>
      </c>
      <c r="B129">
        <v>1</v>
      </c>
      <c r="C129">
        <v>4</v>
      </c>
      <c r="D129">
        <v>3</v>
      </c>
      <c r="E129">
        <v>1</v>
      </c>
      <c r="F129">
        <v>2</v>
      </c>
      <c r="G129">
        <v>2</v>
      </c>
      <c r="H129">
        <v>55</v>
      </c>
      <c r="I129">
        <v>62.7</v>
      </c>
      <c r="J129">
        <v>57</v>
      </c>
      <c r="K129">
        <v>67.2</v>
      </c>
    </row>
    <row r="130" spans="1:11" x14ac:dyDescent="0.25">
      <c r="A130">
        <v>127</v>
      </c>
      <c r="B130">
        <v>1</v>
      </c>
      <c r="C130">
        <v>4</v>
      </c>
      <c r="D130">
        <v>2</v>
      </c>
      <c r="E130">
        <v>1</v>
      </c>
      <c r="F130">
        <v>2</v>
      </c>
      <c r="G130">
        <v>2</v>
      </c>
      <c r="H130">
        <v>50</v>
      </c>
      <c r="I130">
        <v>45.1</v>
      </c>
      <c r="J130">
        <v>41</v>
      </c>
      <c r="K130">
        <v>54</v>
      </c>
    </row>
    <row r="131" spans="1:11" x14ac:dyDescent="0.25">
      <c r="A131">
        <v>128</v>
      </c>
      <c r="B131">
        <v>1</v>
      </c>
      <c r="C131">
        <v>2</v>
      </c>
      <c r="D131">
        <v>2</v>
      </c>
      <c r="E131">
        <v>1</v>
      </c>
      <c r="F131">
        <v>1</v>
      </c>
      <c r="G131">
        <v>1</v>
      </c>
      <c r="H131">
        <v>39</v>
      </c>
      <c r="I131">
        <v>58.3</v>
      </c>
      <c r="J131">
        <v>53</v>
      </c>
      <c r="K131">
        <v>64.8</v>
      </c>
    </row>
    <row r="132" spans="1:11" x14ac:dyDescent="0.25">
      <c r="A132">
        <v>129</v>
      </c>
      <c r="B132">
        <v>1</v>
      </c>
      <c r="C132">
        <v>4</v>
      </c>
      <c r="D132">
        <v>3</v>
      </c>
      <c r="E132">
        <v>1</v>
      </c>
      <c r="F132">
        <v>3</v>
      </c>
      <c r="G132">
        <v>4</v>
      </c>
      <c r="H132">
        <v>50</v>
      </c>
      <c r="I132">
        <v>53.9</v>
      </c>
      <c r="J132">
        <v>49</v>
      </c>
      <c r="K132">
        <v>67.2</v>
      </c>
    </row>
    <row r="133" spans="1:11" x14ac:dyDescent="0.25">
      <c r="A133">
        <v>130</v>
      </c>
      <c r="B133">
        <v>1</v>
      </c>
      <c r="C133">
        <v>3</v>
      </c>
      <c r="D133">
        <v>1</v>
      </c>
      <c r="E133">
        <v>1</v>
      </c>
      <c r="F133">
        <v>3</v>
      </c>
      <c r="G133">
        <v>2</v>
      </c>
      <c r="H133">
        <v>34</v>
      </c>
      <c r="I133">
        <v>38.5</v>
      </c>
      <c r="J133">
        <v>35</v>
      </c>
      <c r="K133">
        <v>49.2</v>
      </c>
    </row>
    <row r="134" spans="1:11" x14ac:dyDescent="0.25">
      <c r="A134">
        <v>131</v>
      </c>
      <c r="B134">
        <v>1</v>
      </c>
      <c r="C134">
        <v>4</v>
      </c>
      <c r="D134">
        <v>2</v>
      </c>
      <c r="E134">
        <v>1</v>
      </c>
      <c r="F134">
        <v>2</v>
      </c>
      <c r="G134">
        <v>1</v>
      </c>
      <c r="H134">
        <v>57</v>
      </c>
      <c r="I134">
        <v>64.900000000000006</v>
      </c>
      <c r="J134">
        <v>59</v>
      </c>
      <c r="K134">
        <v>64.8</v>
      </c>
    </row>
    <row r="135" spans="1:11" x14ac:dyDescent="0.25">
      <c r="A135">
        <v>132</v>
      </c>
      <c r="B135">
        <v>1</v>
      </c>
      <c r="C135">
        <v>2</v>
      </c>
      <c r="D135">
        <v>1</v>
      </c>
      <c r="E135">
        <v>1</v>
      </c>
      <c r="F135">
        <v>2</v>
      </c>
      <c r="G135">
        <v>3</v>
      </c>
      <c r="H135">
        <v>57</v>
      </c>
      <c r="I135">
        <v>71.5</v>
      </c>
      <c r="J135">
        <v>65</v>
      </c>
      <c r="K135">
        <v>86.4</v>
      </c>
    </row>
    <row r="136" spans="1:11" x14ac:dyDescent="0.25">
      <c r="A136">
        <v>133</v>
      </c>
      <c r="B136">
        <v>1</v>
      </c>
      <c r="C136">
        <v>4</v>
      </c>
      <c r="D136">
        <v>2</v>
      </c>
      <c r="E136">
        <v>1</v>
      </c>
      <c r="F136">
        <v>3</v>
      </c>
      <c r="G136">
        <v>2</v>
      </c>
      <c r="H136">
        <v>68</v>
      </c>
      <c r="I136">
        <v>68.2</v>
      </c>
      <c r="J136">
        <v>62</v>
      </c>
      <c r="K136">
        <v>67.2</v>
      </c>
    </row>
    <row r="137" spans="1:11" x14ac:dyDescent="0.25">
      <c r="A137">
        <v>134</v>
      </c>
      <c r="B137">
        <v>1</v>
      </c>
      <c r="C137">
        <v>4</v>
      </c>
      <c r="D137">
        <v>2</v>
      </c>
      <c r="E137">
        <v>1</v>
      </c>
      <c r="F137">
        <v>3</v>
      </c>
      <c r="G137">
        <v>3</v>
      </c>
      <c r="H137">
        <v>42</v>
      </c>
      <c r="I137">
        <v>59.4</v>
      </c>
      <c r="J137">
        <v>54</v>
      </c>
      <c r="K137">
        <v>56.4</v>
      </c>
    </row>
    <row r="138" spans="1:11" x14ac:dyDescent="0.25">
      <c r="A138">
        <v>135</v>
      </c>
      <c r="B138">
        <v>1</v>
      </c>
      <c r="C138">
        <v>4</v>
      </c>
      <c r="D138">
        <v>1</v>
      </c>
      <c r="E138">
        <v>1</v>
      </c>
      <c r="F138">
        <v>2</v>
      </c>
      <c r="G138">
        <v>3</v>
      </c>
      <c r="H138">
        <v>61</v>
      </c>
      <c r="I138">
        <v>64.900000000000006</v>
      </c>
      <c r="J138">
        <v>59</v>
      </c>
      <c r="K138">
        <v>58.8</v>
      </c>
    </row>
    <row r="139" spans="1:11" x14ac:dyDescent="0.25">
      <c r="A139">
        <v>136</v>
      </c>
      <c r="B139">
        <v>1</v>
      </c>
      <c r="C139">
        <v>4</v>
      </c>
      <c r="D139">
        <v>3</v>
      </c>
      <c r="E139">
        <v>1</v>
      </c>
      <c r="F139">
        <v>2</v>
      </c>
      <c r="G139">
        <v>3</v>
      </c>
      <c r="H139">
        <v>76</v>
      </c>
      <c r="I139">
        <v>69.3</v>
      </c>
      <c r="J139">
        <v>63</v>
      </c>
      <c r="K139">
        <v>72</v>
      </c>
    </row>
    <row r="140" spans="1:11" x14ac:dyDescent="0.25">
      <c r="A140">
        <v>137</v>
      </c>
      <c r="B140">
        <v>1</v>
      </c>
      <c r="C140">
        <v>4</v>
      </c>
      <c r="D140">
        <v>2</v>
      </c>
      <c r="E140">
        <v>2</v>
      </c>
      <c r="F140">
        <v>2</v>
      </c>
      <c r="G140">
        <v>2</v>
      </c>
      <c r="H140">
        <v>47</v>
      </c>
      <c r="I140">
        <v>64.900000000000006</v>
      </c>
      <c r="J140">
        <v>59</v>
      </c>
      <c r="K140">
        <v>64.8</v>
      </c>
    </row>
    <row r="141" spans="1:11" x14ac:dyDescent="0.25">
      <c r="A141">
        <v>138</v>
      </c>
      <c r="B141">
        <v>1</v>
      </c>
      <c r="C141">
        <v>3</v>
      </c>
      <c r="D141">
        <v>2</v>
      </c>
      <c r="E141">
        <v>1</v>
      </c>
      <c r="F141">
        <v>3</v>
      </c>
      <c r="G141">
        <v>3</v>
      </c>
      <c r="H141">
        <v>46</v>
      </c>
      <c r="I141">
        <v>57.2</v>
      </c>
      <c r="J141">
        <v>52</v>
      </c>
      <c r="K141">
        <v>66</v>
      </c>
    </row>
    <row r="142" spans="1:11" x14ac:dyDescent="0.25">
      <c r="A142">
        <v>139</v>
      </c>
      <c r="B142">
        <v>1</v>
      </c>
      <c r="C142">
        <v>1</v>
      </c>
      <c r="D142">
        <v>2</v>
      </c>
      <c r="E142">
        <v>1</v>
      </c>
      <c r="F142">
        <v>3</v>
      </c>
      <c r="G142">
        <v>3</v>
      </c>
      <c r="H142">
        <v>39</v>
      </c>
      <c r="I142">
        <v>45.1</v>
      </c>
      <c r="J142">
        <v>41</v>
      </c>
      <c r="K142">
        <v>39.6</v>
      </c>
    </row>
    <row r="143" spans="1:11" x14ac:dyDescent="0.25">
      <c r="A143">
        <v>140</v>
      </c>
      <c r="B143">
        <v>1</v>
      </c>
      <c r="C143">
        <v>3</v>
      </c>
      <c r="D143">
        <v>2</v>
      </c>
      <c r="E143">
        <v>2</v>
      </c>
      <c r="F143">
        <v>2</v>
      </c>
      <c r="G143">
        <v>2</v>
      </c>
      <c r="H143">
        <v>52</v>
      </c>
      <c r="I143">
        <v>53.9</v>
      </c>
      <c r="J143">
        <v>49</v>
      </c>
      <c r="K143">
        <v>58.8</v>
      </c>
    </row>
    <row r="144" spans="1:11" x14ac:dyDescent="0.25">
      <c r="A144">
        <v>141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28</v>
      </c>
      <c r="I144">
        <v>50.6</v>
      </c>
      <c r="J144">
        <v>46</v>
      </c>
      <c r="K144">
        <v>51.6</v>
      </c>
    </row>
    <row r="145" spans="1:11" x14ac:dyDescent="0.25">
      <c r="A145">
        <v>142</v>
      </c>
      <c r="B145">
        <v>1</v>
      </c>
      <c r="C145">
        <v>4</v>
      </c>
      <c r="D145">
        <v>3</v>
      </c>
      <c r="E145">
        <v>1</v>
      </c>
      <c r="F145">
        <v>2</v>
      </c>
      <c r="G145">
        <v>3</v>
      </c>
      <c r="H145">
        <v>42</v>
      </c>
      <c r="I145">
        <v>59.4</v>
      </c>
      <c r="J145">
        <v>54</v>
      </c>
      <c r="K145">
        <v>60</v>
      </c>
    </row>
    <row r="146" spans="1:11" x14ac:dyDescent="0.25">
      <c r="A146">
        <v>143</v>
      </c>
      <c r="B146">
        <v>1</v>
      </c>
      <c r="C146">
        <v>4</v>
      </c>
      <c r="D146">
        <v>2</v>
      </c>
      <c r="E146">
        <v>1</v>
      </c>
      <c r="F146">
        <v>3</v>
      </c>
      <c r="G146">
        <v>4</v>
      </c>
      <c r="H146">
        <v>47</v>
      </c>
      <c r="I146">
        <v>46.2</v>
      </c>
      <c r="J146">
        <v>42</v>
      </c>
      <c r="K146">
        <v>62.4</v>
      </c>
    </row>
    <row r="147" spans="1:11" x14ac:dyDescent="0.25">
      <c r="A147">
        <v>144</v>
      </c>
      <c r="B147">
        <v>1</v>
      </c>
      <c r="C147">
        <v>1</v>
      </c>
      <c r="D147">
        <v>2</v>
      </c>
      <c r="E147">
        <v>1</v>
      </c>
      <c r="F147">
        <v>2</v>
      </c>
      <c r="G147">
        <v>4</v>
      </c>
      <c r="H147">
        <v>47</v>
      </c>
      <c r="I147">
        <v>62.7</v>
      </c>
      <c r="J147">
        <v>57</v>
      </c>
      <c r="K147">
        <v>57.6</v>
      </c>
    </row>
    <row r="148" spans="1:11" x14ac:dyDescent="0.25">
      <c r="A148">
        <v>145</v>
      </c>
      <c r="B148">
        <v>1</v>
      </c>
      <c r="C148">
        <v>4</v>
      </c>
      <c r="D148">
        <v>2</v>
      </c>
      <c r="E148">
        <v>1</v>
      </c>
      <c r="F148">
        <v>2</v>
      </c>
      <c r="G148">
        <v>1</v>
      </c>
      <c r="H148">
        <v>52</v>
      </c>
      <c r="I148">
        <v>64.900000000000006</v>
      </c>
      <c r="J148">
        <v>59</v>
      </c>
      <c r="K148">
        <v>69.599999999999994</v>
      </c>
    </row>
    <row r="149" spans="1:11" x14ac:dyDescent="0.25">
      <c r="A149">
        <v>146</v>
      </c>
      <c r="B149">
        <v>1</v>
      </c>
      <c r="C149">
        <v>4</v>
      </c>
      <c r="D149">
        <v>3</v>
      </c>
      <c r="E149">
        <v>2</v>
      </c>
      <c r="F149">
        <v>2</v>
      </c>
      <c r="G149">
        <v>2</v>
      </c>
      <c r="H149">
        <v>47</v>
      </c>
      <c r="I149">
        <v>57.2</v>
      </c>
      <c r="J149">
        <v>52</v>
      </c>
      <c r="K149">
        <v>51.6</v>
      </c>
    </row>
    <row r="150" spans="1:11" x14ac:dyDescent="0.25">
      <c r="A150">
        <v>147</v>
      </c>
      <c r="B150">
        <v>1</v>
      </c>
      <c r="C150">
        <v>4</v>
      </c>
      <c r="D150">
        <v>2</v>
      </c>
      <c r="E150">
        <v>1</v>
      </c>
      <c r="F150">
        <v>3</v>
      </c>
      <c r="G150">
        <v>1</v>
      </c>
      <c r="H150">
        <v>50</v>
      </c>
      <c r="I150">
        <v>68.2</v>
      </c>
      <c r="J150">
        <v>62</v>
      </c>
      <c r="K150">
        <v>49.2</v>
      </c>
    </row>
    <row r="151" spans="1:11" x14ac:dyDescent="0.25">
      <c r="A151">
        <v>148</v>
      </c>
      <c r="B151">
        <v>1</v>
      </c>
      <c r="C151">
        <v>4</v>
      </c>
      <c r="D151">
        <v>2</v>
      </c>
      <c r="E151">
        <v>2</v>
      </c>
      <c r="F151">
        <v>2</v>
      </c>
      <c r="G151">
        <v>4</v>
      </c>
      <c r="H151">
        <v>44</v>
      </c>
      <c r="I151">
        <v>57.2</v>
      </c>
      <c r="J151">
        <v>52</v>
      </c>
      <c r="K151">
        <v>51.6</v>
      </c>
    </row>
    <row r="152" spans="1:11" x14ac:dyDescent="0.25">
      <c r="A152">
        <v>149</v>
      </c>
      <c r="B152">
        <v>1</v>
      </c>
      <c r="C152">
        <v>1</v>
      </c>
      <c r="D152">
        <v>1</v>
      </c>
      <c r="E152">
        <v>1</v>
      </c>
      <c r="F152">
        <v>2</v>
      </c>
      <c r="G152">
        <v>3</v>
      </c>
      <c r="H152">
        <v>47</v>
      </c>
      <c r="I152">
        <v>45.1</v>
      </c>
      <c r="J152">
        <v>41</v>
      </c>
      <c r="K152">
        <v>55.2</v>
      </c>
    </row>
    <row r="153" spans="1:11" x14ac:dyDescent="0.25">
      <c r="A153">
        <v>150</v>
      </c>
      <c r="B153">
        <v>1</v>
      </c>
      <c r="C153">
        <v>3</v>
      </c>
      <c r="D153">
        <v>1</v>
      </c>
      <c r="E153">
        <v>1</v>
      </c>
      <c r="F153">
        <v>2</v>
      </c>
      <c r="G153">
        <v>4</v>
      </c>
      <c r="H153">
        <v>45</v>
      </c>
      <c r="I153">
        <v>60.5</v>
      </c>
      <c r="J153">
        <v>55</v>
      </c>
      <c r="K153">
        <v>52.8</v>
      </c>
    </row>
    <row r="154" spans="1:11" x14ac:dyDescent="0.25">
      <c r="A154">
        <v>151</v>
      </c>
      <c r="B154">
        <v>1</v>
      </c>
      <c r="C154">
        <v>3</v>
      </c>
      <c r="D154">
        <v>1</v>
      </c>
      <c r="E154">
        <v>1</v>
      </c>
      <c r="F154">
        <v>2</v>
      </c>
      <c r="G154">
        <v>3</v>
      </c>
      <c r="H154">
        <v>47</v>
      </c>
      <c r="I154">
        <v>40.700000000000003</v>
      </c>
      <c r="J154">
        <v>37</v>
      </c>
      <c r="K154">
        <v>51.6</v>
      </c>
    </row>
    <row r="155" spans="1:11" x14ac:dyDescent="0.25">
      <c r="A155">
        <v>152</v>
      </c>
      <c r="B155">
        <v>1</v>
      </c>
      <c r="C155">
        <v>4</v>
      </c>
      <c r="D155">
        <v>3</v>
      </c>
      <c r="E155">
        <v>1</v>
      </c>
      <c r="F155">
        <v>2</v>
      </c>
      <c r="G155">
        <v>4</v>
      </c>
      <c r="H155">
        <v>65</v>
      </c>
      <c r="I155">
        <v>59.4</v>
      </c>
      <c r="J155">
        <v>54</v>
      </c>
      <c r="K155">
        <v>73.2</v>
      </c>
    </row>
    <row r="156" spans="1:11" x14ac:dyDescent="0.25">
      <c r="A156">
        <v>153</v>
      </c>
      <c r="B156">
        <v>1</v>
      </c>
      <c r="C156">
        <v>4</v>
      </c>
      <c r="D156">
        <v>2</v>
      </c>
      <c r="E156">
        <v>1</v>
      </c>
      <c r="F156">
        <v>3</v>
      </c>
      <c r="G156">
        <v>3</v>
      </c>
      <c r="H156">
        <v>43</v>
      </c>
      <c r="I156">
        <v>62.7</v>
      </c>
      <c r="J156">
        <v>57</v>
      </c>
      <c r="K156">
        <v>48</v>
      </c>
    </row>
    <row r="157" spans="1:11" x14ac:dyDescent="0.25">
      <c r="A157">
        <v>154</v>
      </c>
      <c r="B157">
        <v>1</v>
      </c>
      <c r="C157">
        <v>1</v>
      </c>
      <c r="D157">
        <v>2</v>
      </c>
      <c r="E157">
        <v>1</v>
      </c>
      <c r="F157">
        <v>1</v>
      </c>
      <c r="G157">
        <v>1</v>
      </c>
      <c r="H157">
        <v>47</v>
      </c>
      <c r="I157">
        <v>59.4</v>
      </c>
      <c r="J157">
        <v>54</v>
      </c>
      <c r="K157">
        <v>58.8</v>
      </c>
    </row>
    <row r="158" spans="1:11" x14ac:dyDescent="0.25">
      <c r="A158">
        <v>155</v>
      </c>
      <c r="B158">
        <v>1</v>
      </c>
      <c r="C158">
        <v>4</v>
      </c>
      <c r="D158">
        <v>2</v>
      </c>
      <c r="E158">
        <v>1</v>
      </c>
      <c r="F158">
        <v>1</v>
      </c>
      <c r="G158">
        <v>4</v>
      </c>
      <c r="H158">
        <v>57</v>
      </c>
      <c r="I158">
        <v>68.2</v>
      </c>
      <c r="J158">
        <v>62</v>
      </c>
      <c r="K158">
        <v>67.2</v>
      </c>
    </row>
    <row r="159" spans="1:11" x14ac:dyDescent="0.25">
      <c r="A159">
        <v>156</v>
      </c>
      <c r="B159">
        <v>1</v>
      </c>
      <c r="C159">
        <v>4</v>
      </c>
      <c r="D159">
        <v>2</v>
      </c>
      <c r="E159">
        <v>1</v>
      </c>
      <c r="F159">
        <v>2</v>
      </c>
      <c r="G159">
        <v>2</v>
      </c>
      <c r="H159">
        <v>68</v>
      </c>
      <c r="I159">
        <v>64.900000000000006</v>
      </c>
      <c r="J159">
        <v>59</v>
      </c>
      <c r="K159">
        <v>73.2</v>
      </c>
    </row>
    <row r="160" spans="1:11" x14ac:dyDescent="0.25">
      <c r="A160">
        <v>157</v>
      </c>
      <c r="B160">
        <v>1</v>
      </c>
      <c r="C160">
        <v>4</v>
      </c>
      <c r="D160">
        <v>2</v>
      </c>
      <c r="E160">
        <v>1</v>
      </c>
      <c r="F160">
        <v>3</v>
      </c>
      <c r="G160">
        <v>1</v>
      </c>
      <c r="H160">
        <v>52</v>
      </c>
      <c r="I160">
        <v>60.5</v>
      </c>
      <c r="J160">
        <v>55</v>
      </c>
      <c r="K160">
        <v>60</v>
      </c>
    </row>
    <row r="161" spans="1:11" x14ac:dyDescent="0.25">
      <c r="A161">
        <v>158</v>
      </c>
      <c r="B161">
        <v>1</v>
      </c>
      <c r="C161">
        <v>4</v>
      </c>
      <c r="D161">
        <v>2</v>
      </c>
      <c r="E161">
        <v>1</v>
      </c>
      <c r="F161">
        <v>3</v>
      </c>
      <c r="G161">
        <v>4</v>
      </c>
      <c r="H161">
        <v>42</v>
      </c>
      <c r="I161">
        <v>62.7</v>
      </c>
      <c r="J161">
        <v>57</v>
      </c>
      <c r="K161">
        <v>61.2</v>
      </c>
    </row>
    <row r="162" spans="1:11" x14ac:dyDescent="0.25">
      <c r="A162">
        <v>159</v>
      </c>
      <c r="B162">
        <v>1</v>
      </c>
      <c r="C162">
        <v>4</v>
      </c>
      <c r="D162">
        <v>2</v>
      </c>
      <c r="E162">
        <v>1</v>
      </c>
      <c r="F162">
        <v>1</v>
      </c>
      <c r="G162">
        <v>1</v>
      </c>
      <c r="H162">
        <v>42</v>
      </c>
      <c r="I162">
        <v>42.9</v>
      </c>
      <c r="J162">
        <v>39</v>
      </c>
      <c r="K162">
        <v>50.4</v>
      </c>
    </row>
    <row r="163" spans="1:11" x14ac:dyDescent="0.25">
      <c r="A163">
        <v>160</v>
      </c>
      <c r="B163">
        <v>1</v>
      </c>
      <c r="C163">
        <v>3</v>
      </c>
      <c r="D163">
        <v>3</v>
      </c>
      <c r="E163">
        <v>1</v>
      </c>
      <c r="F163">
        <v>2</v>
      </c>
      <c r="G163">
        <v>4</v>
      </c>
      <c r="H163">
        <v>66</v>
      </c>
      <c r="I163">
        <v>73.7</v>
      </c>
      <c r="J163">
        <v>67</v>
      </c>
      <c r="K163">
        <v>80.400000000000006</v>
      </c>
    </row>
    <row r="164" spans="1:11" x14ac:dyDescent="0.25">
      <c r="A164">
        <v>161</v>
      </c>
      <c r="B164">
        <v>1</v>
      </c>
      <c r="C164">
        <v>4</v>
      </c>
      <c r="D164">
        <v>1</v>
      </c>
      <c r="E164">
        <v>1</v>
      </c>
      <c r="F164">
        <v>2</v>
      </c>
      <c r="G164">
        <v>1</v>
      </c>
      <c r="H164">
        <v>47</v>
      </c>
      <c r="I164">
        <v>68.2</v>
      </c>
      <c r="J164">
        <v>62</v>
      </c>
      <c r="K164">
        <v>63.6</v>
      </c>
    </row>
    <row r="165" spans="1:11" x14ac:dyDescent="0.25">
      <c r="A165">
        <v>162</v>
      </c>
      <c r="B165">
        <v>1</v>
      </c>
      <c r="C165">
        <v>4</v>
      </c>
      <c r="D165">
        <v>2</v>
      </c>
      <c r="E165">
        <v>1</v>
      </c>
      <c r="F165">
        <v>2</v>
      </c>
      <c r="G165">
        <v>4</v>
      </c>
      <c r="H165">
        <v>57</v>
      </c>
      <c r="I165">
        <v>55</v>
      </c>
      <c r="J165">
        <v>50</v>
      </c>
      <c r="K165">
        <v>60</v>
      </c>
    </row>
    <row r="166" spans="1:11" x14ac:dyDescent="0.25">
      <c r="A166">
        <v>163</v>
      </c>
      <c r="B166">
        <v>1</v>
      </c>
      <c r="C166">
        <v>4</v>
      </c>
      <c r="D166">
        <v>3</v>
      </c>
      <c r="E166">
        <v>2</v>
      </c>
      <c r="F166">
        <v>2</v>
      </c>
      <c r="G166">
        <v>3</v>
      </c>
      <c r="H166">
        <v>47</v>
      </c>
      <c r="I166">
        <v>67.099999999999994</v>
      </c>
      <c r="J166">
        <v>61</v>
      </c>
      <c r="K166">
        <v>61.2</v>
      </c>
    </row>
    <row r="167" spans="1:11" x14ac:dyDescent="0.25">
      <c r="A167">
        <v>164</v>
      </c>
      <c r="B167">
        <v>1</v>
      </c>
      <c r="C167">
        <v>4</v>
      </c>
      <c r="D167">
        <v>1</v>
      </c>
      <c r="E167">
        <v>1</v>
      </c>
      <c r="F167">
        <v>2</v>
      </c>
      <c r="G167">
        <v>3</v>
      </c>
      <c r="H167">
        <v>57</v>
      </c>
      <c r="I167">
        <v>68.2</v>
      </c>
      <c r="J167">
        <v>62</v>
      </c>
      <c r="K167">
        <v>86.4</v>
      </c>
    </row>
    <row r="168" spans="1:11" x14ac:dyDescent="0.25">
      <c r="A168">
        <v>165</v>
      </c>
      <c r="B168">
        <v>1</v>
      </c>
      <c r="C168">
        <v>4</v>
      </c>
      <c r="D168">
        <v>2</v>
      </c>
      <c r="E168">
        <v>1</v>
      </c>
      <c r="F168">
        <v>2</v>
      </c>
      <c r="G168">
        <v>4</v>
      </c>
      <c r="H168">
        <v>52</v>
      </c>
      <c r="I168">
        <v>64.900000000000006</v>
      </c>
      <c r="J168">
        <v>59</v>
      </c>
      <c r="K168">
        <v>57.6</v>
      </c>
    </row>
    <row r="169" spans="1:11" x14ac:dyDescent="0.25">
      <c r="A169">
        <v>166</v>
      </c>
      <c r="B169">
        <v>1</v>
      </c>
      <c r="C169">
        <v>4</v>
      </c>
      <c r="D169">
        <v>1</v>
      </c>
      <c r="E169">
        <v>1</v>
      </c>
      <c r="F169">
        <v>3</v>
      </c>
      <c r="G169">
        <v>4</v>
      </c>
      <c r="H169">
        <v>44</v>
      </c>
      <c r="I169">
        <v>48.4</v>
      </c>
      <c r="J169">
        <v>44</v>
      </c>
      <c r="K169">
        <v>48</v>
      </c>
    </row>
    <row r="170" spans="1:11" x14ac:dyDescent="0.25">
      <c r="A170">
        <v>167</v>
      </c>
      <c r="B170">
        <v>1</v>
      </c>
      <c r="C170">
        <v>4</v>
      </c>
      <c r="D170">
        <v>2</v>
      </c>
      <c r="E170">
        <v>1</v>
      </c>
      <c r="F170">
        <v>2</v>
      </c>
      <c r="G170">
        <v>3</v>
      </c>
      <c r="H170">
        <v>50</v>
      </c>
      <c r="I170">
        <v>64.900000000000006</v>
      </c>
      <c r="J170">
        <v>59</v>
      </c>
      <c r="K170">
        <v>63.6</v>
      </c>
    </row>
    <row r="171" spans="1:11" x14ac:dyDescent="0.25">
      <c r="A171">
        <v>168</v>
      </c>
      <c r="B171">
        <v>1</v>
      </c>
      <c r="C171">
        <v>4</v>
      </c>
      <c r="D171">
        <v>1</v>
      </c>
      <c r="E171">
        <v>1</v>
      </c>
      <c r="F171">
        <v>1</v>
      </c>
      <c r="G171">
        <v>1</v>
      </c>
      <c r="H171">
        <v>39</v>
      </c>
      <c r="I171">
        <v>59.4</v>
      </c>
      <c r="J171">
        <v>54</v>
      </c>
      <c r="K171">
        <v>46.8</v>
      </c>
    </row>
    <row r="172" spans="1:11" x14ac:dyDescent="0.25">
      <c r="A172">
        <v>169</v>
      </c>
      <c r="B172">
        <v>1</v>
      </c>
      <c r="C172">
        <v>4</v>
      </c>
      <c r="D172">
        <v>2</v>
      </c>
      <c r="E172">
        <v>2</v>
      </c>
      <c r="F172">
        <v>2</v>
      </c>
      <c r="G172">
        <v>3</v>
      </c>
      <c r="H172">
        <v>57</v>
      </c>
      <c r="I172">
        <v>68.2</v>
      </c>
      <c r="J172">
        <v>62</v>
      </c>
      <c r="K172">
        <v>75.599999999999994</v>
      </c>
    </row>
    <row r="173" spans="1:11" x14ac:dyDescent="0.25">
      <c r="A173">
        <v>170</v>
      </c>
      <c r="B173">
        <v>1</v>
      </c>
      <c r="C173">
        <v>4</v>
      </c>
      <c r="D173">
        <v>1</v>
      </c>
      <c r="E173">
        <v>1</v>
      </c>
      <c r="F173">
        <v>3</v>
      </c>
      <c r="G173">
        <v>2</v>
      </c>
      <c r="H173">
        <v>57</v>
      </c>
      <c r="I173">
        <v>66</v>
      </c>
      <c r="J173">
        <v>60</v>
      </c>
      <c r="K173">
        <v>61.2</v>
      </c>
    </row>
    <row r="174" spans="1:11" x14ac:dyDescent="0.25">
      <c r="A174">
        <v>171</v>
      </c>
      <c r="B174">
        <v>1</v>
      </c>
      <c r="C174">
        <v>4</v>
      </c>
      <c r="D174">
        <v>1</v>
      </c>
      <c r="E174">
        <v>1</v>
      </c>
      <c r="F174">
        <v>1</v>
      </c>
      <c r="G174">
        <v>3</v>
      </c>
      <c r="H174">
        <v>42</v>
      </c>
      <c r="I174">
        <v>62.7</v>
      </c>
      <c r="J174">
        <v>57</v>
      </c>
      <c r="K174">
        <v>54</v>
      </c>
    </row>
    <row r="175" spans="1:11" x14ac:dyDescent="0.25">
      <c r="A175">
        <v>172</v>
      </c>
      <c r="B175">
        <v>1</v>
      </c>
      <c r="C175">
        <v>1</v>
      </c>
      <c r="D175">
        <v>2</v>
      </c>
      <c r="E175">
        <v>1</v>
      </c>
      <c r="F175">
        <v>3</v>
      </c>
      <c r="G175">
        <v>4</v>
      </c>
      <c r="H175">
        <v>47</v>
      </c>
      <c r="I175">
        <v>50.6</v>
      </c>
      <c r="J175">
        <v>46</v>
      </c>
      <c r="K175">
        <v>46.8</v>
      </c>
    </row>
    <row r="176" spans="1:11" x14ac:dyDescent="0.25">
      <c r="A176">
        <v>173</v>
      </c>
      <c r="B176">
        <v>1</v>
      </c>
      <c r="C176">
        <v>3</v>
      </c>
      <c r="D176">
        <v>3</v>
      </c>
      <c r="E176">
        <v>1</v>
      </c>
      <c r="F176">
        <v>1</v>
      </c>
      <c r="G176">
        <v>1</v>
      </c>
      <c r="H176">
        <v>42</v>
      </c>
      <c r="I176">
        <v>39.6</v>
      </c>
      <c r="J176">
        <v>36</v>
      </c>
      <c r="K176">
        <v>50.4</v>
      </c>
    </row>
    <row r="177" spans="1:11" x14ac:dyDescent="0.25">
      <c r="A177">
        <v>174</v>
      </c>
      <c r="B177">
        <v>1</v>
      </c>
      <c r="C177">
        <v>2</v>
      </c>
      <c r="D177">
        <v>3</v>
      </c>
      <c r="E177">
        <v>1</v>
      </c>
      <c r="F177">
        <v>2</v>
      </c>
      <c r="G177">
        <v>3</v>
      </c>
      <c r="H177">
        <v>60</v>
      </c>
      <c r="I177">
        <v>64.900000000000006</v>
      </c>
      <c r="J177">
        <v>59</v>
      </c>
      <c r="K177">
        <v>74.400000000000006</v>
      </c>
    </row>
    <row r="178" spans="1:11" x14ac:dyDescent="0.25">
      <c r="A178">
        <v>175</v>
      </c>
      <c r="B178">
        <v>1</v>
      </c>
      <c r="C178">
        <v>3</v>
      </c>
      <c r="D178">
        <v>1</v>
      </c>
      <c r="E178">
        <v>1</v>
      </c>
      <c r="F178">
        <v>1</v>
      </c>
      <c r="G178">
        <v>1</v>
      </c>
      <c r="H178">
        <v>44</v>
      </c>
      <c r="I178">
        <v>53.9</v>
      </c>
      <c r="J178">
        <v>49</v>
      </c>
      <c r="K178">
        <v>52.8</v>
      </c>
    </row>
    <row r="179" spans="1:11" x14ac:dyDescent="0.25">
      <c r="A179">
        <v>176</v>
      </c>
      <c r="B179">
        <v>1</v>
      </c>
      <c r="C179">
        <v>4</v>
      </c>
      <c r="D179">
        <v>1</v>
      </c>
      <c r="E179">
        <v>1</v>
      </c>
      <c r="F179">
        <v>2</v>
      </c>
      <c r="G179">
        <v>2</v>
      </c>
      <c r="H179">
        <v>63</v>
      </c>
      <c r="I179">
        <v>66</v>
      </c>
      <c r="J179">
        <v>60</v>
      </c>
      <c r="K179">
        <v>78</v>
      </c>
    </row>
    <row r="180" spans="1:11" x14ac:dyDescent="0.25">
      <c r="A180">
        <v>177</v>
      </c>
      <c r="B180">
        <v>1</v>
      </c>
      <c r="C180">
        <v>4</v>
      </c>
      <c r="D180">
        <v>2</v>
      </c>
      <c r="E180">
        <v>1</v>
      </c>
      <c r="F180">
        <v>2</v>
      </c>
      <c r="G180">
        <v>2</v>
      </c>
      <c r="H180">
        <v>65</v>
      </c>
      <c r="I180">
        <v>73.7</v>
      </c>
      <c r="J180">
        <v>67</v>
      </c>
      <c r="K180">
        <v>75.599999999999994</v>
      </c>
    </row>
    <row r="181" spans="1:11" x14ac:dyDescent="0.25">
      <c r="A181">
        <v>178</v>
      </c>
      <c r="B181">
        <v>1</v>
      </c>
      <c r="C181">
        <v>4</v>
      </c>
      <c r="D181">
        <v>2</v>
      </c>
      <c r="E181">
        <v>1</v>
      </c>
      <c r="F181">
        <v>2</v>
      </c>
      <c r="G181">
        <v>1</v>
      </c>
      <c r="H181">
        <v>39</v>
      </c>
      <c r="I181">
        <v>59.4</v>
      </c>
      <c r="J181">
        <v>54</v>
      </c>
      <c r="K181">
        <v>64.8</v>
      </c>
    </row>
    <row r="182" spans="1:11" x14ac:dyDescent="0.25">
      <c r="A182">
        <v>179</v>
      </c>
      <c r="B182">
        <v>1</v>
      </c>
      <c r="C182">
        <v>4</v>
      </c>
      <c r="D182">
        <v>3</v>
      </c>
      <c r="E182">
        <v>1</v>
      </c>
      <c r="F182">
        <v>3</v>
      </c>
      <c r="G182">
        <v>2</v>
      </c>
      <c r="H182">
        <v>50</v>
      </c>
      <c r="I182">
        <v>57.2</v>
      </c>
      <c r="J182">
        <v>52</v>
      </c>
      <c r="K182">
        <v>54</v>
      </c>
    </row>
    <row r="183" spans="1:11" x14ac:dyDescent="0.25">
      <c r="A183">
        <v>180</v>
      </c>
      <c r="B183">
        <v>1</v>
      </c>
      <c r="C183">
        <v>4</v>
      </c>
      <c r="D183">
        <v>1</v>
      </c>
      <c r="E183">
        <v>1</v>
      </c>
      <c r="F183">
        <v>1</v>
      </c>
      <c r="G183">
        <v>1</v>
      </c>
      <c r="H183">
        <v>52</v>
      </c>
      <c r="I183">
        <v>71.5</v>
      </c>
      <c r="J183">
        <v>65</v>
      </c>
      <c r="K183">
        <v>72</v>
      </c>
    </row>
    <row r="184" spans="1:11" x14ac:dyDescent="0.25">
      <c r="A184">
        <v>181</v>
      </c>
      <c r="B184">
        <v>1</v>
      </c>
      <c r="C184">
        <v>4</v>
      </c>
      <c r="D184">
        <v>2</v>
      </c>
      <c r="E184">
        <v>1</v>
      </c>
      <c r="F184">
        <v>2</v>
      </c>
      <c r="G184">
        <v>1</v>
      </c>
      <c r="H184">
        <v>60</v>
      </c>
      <c r="I184">
        <v>68.2</v>
      </c>
      <c r="J184">
        <v>62</v>
      </c>
      <c r="K184">
        <v>58.8</v>
      </c>
    </row>
    <row r="185" spans="1:11" x14ac:dyDescent="0.25">
      <c r="A185">
        <v>182</v>
      </c>
      <c r="B185">
        <v>1</v>
      </c>
      <c r="C185">
        <v>4</v>
      </c>
      <c r="D185">
        <v>2</v>
      </c>
      <c r="E185">
        <v>2</v>
      </c>
      <c r="F185">
        <v>2</v>
      </c>
      <c r="G185">
        <v>1</v>
      </c>
      <c r="H185">
        <v>44</v>
      </c>
      <c r="I185">
        <v>53.9</v>
      </c>
      <c r="J185">
        <v>49</v>
      </c>
      <c r="K185">
        <v>57.6</v>
      </c>
    </row>
    <row r="186" spans="1:11" x14ac:dyDescent="0.25">
      <c r="A186">
        <v>183</v>
      </c>
      <c r="B186">
        <v>1</v>
      </c>
      <c r="C186">
        <v>4</v>
      </c>
      <c r="D186">
        <v>3</v>
      </c>
      <c r="E186">
        <v>1</v>
      </c>
      <c r="F186">
        <v>1</v>
      </c>
      <c r="G186">
        <v>2</v>
      </c>
      <c r="H186">
        <v>52</v>
      </c>
      <c r="I186">
        <v>73.7</v>
      </c>
      <c r="J186">
        <v>67</v>
      </c>
      <c r="K186">
        <v>68.400000000000006</v>
      </c>
    </row>
    <row r="187" spans="1:11" x14ac:dyDescent="0.25">
      <c r="A187">
        <v>184</v>
      </c>
      <c r="B187">
        <v>1</v>
      </c>
      <c r="C187">
        <v>4</v>
      </c>
      <c r="D187">
        <v>2</v>
      </c>
      <c r="E187">
        <v>1</v>
      </c>
      <c r="F187">
        <v>2</v>
      </c>
      <c r="G187">
        <v>1</v>
      </c>
      <c r="H187">
        <v>55</v>
      </c>
      <c r="I187">
        <v>71.5</v>
      </c>
      <c r="J187">
        <v>65</v>
      </c>
      <c r="K187">
        <v>66</v>
      </c>
    </row>
    <row r="188" spans="1:11" x14ac:dyDescent="0.25">
      <c r="A188">
        <v>185</v>
      </c>
      <c r="B188">
        <v>1</v>
      </c>
      <c r="C188">
        <v>2</v>
      </c>
      <c r="D188">
        <v>3</v>
      </c>
      <c r="E188">
        <v>1</v>
      </c>
      <c r="F188">
        <v>3</v>
      </c>
      <c r="G188">
        <v>2</v>
      </c>
      <c r="H188">
        <v>50</v>
      </c>
      <c r="I188">
        <v>73.7</v>
      </c>
      <c r="J188">
        <v>67</v>
      </c>
      <c r="K188">
        <v>79.2</v>
      </c>
    </row>
    <row r="189" spans="1:11" x14ac:dyDescent="0.25">
      <c r="A189">
        <v>186</v>
      </c>
      <c r="B189">
        <v>1</v>
      </c>
      <c r="C189">
        <v>2</v>
      </c>
      <c r="D189">
        <v>1</v>
      </c>
      <c r="E189">
        <v>1</v>
      </c>
      <c r="F189">
        <v>2</v>
      </c>
      <c r="G189">
        <v>1</v>
      </c>
      <c r="H189">
        <v>65</v>
      </c>
      <c r="I189">
        <v>71.5</v>
      </c>
      <c r="J189">
        <v>65</v>
      </c>
      <c r="K189">
        <v>76.8</v>
      </c>
    </row>
    <row r="190" spans="1:11" x14ac:dyDescent="0.25">
      <c r="A190">
        <v>187</v>
      </c>
      <c r="B190">
        <v>1</v>
      </c>
      <c r="C190">
        <v>4</v>
      </c>
      <c r="D190">
        <v>2</v>
      </c>
      <c r="E190">
        <v>1</v>
      </c>
      <c r="F190">
        <v>1</v>
      </c>
      <c r="G190">
        <v>3</v>
      </c>
      <c r="H190">
        <v>52</v>
      </c>
      <c r="I190">
        <v>59.4</v>
      </c>
      <c r="J190">
        <v>54</v>
      </c>
      <c r="K190">
        <v>66</v>
      </c>
    </row>
    <row r="191" spans="1:11" x14ac:dyDescent="0.25">
      <c r="A191">
        <v>188</v>
      </c>
      <c r="B191">
        <v>1</v>
      </c>
      <c r="C191">
        <v>2</v>
      </c>
      <c r="D191">
        <v>2</v>
      </c>
      <c r="E191">
        <v>1</v>
      </c>
      <c r="F191">
        <v>1</v>
      </c>
      <c r="G191">
        <v>1</v>
      </c>
      <c r="H191">
        <v>47</v>
      </c>
      <c r="I191">
        <v>48.4</v>
      </c>
      <c r="J191">
        <v>44</v>
      </c>
      <c r="K191">
        <v>50.4</v>
      </c>
    </row>
    <row r="192" spans="1:11" x14ac:dyDescent="0.25">
      <c r="A192">
        <v>189</v>
      </c>
      <c r="B192">
        <v>1</v>
      </c>
      <c r="C192">
        <v>4</v>
      </c>
      <c r="D192">
        <v>3</v>
      </c>
      <c r="E192">
        <v>2</v>
      </c>
      <c r="F192">
        <v>2</v>
      </c>
      <c r="G192">
        <v>2</v>
      </c>
      <c r="H192">
        <v>63</v>
      </c>
      <c r="I192">
        <v>68.2</v>
      </c>
      <c r="J192">
        <v>62</v>
      </c>
      <c r="K192">
        <v>67.2</v>
      </c>
    </row>
    <row r="193" spans="1:11" x14ac:dyDescent="0.25">
      <c r="A193">
        <v>190</v>
      </c>
      <c r="B193">
        <v>1</v>
      </c>
      <c r="C193">
        <v>3</v>
      </c>
      <c r="D193">
        <v>1</v>
      </c>
      <c r="E193">
        <v>1</v>
      </c>
      <c r="F193">
        <v>2</v>
      </c>
      <c r="G193">
        <v>1</v>
      </c>
      <c r="H193">
        <v>50</v>
      </c>
      <c r="I193">
        <v>50.6</v>
      </c>
      <c r="J193">
        <v>46</v>
      </c>
      <c r="K193">
        <v>63.6</v>
      </c>
    </row>
    <row r="194" spans="1:11" x14ac:dyDescent="0.25">
      <c r="A194">
        <v>191</v>
      </c>
      <c r="B194">
        <v>1</v>
      </c>
      <c r="C194">
        <v>4</v>
      </c>
      <c r="D194">
        <v>1</v>
      </c>
      <c r="E194">
        <v>1</v>
      </c>
      <c r="F194">
        <v>3</v>
      </c>
      <c r="G194">
        <v>4</v>
      </c>
      <c r="H194">
        <v>42</v>
      </c>
      <c r="I194">
        <v>59.4</v>
      </c>
      <c r="J194">
        <v>54</v>
      </c>
      <c r="K194">
        <v>49.2</v>
      </c>
    </row>
    <row r="195" spans="1:11" x14ac:dyDescent="0.25">
      <c r="A195">
        <v>192</v>
      </c>
      <c r="B195">
        <v>1</v>
      </c>
      <c r="C195">
        <v>4</v>
      </c>
      <c r="D195">
        <v>3</v>
      </c>
      <c r="E195">
        <v>2</v>
      </c>
      <c r="F195">
        <v>1</v>
      </c>
      <c r="G195">
        <v>3</v>
      </c>
      <c r="H195">
        <v>36</v>
      </c>
      <c r="I195">
        <v>62.7</v>
      </c>
      <c r="J195">
        <v>57</v>
      </c>
      <c r="K195">
        <v>50.4</v>
      </c>
    </row>
    <row r="196" spans="1:11" x14ac:dyDescent="0.25">
      <c r="A196">
        <v>193</v>
      </c>
      <c r="B196">
        <v>1</v>
      </c>
      <c r="C196">
        <v>4</v>
      </c>
      <c r="D196">
        <v>2</v>
      </c>
      <c r="E196">
        <v>2</v>
      </c>
      <c r="F196">
        <v>3</v>
      </c>
      <c r="G196">
        <v>3</v>
      </c>
      <c r="H196">
        <v>50</v>
      </c>
      <c r="I196">
        <v>57.2</v>
      </c>
      <c r="J196">
        <v>52</v>
      </c>
      <c r="K196">
        <v>63.6</v>
      </c>
    </row>
    <row r="197" spans="1:11" x14ac:dyDescent="0.25">
      <c r="A197">
        <v>194</v>
      </c>
      <c r="B197">
        <v>1</v>
      </c>
      <c r="C197">
        <v>2</v>
      </c>
      <c r="D197">
        <v>3</v>
      </c>
      <c r="E197">
        <v>1</v>
      </c>
      <c r="F197">
        <v>2</v>
      </c>
      <c r="G197">
        <v>2</v>
      </c>
      <c r="H197">
        <v>41</v>
      </c>
      <c r="I197">
        <v>64.900000000000006</v>
      </c>
      <c r="J197">
        <v>59</v>
      </c>
      <c r="K197">
        <v>50.4</v>
      </c>
    </row>
    <row r="198" spans="1:11" x14ac:dyDescent="0.25">
      <c r="A198">
        <v>195</v>
      </c>
      <c r="B198">
        <v>1</v>
      </c>
      <c r="C198">
        <v>4</v>
      </c>
      <c r="D198">
        <v>2</v>
      </c>
      <c r="E198">
        <v>2</v>
      </c>
      <c r="F198">
        <v>2</v>
      </c>
      <c r="G198">
        <v>4</v>
      </c>
      <c r="H198">
        <v>47</v>
      </c>
      <c r="I198">
        <v>71.5</v>
      </c>
      <c r="J198">
        <v>65</v>
      </c>
      <c r="K198">
        <v>72</v>
      </c>
    </row>
    <row r="199" spans="1:11" x14ac:dyDescent="0.25">
      <c r="A199">
        <v>196</v>
      </c>
      <c r="B199">
        <v>1</v>
      </c>
      <c r="C199">
        <v>2</v>
      </c>
      <c r="D199">
        <v>2</v>
      </c>
      <c r="E199">
        <v>2</v>
      </c>
      <c r="F199">
        <v>1</v>
      </c>
      <c r="G199">
        <v>2</v>
      </c>
      <c r="H199">
        <v>55</v>
      </c>
      <c r="I199">
        <v>64.900000000000006</v>
      </c>
      <c r="J199">
        <v>59</v>
      </c>
      <c r="K199">
        <v>62.4</v>
      </c>
    </row>
    <row r="200" spans="1:11" x14ac:dyDescent="0.25">
      <c r="A200">
        <v>197</v>
      </c>
      <c r="B200">
        <v>1</v>
      </c>
      <c r="C200">
        <v>4</v>
      </c>
      <c r="D200">
        <v>2</v>
      </c>
      <c r="E200">
        <v>1</v>
      </c>
      <c r="F200">
        <v>3</v>
      </c>
      <c r="G200">
        <v>3</v>
      </c>
      <c r="H200">
        <v>42</v>
      </c>
      <c r="I200">
        <v>50.6</v>
      </c>
      <c r="J200">
        <v>46</v>
      </c>
      <c r="K200">
        <v>45.6</v>
      </c>
    </row>
    <row r="201" spans="1:11" x14ac:dyDescent="0.25">
      <c r="A201">
        <v>198</v>
      </c>
      <c r="B201">
        <v>1</v>
      </c>
      <c r="C201">
        <v>4</v>
      </c>
      <c r="D201">
        <v>2</v>
      </c>
      <c r="E201">
        <v>2</v>
      </c>
      <c r="F201">
        <v>1</v>
      </c>
      <c r="G201">
        <v>1</v>
      </c>
      <c r="H201">
        <v>57</v>
      </c>
      <c r="I201">
        <v>45.1</v>
      </c>
      <c r="J201">
        <v>41</v>
      </c>
      <c r="K201">
        <v>68.400000000000006</v>
      </c>
    </row>
    <row r="202" spans="1:11" x14ac:dyDescent="0.25">
      <c r="A202">
        <v>199</v>
      </c>
      <c r="B202">
        <v>1</v>
      </c>
      <c r="C202">
        <v>4</v>
      </c>
      <c r="D202">
        <v>2</v>
      </c>
      <c r="E202">
        <v>1</v>
      </c>
      <c r="F202">
        <v>1</v>
      </c>
      <c r="G202">
        <v>4</v>
      </c>
      <c r="H202">
        <v>55</v>
      </c>
      <c r="I202">
        <v>68.2</v>
      </c>
      <c r="J202">
        <v>62</v>
      </c>
      <c r="K202">
        <v>69.599999999999994</v>
      </c>
    </row>
    <row r="203" spans="1:11" x14ac:dyDescent="0.25">
      <c r="A203">
        <v>200</v>
      </c>
      <c r="B203">
        <v>1</v>
      </c>
      <c r="C203">
        <v>4</v>
      </c>
      <c r="D203">
        <v>3</v>
      </c>
      <c r="E203">
        <v>1</v>
      </c>
      <c r="F203">
        <v>2</v>
      </c>
      <c r="G203">
        <v>1</v>
      </c>
      <c r="H203">
        <v>63</v>
      </c>
      <c r="I203">
        <v>71.5</v>
      </c>
      <c r="J203">
        <v>65</v>
      </c>
      <c r="K203">
        <v>78</v>
      </c>
    </row>
  </sheetData>
  <autoFilter ref="A3:K203"/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08"/>
  <sheetViews>
    <sheetView topLeftCell="R184" zoomScale="120" zoomScaleNormal="120" workbookViewId="0">
      <selection activeCell="T3" sqref="T3:T203"/>
    </sheetView>
  </sheetViews>
  <sheetFormatPr defaultRowHeight="15" x14ac:dyDescent="0.25"/>
  <cols>
    <col min="2" max="2" width="11.7109375" customWidth="1"/>
    <col min="3" max="3" width="20.28515625" customWidth="1"/>
    <col min="7" max="7" width="11" customWidth="1"/>
    <col min="18" max="18" width="11" customWidth="1"/>
    <col min="19" max="19" width="18.5703125" customWidth="1"/>
    <col min="20" max="20" width="21.7109375" bestFit="1" customWidth="1"/>
    <col min="21" max="21" width="12.42578125" customWidth="1"/>
    <col min="22" max="24" width="12.7109375" customWidth="1"/>
    <col min="26" max="26" width="22.140625" customWidth="1"/>
    <col min="27" max="27" width="20.85546875" customWidth="1"/>
    <col min="36" max="36" width="13.42578125" bestFit="1" customWidth="1"/>
  </cols>
  <sheetData>
    <row r="1" spans="2:40" x14ac:dyDescent="0.25">
      <c r="S1" t="s">
        <v>81</v>
      </c>
    </row>
    <row r="2" spans="2:40" x14ac:dyDescent="0.25">
      <c r="B2" t="s">
        <v>28</v>
      </c>
      <c r="R2" t="s">
        <v>77</v>
      </c>
      <c r="S2" t="s">
        <v>77</v>
      </c>
      <c r="T2" t="s">
        <v>79</v>
      </c>
      <c r="AD2" t="s">
        <v>108</v>
      </c>
      <c r="AK2" t="s">
        <v>70</v>
      </c>
    </row>
    <row r="3" spans="2:40" x14ac:dyDescent="0.25">
      <c r="B3" t="s">
        <v>26</v>
      </c>
      <c r="C3" t="s">
        <v>27</v>
      </c>
      <c r="R3" t="s">
        <v>15</v>
      </c>
      <c r="S3" t="s">
        <v>21</v>
      </c>
      <c r="T3" t="s">
        <v>12</v>
      </c>
      <c r="U3" t="s">
        <v>151</v>
      </c>
      <c r="V3" t="s">
        <v>152</v>
      </c>
      <c r="W3" t="s">
        <v>153</v>
      </c>
      <c r="X3" t="s">
        <v>154</v>
      </c>
      <c r="Z3" t="s">
        <v>77</v>
      </c>
      <c r="AA3" t="s">
        <v>102</v>
      </c>
      <c r="AB3" t="s">
        <v>103</v>
      </c>
      <c r="AD3">
        <f>MODE(S4:S203)</f>
        <v>2</v>
      </c>
      <c r="AG3" t="s">
        <v>107</v>
      </c>
      <c r="AK3">
        <v>39</v>
      </c>
      <c r="AL3">
        <v>1</v>
      </c>
    </row>
    <row r="4" spans="2:40" x14ac:dyDescent="0.25">
      <c r="C4" t="s">
        <v>29</v>
      </c>
      <c r="D4" t="s">
        <v>31</v>
      </c>
      <c r="R4">
        <v>1</v>
      </c>
      <c r="S4">
        <v>1</v>
      </c>
      <c r="T4">
        <v>52</v>
      </c>
      <c r="U4">
        <f>AVERAGE($T$4:$T$203)</f>
        <v>52.774999999999999</v>
      </c>
      <c r="V4">
        <f>T4-U4</f>
        <v>-0.77499999999999858</v>
      </c>
      <c r="W4">
        <f>ABS(V4)</f>
        <v>0.77499999999999858</v>
      </c>
      <c r="X4">
        <f>V4^2</f>
        <v>0.60062499999999774</v>
      </c>
      <c r="Z4" s="2" t="s">
        <v>98</v>
      </c>
      <c r="AA4" t="s">
        <v>100</v>
      </c>
      <c r="AB4" t="s">
        <v>101</v>
      </c>
      <c r="AG4">
        <v>33</v>
      </c>
      <c r="AH4">
        <v>1</v>
      </c>
      <c r="AK4">
        <v>40</v>
      </c>
      <c r="AL4">
        <v>2</v>
      </c>
    </row>
    <row r="5" spans="2:40" x14ac:dyDescent="0.25">
      <c r="C5" t="s">
        <v>30</v>
      </c>
      <c r="D5" t="s">
        <v>32</v>
      </c>
      <c r="R5">
        <v>2</v>
      </c>
      <c r="S5">
        <v>2</v>
      </c>
      <c r="T5">
        <v>59</v>
      </c>
      <c r="U5">
        <f t="shared" ref="U5:U68" si="0">AVERAGE($T$4:$T$203)</f>
        <v>52.774999999999999</v>
      </c>
      <c r="V5">
        <f t="shared" ref="V5:V68" si="1">T5-U5</f>
        <v>6.2250000000000014</v>
      </c>
      <c r="W5">
        <f t="shared" ref="W5:W68" si="2">ABS(V5)</f>
        <v>6.2250000000000014</v>
      </c>
      <c r="X5">
        <f t="shared" ref="X5:X68" si="3">V5^2</f>
        <v>38.750625000000021</v>
      </c>
      <c r="Z5" s="3">
        <v>1</v>
      </c>
      <c r="AA5" s="4">
        <v>47</v>
      </c>
      <c r="AB5" s="5">
        <f>GETPIVOTDATA("Region",$Z$4,"Region",1)/GETPIVOTDATA("Region",$Z$4)</f>
        <v>0.23499999999999999</v>
      </c>
      <c r="AG5">
        <v>44</v>
      </c>
      <c r="AH5">
        <v>2</v>
      </c>
      <c r="AK5">
        <v>46</v>
      </c>
      <c r="AL5">
        <v>3</v>
      </c>
    </row>
    <row r="6" spans="2:40" x14ac:dyDescent="0.25">
      <c r="D6" t="s">
        <v>33</v>
      </c>
      <c r="R6">
        <v>3</v>
      </c>
      <c r="S6">
        <v>3</v>
      </c>
      <c r="T6">
        <v>33</v>
      </c>
      <c r="U6">
        <f t="shared" si="0"/>
        <v>52.774999999999999</v>
      </c>
      <c r="V6">
        <f t="shared" si="1"/>
        <v>-19.774999999999999</v>
      </c>
      <c r="W6">
        <f t="shared" si="2"/>
        <v>19.774999999999999</v>
      </c>
      <c r="X6">
        <f t="shared" si="3"/>
        <v>391.05062499999997</v>
      </c>
      <c r="Z6" s="3">
        <v>2</v>
      </c>
      <c r="AA6" s="4">
        <v>95</v>
      </c>
      <c r="AB6" s="5">
        <f>GETPIVOTDATA("Region",$Z$4,"Region",2)/GETPIVOTDATA("Region",$Z$4)</f>
        <v>0.47499999999999998</v>
      </c>
      <c r="AD6" t="s">
        <v>108</v>
      </c>
      <c r="AE6" t="s">
        <v>109</v>
      </c>
      <c r="AG6">
        <v>46</v>
      </c>
      <c r="AH6">
        <v>3</v>
      </c>
      <c r="AK6">
        <v>46</v>
      </c>
      <c r="AL6">
        <v>4</v>
      </c>
    </row>
    <row r="7" spans="2:40" x14ac:dyDescent="0.25">
      <c r="B7" t="s">
        <v>39</v>
      </c>
      <c r="R7">
        <v>4</v>
      </c>
      <c r="S7">
        <v>3</v>
      </c>
      <c r="T7">
        <v>44</v>
      </c>
      <c r="U7">
        <f t="shared" si="0"/>
        <v>52.774999999999999</v>
      </c>
      <c r="V7">
        <f t="shared" si="1"/>
        <v>-8.7749999999999986</v>
      </c>
      <c r="W7">
        <f t="shared" si="2"/>
        <v>8.7749999999999986</v>
      </c>
      <c r="X7">
        <f t="shared" si="3"/>
        <v>77.000624999999971</v>
      </c>
      <c r="Z7" s="3">
        <v>3</v>
      </c>
      <c r="AA7" s="4">
        <v>58</v>
      </c>
      <c r="AB7" s="5">
        <f>GETPIVOTDATA("Region",$Z$4,"Region",3)/GETPIVOTDATA("Region",$Z$4)</f>
        <v>0.28999999999999998</v>
      </c>
      <c r="AE7">
        <v>2</v>
      </c>
      <c r="AG7">
        <v>46</v>
      </c>
      <c r="AH7">
        <v>4</v>
      </c>
      <c r="AK7">
        <v>49</v>
      </c>
      <c r="AL7">
        <v>5</v>
      </c>
    </row>
    <row r="8" spans="2:40" x14ac:dyDescent="0.25">
      <c r="C8" t="s">
        <v>34</v>
      </c>
      <c r="D8">
        <v>200</v>
      </c>
      <c r="F8" t="s">
        <v>36</v>
      </c>
      <c r="H8" t="s">
        <v>44</v>
      </c>
      <c r="R8">
        <v>5</v>
      </c>
      <c r="S8">
        <v>2</v>
      </c>
      <c r="T8">
        <v>52</v>
      </c>
      <c r="U8">
        <f t="shared" si="0"/>
        <v>52.774999999999999</v>
      </c>
      <c r="V8">
        <f t="shared" si="1"/>
        <v>-0.77499999999999858</v>
      </c>
      <c r="W8">
        <f t="shared" si="2"/>
        <v>0.77499999999999858</v>
      </c>
      <c r="X8">
        <f t="shared" si="3"/>
        <v>0.60062499999999774</v>
      </c>
      <c r="Z8" s="3" t="s">
        <v>99</v>
      </c>
      <c r="AA8" s="4">
        <v>200</v>
      </c>
      <c r="AG8">
        <v>52</v>
      </c>
      <c r="AH8">
        <v>5</v>
      </c>
      <c r="AK8">
        <v>49</v>
      </c>
      <c r="AL8">
        <v>6</v>
      </c>
    </row>
    <row r="9" spans="2:40" x14ac:dyDescent="0.25">
      <c r="C9" t="s">
        <v>35</v>
      </c>
      <c r="D9">
        <v>10</v>
      </c>
      <c r="I9" t="s">
        <v>45</v>
      </c>
      <c r="R9">
        <v>6</v>
      </c>
      <c r="S9">
        <v>2</v>
      </c>
      <c r="T9">
        <v>52</v>
      </c>
      <c r="U9">
        <f t="shared" si="0"/>
        <v>52.774999999999999</v>
      </c>
      <c r="V9">
        <f t="shared" si="1"/>
        <v>-0.77499999999999858</v>
      </c>
      <c r="W9">
        <f t="shared" si="2"/>
        <v>0.77499999999999858</v>
      </c>
      <c r="X9">
        <f t="shared" si="3"/>
        <v>0.60062499999999774</v>
      </c>
      <c r="AG9">
        <v>52</v>
      </c>
      <c r="AH9">
        <v>6</v>
      </c>
      <c r="AK9">
        <v>52</v>
      </c>
      <c r="AL9">
        <v>7</v>
      </c>
    </row>
    <row r="10" spans="2:40" x14ac:dyDescent="0.25">
      <c r="R10">
        <v>7</v>
      </c>
      <c r="S10">
        <v>2</v>
      </c>
      <c r="T10">
        <v>59</v>
      </c>
      <c r="U10">
        <f t="shared" si="0"/>
        <v>52.774999999999999</v>
      </c>
      <c r="V10">
        <f t="shared" si="1"/>
        <v>6.2250000000000014</v>
      </c>
      <c r="W10">
        <f t="shared" si="2"/>
        <v>6.2250000000000014</v>
      </c>
      <c r="X10">
        <f t="shared" si="3"/>
        <v>38.750625000000021</v>
      </c>
      <c r="Z10" t="s">
        <v>94</v>
      </c>
      <c r="AB10" t="s">
        <v>104</v>
      </c>
      <c r="AG10" s="6">
        <v>52</v>
      </c>
      <c r="AH10" s="6">
        <v>7</v>
      </c>
      <c r="AK10">
        <v>52</v>
      </c>
      <c r="AL10">
        <v>8</v>
      </c>
      <c r="AN10" t="s">
        <v>106</v>
      </c>
    </row>
    <row r="11" spans="2:40" x14ac:dyDescent="0.25">
      <c r="C11" t="s">
        <v>37</v>
      </c>
      <c r="D11">
        <f>D8*10</f>
        <v>2000</v>
      </c>
      <c r="F11" t="s">
        <v>38</v>
      </c>
      <c r="R11">
        <v>8</v>
      </c>
      <c r="S11">
        <v>2</v>
      </c>
      <c r="T11">
        <v>46</v>
      </c>
      <c r="U11">
        <f t="shared" si="0"/>
        <v>52.774999999999999</v>
      </c>
      <c r="V11">
        <f t="shared" si="1"/>
        <v>-6.7749999999999986</v>
      </c>
      <c r="W11">
        <f t="shared" si="2"/>
        <v>6.7749999999999986</v>
      </c>
      <c r="X11">
        <f t="shared" si="3"/>
        <v>45.900624999999984</v>
      </c>
      <c r="AG11">
        <v>55</v>
      </c>
      <c r="AH11">
        <v>8</v>
      </c>
      <c r="AK11" s="6">
        <v>55</v>
      </c>
      <c r="AL11" s="6">
        <v>9</v>
      </c>
      <c r="AN11">
        <f>AVERAGE(AK11,AK12)</f>
        <v>56</v>
      </c>
    </row>
    <row r="12" spans="2:40" x14ac:dyDescent="0.25">
      <c r="H12" t="s">
        <v>15</v>
      </c>
      <c r="I12" t="s">
        <v>46</v>
      </c>
      <c r="R12">
        <v>9</v>
      </c>
      <c r="S12">
        <v>2</v>
      </c>
      <c r="T12">
        <v>57</v>
      </c>
      <c r="U12">
        <f t="shared" si="0"/>
        <v>52.774999999999999</v>
      </c>
      <c r="V12">
        <f t="shared" si="1"/>
        <v>4.2250000000000014</v>
      </c>
      <c r="W12">
        <f t="shared" si="2"/>
        <v>4.2250000000000014</v>
      </c>
      <c r="X12">
        <f t="shared" si="3"/>
        <v>17.850625000000012</v>
      </c>
      <c r="Z12" t="s">
        <v>61</v>
      </c>
      <c r="AG12">
        <v>57</v>
      </c>
      <c r="AH12">
        <v>9</v>
      </c>
      <c r="AK12" s="6">
        <v>57</v>
      </c>
      <c r="AL12" s="6">
        <v>10</v>
      </c>
    </row>
    <row r="13" spans="2:40" x14ac:dyDescent="0.25">
      <c r="I13" t="s">
        <v>47</v>
      </c>
      <c r="R13">
        <v>10</v>
      </c>
      <c r="S13">
        <v>2</v>
      </c>
      <c r="T13">
        <v>55</v>
      </c>
      <c r="U13">
        <f t="shared" si="0"/>
        <v>52.774999999999999</v>
      </c>
      <c r="V13">
        <f t="shared" si="1"/>
        <v>2.2250000000000014</v>
      </c>
      <c r="W13">
        <f t="shared" si="2"/>
        <v>2.2250000000000014</v>
      </c>
      <c r="X13">
        <f t="shared" si="3"/>
        <v>4.9506250000000067</v>
      </c>
      <c r="Z13" t="s">
        <v>97</v>
      </c>
      <c r="AA13" t="s">
        <v>105</v>
      </c>
      <c r="AB13">
        <f>AVERAGE(T4:T203)</f>
        <v>52.774999999999999</v>
      </c>
      <c r="AC13">
        <f>SUM(T4:T203)/COUNT(T4:T203)</f>
        <v>52.774999999999999</v>
      </c>
      <c r="AG13">
        <v>59</v>
      </c>
      <c r="AH13">
        <v>10</v>
      </c>
      <c r="AK13">
        <v>57</v>
      </c>
      <c r="AL13">
        <v>11</v>
      </c>
    </row>
    <row r="14" spans="2:40" x14ac:dyDescent="0.25">
      <c r="B14" t="s">
        <v>40</v>
      </c>
      <c r="C14" t="s">
        <v>41</v>
      </c>
      <c r="R14">
        <v>11</v>
      </c>
      <c r="S14">
        <v>2</v>
      </c>
      <c r="T14">
        <v>46</v>
      </c>
      <c r="U14">
        <f t="shared" si="0"/>
        <v>52.774999999999999</v>
      </c>
      <c r="V14">
        <f t="shared" si="1"/>
        <v>-6.7749999999999986</v>
      </c>
      <c r="W14">
        <f t="shared" si="2"/>
        <v>6.7749999999999986</v>
      </c>
      <c r="X14">
        <f t="shared" si="3"/>
        <v>45.900624999999984</v>
      </c>
      <c r="AA14" t="s">
        <v>106</v>
      </c>
      <c r="AB14">
        <f>MEDIAN(T4:T203)</f>
        <v>54</v>
      </c>
      <c r="AG14">
        <v>59</v>
      </c>
      <c r="AH14">
        <v>11</v>
      </c>
      <c r="AK14">
        <v>57</v>
      </c>
      <c r="AL14">
        <v>12</v>
      </c>
    </row>
    <row r="15" spans="2:40" x14ac:dyDescent="0.25">
      <c r="H15" t="s">
        <v>48</v>
      </c>
      <c r="R15">
        <v>12</v>
      </c>
      <c r="S15">
        <v>2</v>
      </c>
      <c r="T15">
        <v>65</v>
      </c>
      <c r="U15">
        <f t="shared" si="0"/>
        <v>52.774999999999999</v>
      </c>
      <c r="V15">
        <f t="shared" si="1"/>
        <v>12.225000000000001</v>
      </c>
      <c r="W15">
        <f t="shared" si="2"/>
        <v>12.225000000000001</v>
      </c>
      <c r="X15">
        <f t="shared" si="3"/>
        <v>149.45062500000003</v>
      </c>
      <c r="AG15">
        <v>60</v>
      </c>
      <c r="AH15">
        <v>12</v>
      </c>
      <c r="AK15">
        <v>59</v>
      </c>
      <c r="AL15">
        <v>13</v>
      </c>
    </row>
    <row r="16" spans="2:40" x14ac:dyDescent="0.25">
      <c r="C16" t="s">
        <v>42</v>
      </c>
      <c r="I16" t="s">
        <v>49</v>
      </c>
      <c r="R16">
        <v>13</v>
      </c>
      <c r="S16">
        <v>3</v>
      </c>
      <c r="T16">
        <v>60</v>
      </c>
      <c r="U16">
        <f t="shared" si="0"/>
        <v>52.774999999999999</v>
      </c>
      <c r="V16">
        <f t="shared" si="1"/>
        <v>7.2250000000000014</v>
      </c>
      <c r="W16">
        <f t="shared" si="2"/>
        <v>7.2250000000000014</v>
      </c>
      <c r="X16">
        <f t="shared" si="3"/>
        <v>52.200625000000024</v>
      </c>
      <c r="Z16" t="s">
        <v>105</v>
      </c>
      <c r="AA16" t="s">
        <v>110</v>
      </c>
      <c r="AC16" t="s">
        <v>61</v>
      </c>
      <c r="AG16">
        <v>65</v>
      </c>
      <c r="AH16">
        <v>13</v>
      </c>
      <c r="AK16">
        <v>60</v>
      </c>
      <c r="AL16">
        <v>14</v>
      </c>
    </row>
    <row r="17" spans="2:38" x14ac:dyDescent="0.25">
      <c r="R17">
        <v>14</v>
      </c>
      <c r="S17">
        <v>3</v>
      </c>
      <c r="T17">
        <v>63</v>
      </c>
      <c r="U17">
        <f t="shared" si="0"/>
        <v>52.774999999999999</v>
      </c>
      <c r="V17">
        <f t="shared" si="1"/>
        <v>10.225000000000001</v>
      </c>
      <c r="W17">
        <f t="shared" si="2"/>
        <v>10.225000000000001</v>
      </c>
      <c r="X17">
        <f t="shared" si="3"/>
        <v>104.55062500000003</v>
      </c>
      <c r="Z17" t="s">
        <v>106</v>
      </c>
      <c r="AA17" t="s">
        <v>111</v>
      </c>
      <c r="AC17" t="s">
        <v>61</v>
      </c>
      <c r="AK17">
        <v>63</v>
      </c>
      <c r="AL17">
        <v>15</v>
      </c>
    </row>
    <row r="18" spans="2:38" x14ac:dyDescent="0.25">
      <c r="C18" t="s">
        <v>43</v>
      </c>
      <c r="R18">
        <v>15</v>
      </c>
      <c r="S18">
        <v>1</v>
      </c>
      <c r="T18">
        <v>57</v>
      </c>
      <c r="U18">
        <f t="shared" si="0"/>
        <v>52.774999999999999</v>
      </c>
      <c r="V18">
        <f t="shared" si="1"/>
        <v>4.2250000000000014</v>
      </c>
      <c r="W18">
        <f t="shared" si="2"/>
        <v>4.2250000000000014</v>
      </c>
      <c r="X18">
        <f t="shared" si="3"/>
        <v>17.850625000000012</v>
      </c>
      <c r="Z18" t="s">
        <v>108</v>
      </c>
      <c r="AA18" t="s">
        <v>112</v>
      </c>
      <c r="AC18" t="s">
        <v>113</v>
      </c>
      <c r="AK18">
        <v>63</v>
      </c>
      <c r="AL18">
        <v>16</v>
      </c>
    </row>
    <row r="19" spans="2:38" x14ac:dyDescent="0.25">
      <c r="R19">
        <v>16</v>
      </c>
      <c r="S19">
        <v>1</v>
      </c>
      <c r="T19">
        <v>49</v>
      </c>
      <c r="U19">
        <f t="shared" si="0"/>
        <v>52.774999999999999</v>
      </c>
      <c r="V19">
        <f t="shared" si="1"/>
        <v>-3.7749999999999986</v>
      </c>
      <c r="W19">
        <f t="shared" si="2"/>
        <v>3.7749999999999986</v>
      </c>
      <c r="X19">
        <f t="shared" si="3"/>
        <v>14.250624999999989</v>
      </c>
      <c r="AK19">
        <v>65</v>
      </c>
      <c r="AL19">
        <v>17</v>
      </c>
    </row>
    <row r="20" spans="2:38" x14ac:dyDescent="0.25">
      <c r="B20" t="s">
        <v>50</v>
      </c>
      <c r="R20">
        <v>17</v>
      </c>
      <c r="S20">
        <v>3</v>
      </c>
      <c r="T20">
        <v>52</v>
      </c>
      <c r="U20">
        <f t="shared" si="0"/>
        <v>52.774999999999999</v>
      </c>
      <c r="V20">
        <f t="shared" si="1"/>
        <v>-0.77499999999999858</v>
      </c>
      <c r="W20">
        <f t="shared" si="2"/>
        <v>0.77499999999999858</v>
      </c>
      <c r="X20">
        <f t="shared" si="3"/>
        <v>0.60062499999999774</v>
      </c>
      <c r="AK20">
        <v>65</v>
      </c>
      <c r="AL20">
        <v>18</v>
      </c>
    </row>
    <row r="21" spans="2:38" x14ac:dyDescent="0.25">
      <c r="C21" t="s">
        <v>51</v>
      </c>
      <c r="R21">
        <v>18</v>
      </c>
      <c r="S21">
        <v>2</v>
      </c>
      <c r="T21">
        <v>57</v>
      </c>
      <c r="U21">
        <f t="shared" si="0"/>
        <v>52.774999999999999</v>
      </c>
      <c r="V21">
        <f t="shared" si="1"/>
        <v>4.2250000000000014</v>
      </c>
      <c r="W21">
        <f t="shared" si="2"/>
        <v>4.2250000000000014</v>
      </c>
      <c r="X21">
        <f t="shared" si="3"/>
        <v>17.850625000000012</v>
      </c>
      <c r="Z21" t="s">
        <v>114</v>
      </c>
    </row>
    <row r="22" spans="2:38" x14ac:dyDescent="0.25">
      <c r="R22">
        <v>19</v>
      </c>
      <c r="S22">
        <v>3</v>
      </c>
      <c r="T22">
        <v>65</v>
      </c>
      <c r="U22">
        <f t="shared" si="0"/>
        <v>52.774999999999999</v>
      </c>
      <c r="V22">
        <f t="shared" si="1"/>
        <v>12.225000000000001</v>
      </c>
      <c r="W22">
        <f t="shared" si="2"/>
        <v>12.225000000000001</v>
      </c>
      <c r="X22">
        <f t="shared" si="3"/>
        <v>149.45062500000003</v>
      </c>
    </row>
    <row r="23" spans="2:38" x14ac:dyDescent="0.25">
      <c r="R23">
        <v>20</v>
      </c>
      <c r="S23">
        <v>2</v>
      </c>
      <c r="T23">
        <v>39</v>
      </c>
      <c r="U23">
        <f t="shared" si="0"/>
        <v>52.774999999999999</v>
      </c>
      <c r="V23">
        <f t="shared" si="1"/>
        <v>-13.774999999999999</v>
      </c>
      <c r="W23">
        <f t="shared" si="2"/>
        <v>13.774999999999999</v>
      </c>
      <c r="X23">
        <f t="shared" si="3"/>
        <v>189.75062499999996</v>
      </c>
      <c r="Z23" t="s">
        <v>115</v>
      </c>
      <c r="AA23" t="s">
        <v>116</v>
      </c>
    </row>
    <row r="24" spans="2:38" x14ac:dyDescent="0.25">
      <c r="B24" t="s">
        <v>52</v>
      </c>
      <c r="R24">
        <v>21</v>
      </c>
      <c r="S24">
        <v>2</v>
      </c>
      <c r="T24">
        <v>49</v>
      </c>
      <c r="U24">
        <f t="shared" si="0"/>
        <v>52.774999999999999</v>
      </c>
      <c r="V24">
        <f t="shared" si="1"/>
        <v>-3.7749999999999986</v>
      </c>
      <c r="W24">
        <f t="shared" si="2"/>
        <v>3.7749999999999986</v>
      </c>
      <c r="X24">
        <f t="shared" si="3"/>
        <v>14.250624999999989</v>
      </c>
    </row>
    <row r="25" spans="2:38" x14ac:dyDescent="0.25">
      <c r="C25" t="s">
        <v>53</v>
      </c>
      <c r="R25">
        <v>22</v>
      </c>
      <c r="S25">
        <v>2</v>
      </c>
      <c r="T25">
        <v>63</v>
      </c>
      <c r="U25">
        <f t="shared" si="0"/>
        <v>52.774999999999999</v>
      </c>
      <c r="V25">
        <f t="shared" si="1"/>
        <v>10.225000000000001</v>
      </c>
      <c r="W25">
        <f t="shared" si="2"/>
        <v>10.225000000000001</v>
      </c>
      <c r="X25">
        <f t="shared" si="3"/>
        <v>104.55062500000003</v>
      </c>
      <c r="Z25" t="s">
        <v>117</v>
      </c>
      <c r="AA25" t="s">
        <v>118</v>
      </c>
      <c r="AB25">
        <v>35</v>
      </c>
      <c r="AD25" t="s">
        <v>120</v>
      </c>
    </row>
    <row r="26" spans="2:38" x14ac:dyDescent="0.25">
      <c r="C26" t="s">
        <v>54</v>
      </c>
      <c r="R26">
        <v>23</v>
      </c>
      <c r="S26">
        <v>2</v>
      </c>
      <c r="T26">
        <v>40</v>
      </c>
      <c r="U26">
        <f t="shared" si="0"/>
        <v>52.774999999999999</v>
      </c>
      <c r="V26">
        <f t="shared" si="1"/>
        <v>-12.774999999999999</v>
      </c>
      <c r="W26">
        <f t="shared" si="2"/>
        <v>12.774999999999999</v>
      </c>
      <c r="X26">
        <f t="shared" si="3"/>
        <v>163.20062499999997</v>
      </c>
      <c r="AA26" t="s">
        <v>119</v>
      </c>
      <c r="AB26">
        <v>35</v>
      </c>
      <c r="AJ26" t="s">
        <v>126</v>
      </c>
    </row>
    <row r="27" spans="2:38" x14ac:dyDescent="0.25">
      <c r="D27" t="s">
        <v>55</v>
      </c>
      <c r="R27">
        <v>24</v>
      </c>
      <c r="S27">
        <v>3</v>
      </c>
      <c r="T27">
        <v>52</v>
      </c>
      <c r="U27">
        <f t="shared" si="0"/>
        <v>52.774999999999999</v>
      </c>
      <c r="V27">
        <f t="shared" si="1"/>
        <v>-0.77499999999999858</v>
      </c>
      <c r="W27">
        <f t="shared" si="2"/>
        <v>0.77499999999999858</v>
      </c>
      <c r="X27">
        <f t="shared" si="3"/>
        <v>0.60062499999999774</v>
      </c>
    </row>
    <row r="28" spans="2:38" x14ac:dyDescent="0.25">
      <c r="R28">
        <v>25</v>
      </c>
      <c r="S28">
        <v>2</v>
      </c>
      <c r="T28">
        <v>44</v>
      </c>
      <c r="U28">
        <f t="shared" si="0"/>
        <v>52.774999999999999</v>
      </c>
      <c r="V28">
        <f t="shared" si="1"/>
        <v>-8.7749999999999986</v>
      </c>
      <c r="W28">
        <f t="shared" si="2"/>
        <v>8.7749999999999986</v>
      </c>
      <c r="X28">
        <f t="shared" si="3"/>
        <v>77.000624999999971</v>
      </c>
      <c r="AA28" t="s">
        <v>121</v>
      </c>
      <c r="AB28">
        <v>52</v>
      </c>
      <c r="AD28" t="s">
        <v>122</v>
      </c>
    </row>
    <row r="29" spans="2:38" x14ac:dyDescent="0.25">
      <c r="C29" t="s">
        <v>56</v>
      </c>
      <c r="R29">
        <v>26</v>
      </c>
      <c r="S29">
        <v>2</v>
      </c>
      <c r="T29">
        <v>37</v>
      </c>
      <c r="U29">
        <f t="shared" si="0"/>
        <v>52.774999999999999</v>
      </c>
      <c r="V29">
        <f t="shared" si="1"/>
        <v>-15.774999999999999</v>
      </c>
      <c r="W29">
        <f t="shared" si="2"/>
        <v>15.774999999999999</v>
      </c>
      <c r="X29">
        <f t="shared" si="3"/>
        <v>248.85062499999995</v>
      </c>
    </row>
    <row r="30" spans="2:38" x14ac:dyDescent="0.25">
      <c r="R30">
        <v>27</v>
      </c>
      <c r="S30">
        <v>3</v>
      </c>
      <c r="T30">
        <v>65</v>
      </c>
      <c r="U30">
        <f t="shared" si="0"/>
        <v>52.774999999999999</v>
      </c>
      <c r="V30">
        <f t="shared" si="1"/>
        <v>12.225000000000001</v>
      </c>
      <c r="W30">
        <f t="shared" si="2"/>
        <v>12.225000000000001</v>
      </c>
      <c r="X30">
        <f t="shared" si="3"/>
        <v>149.45062500000003</v>
      </c>
      <c r="Z30" t="s">
        <v>124</v>
      </c>
      <c r="AA30" t="s">
        <v>123</v>
      </c>
      <c r="AD30" t="s">
        <v>125</v>
      </c>
    </row>
    <row r="31" spans="2:38" x14ac:dyDescent="0.25">
      <c r="R31">
        <v>28</v>
      </c>
      <c r="S31">
        <v>2</v>
      </c>
      <c r="T31">
        <v>57</v>
      </c>
      <c r="U31">
        <f t="shared" si="0"/>
        <v>52.774999999999999</v>
      </c>
      <c r="V31">
        <f t="shared" si="1"/>
        <v>4.2250000000000014</v>
      </c>
      <c r="W31">
        <f t="shared" si="2"/>
        <v>4.2250000000000014</v>
      </c>
      <c r="X31">
        <f t="shared" si="3"/>
        <v>17.850625000000012</v>
      </c>
    </row>
    <row r="32" spans="2:38" x14ac:dyDescent="0.25">
      <c r="R32">
        <v>29</v>
      </c>
      <c r="S32">
        <v>3</v>
      </c>
      <c r="T32">
        <v>38</v>
      </c>
      <c r="U32">
        <f t="shared" si="0"/>
        <v>52.774999999999999</v>
      </c>
      <c r="V32">
        <f t="shared" si="1"/>
        <v>-14.774999999999999</v>
      </c>
      <c r="W32">
        <f t="shared" si="2"/>
        <v>14.774999999999999</v>
      </c>
      <c r="X32">
        <f t="shared" si="3"/>
        <v>218.30062499999997</v>
      </c>
    </row>
    <row r="33" spans="2:28" x14ac:dyDescent="0.25">
      <c r="B33" t="s">
        <v>57</v>
      </c>
      <c r="C33" t="s">
        <v>58</v>
      </c>
      <c r="D33" t="s">
        <v>59</v>
      </c>
      <c r="R33">
        <v>30</v>
      </c>
      <c r="S33">
        <v>1</v>
      </c>
      <c r="T33">
        <v>44</v>
      </c>
      <c r="U33">
        <f t="shared" si="0"/>
        <v>52.774999999999999</v>
      </c>
      <c r="V33">
        <f t="shared" si="1"/>
        <v>-8.7749999999999986</v>
      </c>
      <c r="W33">
        <f t="shared" si="2"/>
        <v>8.7749999999999986</v>
      </c>
      <c r="X33">
        <f t="shared" si="3"/>
        <v>77.000624999999971</v>
      </c>
      <c r="Z33" t="s">
        <v>127</v>
      </c>
      <c r="AA33" t="s">
        <v>128</v>
      </c>
      <c r="AB33" t="s">
        <v>141</v>
      </c>
    </row>
    <row r="34" spans="2:28" x14ac:dyDescent="0.25">
      <c r="R34">
        <v>31</v>
      </c>
      <c r="S34">
        <v>2</v>
      </c>
      <c r="T34">
        <v>31</v>
      </c>
      <c r="U34">
        <f t="shared" si="0"/>
        <v>52.774999999999999</v>
      </c>
      <c r="V34">
        <f t="shared" si="1"/>
        <v>-21.774999999999999</v>
      </c>
      <c r="W34">
        <f t="shared" si="2"/>
        <v>21.774999999999999</v>
      </c>
      <c r="X34">
        <f t="shared" si="3"/>
        <v>474.15062499999993</v>
      </c>
      <c r="Z34" t="s">
        <v>129</v>
      </c>
      <c r="AA34" t="s">
        <v>130</v>
      </c>
      <c r="AB34" t="s">
        <v>137</v>
      </c>
    </row>
    <row r="35" spans="2:28" x14ac:dyDescent="0.25">
      <c r="C35" t="s">
        <v>63</v>
      </c>
      <c r="G35" t="s">
        <v>61</v>
      </c>
      <c r="K35" t="s">
        <v>71</v>
      </c>
      <c r="R35">
        <v>32</v>
      </c>
      <c r="S35">
        <v>3</v>
      </c>
      <c r="T35">
        <v>52</v>
      </c>
      <c r="U35">
        <f t="shared" si="0"/>
        <v>52.774999999999999</v>
      </c>
      <c r="V35">
        <f t="shared" si="1"/>
        <v>-0.77499999999999858</v>
      </c>
      <c r="W35">
        <f t="shared" si="2"/>
        <v>0.77499999999999858</v>
      </c>
      <c r="X35">
        <f t="shared" si="3"/>
        <v>0.60062499999999774</v>
      </c>
      <c r="Z35" t="s">
        <v>131</v>
      </c>
      <c r="AA35" t="s">
        <v>132</v>
      </c>
      <c r="AB35" t="s">
        <v>138</v>
      </c>
    </row>
    <row r="36" spans="2:28" x14ac:dyDescent="0.25">
      <c r="D36" t="s">
        <v>62</v>
      </c>
      <c r="H36" t="s">
        <v>62</v>
      </c>
      <c r="I36" t="s">
        <v>74</v>
      </c>
      <c r="L36" t="s">
        <v>72</v>
      </c>
      <c r="R36">
        <v>33</v>
      </c>
      <c r="S36">
        <v>3</v>
      </c>
      <c r="T36">
        <v>67</v>
      </c>
      <c r="U36">
        <f t="shared" si="0"/>
        <v>52.774999999999999</v>
      </c>
      <c r="V36">
        <f t="shared" si="1"/>
        <v>14.225000000000001</v>
      </c>
      <c r="W36">
        <f t="shared" si="2"/>
        <v>14.225000000000001</v>
      </c>
      <c r="X36">
        <f t="shared" si="3"/>
        <v>202.35062500000004</v>
      </c>
      <c r="Z36" t="s">
        <v>133</v>
      </c>
      <c r="AA36" t="s">
        <v>134</v>
      </c>
      <c r="AB36" t="s">
        <v>139</v>
      </c>
    </row>
    <row r="37" spans="2:28" x14ac:dyDescent="0.25">
      <c r="D37" t="s">
        <v>64</v>
      </c>
      <c r="R37">
        <v>34</v>
      </c>
      <c r="S37">
        <v>2</v>
      </c>
      <c r="T37">
        <v>41</v>
      </c>
      <c r="U37">
        <f t="shared" si="0"/>
        <v>52.774999999999999</v>
      </c>
      <c r="V37">
        <f t="shared" si="1"/>
        <v>-11.774999999999999</v>
      </c>
      <c r="W37">
        <f t="shared" si="2"/>
        <v>11.774999999999999</v>
      </c>
      <c r="X37">
        <f t="shared" si="3"/>
        <v>138.65062499999996</v>
      </c>
      <c r="Z37" t="s">
        <v>135</v>
      </c>
      <c r="AA37" t="s">
        <v>136</v>
      </c>
      <c r="AB37" t="s">
        <v>140</v>
      </c>
    </row>
    <row r="38" spans="2:28" x14ac:dyDescent="0.25">
      <c r="R38">
        <v>35</v>
      </c>
      <c r="S38">
        <v>3</v>
      </c>
      <c r="T38">
        <v>59</v>
      </c>
      <c r="U38">
        <f t="shared" si="0"/>
        <v>52.774999999999999</v>
      </c>
      <c r="V38">
        <f t="shared" si="1"/>
        <v>6.2250000000000014</v>
      </c>
      <c r="W38">
        <f t="shared" si="2"/>
        <v>6.2250000000000014</v>
      </c>
      <c r="X38">
        <f t="shared" si="3"/>
        <v>38.750625000000021</v>
      </c>
    </row>
    <row r="39" spans="2:28" x14ac:dyDescent="0.25">
      <c r="C39" t="s">
        <v>65</v>
      </c>
      <c r="D39" t="s">
        <v>2</v>
      </c>
      <c r="G39" t="s">
        <v>67</v>
      </c>
      <c r="H39" t="s">
        <v>68</v>
      </c>
      <c r="R39">
        <v>36</v>
      </c>
      <c r="S39">
        <v>3</v>
      </c>
      <c r="T39">
        <v>65</v>
      </c>
      <c r="U39">
        <f t="shared" si="0"/>
        <v>52.774999999999999</v>
      </c>
      <c r="V39">
        <f t="shared" si="1"/>
        <v>12.225000000000001</v>
      </c>
      <c r="W39">
        <f t="shared" si="2"/>
        <v>12.225000000000001</v>
      </c>
      <c r="X39">
        <f t="shared" si="3"/>
        <v>149.45062500000003</v>
      </c>
      <c r="Z39" t="s">
        <v>149</v>
      </c>
    </row>
    <row r="40" spans="2:28" x14ac:dyDescent="0.25">
      <c r="D40" t="s">
        <v>66</v>
      </c>
      <c r="H40" t="s">
        <v>69</v>
      </c>
      <c r="R40">
        <v>37</v>
      </c>
      <c r="S40">
        <v>2</v>
      </c>
      <c r="T40">
        <v>54</v>
      </c>
      <c r="U40">
        <f t="shared" si="0"/>
        <v>52.774999999999999</v>
      </c>
      <c r="V40">
        <f t="shared" si="1"/>
        <v>1.2250000000000014</v>
      </c>
      <c r="W40">
        <f t="shared" si="2"/>
        <v>1.2250000000000014</v>
      </c>
      <c r="X40">
        <f t="shared" si="3"/>
        <v>1.5006250000000034</v>
      </c>
      <c r="Z40" t="s">
        <v>118</v>
      </c>
      <c r="AA40">
        <f>_xlfn.PERCENTILE.INC(T4:T203,0.05)</f>
        <v>35.950000000000003</v>
      </c>
    </row>
    <row r="41" spans="2:28" x14ac:dyDescent="0.25">
      <c r="D41" t="s">
        <v>14</v>
      </c>
      <c r="H41" t="s">
        <v>70</v>
      </c>
      <c r="R41">
        <v>38</v>
      </c>
      <c r="S41">
        <v>3</v>
      </c>
      <c r="T41">
        <v>62</v>
      </c>
      <c r="U41">
        <f t="shared" si="0"/>
        <v>52.774999999999999</v>
      </c>
      <c r="V41">
        <f t="shared" si="1"/>
        <v>9.2250000000000014</v>
      </c>
      <c r="W41">
        <f t="shared" si="2"/>
        <v>9.2250000000000014</v>
      </c>
      <c r="X41">
        <f t="shared" si="3"/>
        <v>85.100625000000022</v>
      </c>
      <c r="Z41" t="s">
        <v>121</v>
      </c>
      <c r="AA41">
        <f>_xlfn.PERCENTILE.INC(T4:T203,0.1)</f>
        <v>39</v>
      </c>
    </row>
    <row r="42" spans="2:28" x14ac:dyDescent="0.25">
      <c r="D42" t="s">
        <v>22</v>
      </c>
      <c r="R42">
        <v>39</v>
      </c>
      <c r="S42">
        <v>1</v>
      </c>
      <c r="T42">
        <v>31</v>
      </c>
      <c r="U42">
        <f t="shared" si="0"/>
        <v>52.774999999999999</v>
      </c>
      <c r="V42">
        <f t="shared" si="1"/>
        <v>-21.774999999999999</v>
      </c>
      <c r="W42">
        <f t="shared" si="2"/>
        <v>21.774999999999999</v>
      </c>
      <c r="X42">
        <f t="shared" si="3"/>
        <v>474.15062499999993</v>
      </c>
      <c r="Z42" t="s">
        <v>142</v>
      </c>
      <c r="AA42">
        <f>_xlfn.PERCENTILE.INC(T4:T203,0.25)</f>
        <v>45.75</v>
      </c>
    </row>
    <row r="43" spans="2:28" x14ac:dyDescent="0.25">
      <c r="R43">
        <v>40</v>
      </c>
      <c r="S43">
        <v>2</v>
      </c>
      <c r="T43">
        <v>31</v>
      </c>
      <c r="U43">
        <f t="shared" si="0"/>
        <v>52.774999999999999</v>
      </c>
      <c r="V43">
        <f t="shared" si="1"/>
        <v>-21.774999999999999</v>
      </c>
      <c r="W43">
        <f t="shared" si="2"/>
        <v>21.774999999999999</v>
      </c>
      <c r="X43">
        <f t="shared" si="3"/>
        <v>474.15062499999993</v>
      </c>
      <c r="Z43" t="s">
        <v>143</v>
      </c>
      <c r="AA43">
        <f>_xlfn.PERCENTILE.INC(T4:T203,0.5)</f>
        <v>54</v>
      </c>
    </row>
    <row r="44" spans="2:28" x14ac:dyDescent="0.25">
      <c r="C44" t="s">
        <v>60</v>
      </c>
      <c r="D44" t="s">
        <v>73</v>
      </c>
      <c r="H44" t="s">
        <v>75</v>
      </c>
      <c r="R44">
        <v>41</v>
      </c>
      <c r="S44">
        <v>2</v>
      </c>
      <c r="T44">
        <v>47</v>
      </c>
      <c r="U44">
        <f t="shared" si="0"/>
        <v>52.774999999999999</v>
      </c>
      <c r="V44">
        <f t="shared" si="1"/>
        <v>-5.7749999999999986</v>
      </c>
      <c r="W44">
        <f t="shared" si="2"/>
        <v>5.7749999999999986</v>
      </c>
      <c r="X44">
        <f t="shared" si="3"/>
        <v>33.350624999999987</v>
      </c>
      <c r="Z44" t="s">
        <v>144</v>
      </c>
      <c r="AA44">
        <f>_xlfn.PERCENTILE.INC(T4:T203,0.75)</f>
        <v>60</v>
      </c>
    </row>
    <row r="45" spans="2:28" x14ac:dyDescent="0.25">
      <c r="D45" t="s">
        <v>60</v>
      </c>
      <c r="H45" t="s">
        <v>76</v>
      </c>
      <c r="R45">
        <v>42</v>
      </c>
      <c r="S45">
        <v>2</v>
      </c>
      <c r="T45">
        <v>59</v>
      </c>
      <c r="U45">
        <f t="shared" si="0"/>
        <v>52.774999999999999</v>
      </c>
      <c r="V45">
        <f t="shared" si="1"/>
        <v>6.2250000000000014</v>
      </c>
      <c r="W45">
        <f t="shared" si="2"/>
        <v>6.2250000000000014</v>
      </c>
      <c r="X45">
        <f t="shared" si="3"/>
        <v>38.750625000000021</v>
      </c>
      <c r="Z45" t="s">
        <v>145</v>
      </c>
      <c r="AA45">
        <f>_xlfn.PERCENTILE.INC(T4:T203,0.9)</f>
        <v>65</v>
      </c>
    </row>
    <row r="46" spans="2:28" x14ac:dyDescent="0.25">
      <c r="R46">
        <v>43</v>
      </c>
      <c r="S46">
        <v>2</v>
      </c>
      <c r="T46">
        <v>54</v>
      </c>
      <c r="U46">
        <f t="shared" si="0"/>
        <v>52.774999999999999</v>
      </c>
      <c r="V46">
        <f t="shared" si="1"/>
        <v>1.2250000000000014</v>
      </c>
      <c r="W46">
        <f t="shared" si="2"/>
        <v>1.2250000000000014</v>
      </c>
      <c r="X46">
        <f t="shared" si="3"/>
        <v>1.5006250000000034</v>
      </c>
      <c r="Z46" t="s">
        <v>146</v>
      </c>
      <c r="AA46">
        <f>_xlfn.PERCENTILE.INC(T4:T203,0.95)</f>
        <v>65</v>
      </c>
    </row>
    <row r="47" spans="2:28" x14ac:dyDescent="0.25">
      <c r="R47">
        <v>44</v>
      </c>
      <c r="S47">
        <v>1</v>
      </c>
      <c r="T47">
        <v>41</v>
      </c>
      <c r="U47">
        <f t="shared" si="0"/>
        <v>52.774999999999999</v>
      </c>
      <c r="V47">
        <f t="shared" si="1"/>
        <v>-11.774999999999999</v>
      </c>
      <c r="W47">
        <f t="shared" si="2"/>
        <v>11.774999999999999</v>
      </c>
      <c r="X47">
        <f t="shared" si="3"/>
        <v>138.65062499999996</v>
      </c>
      <c r="Z47" t="s">
        <v>147</v>
      </c>
      <c r="AA47">
        <f>_xlfn.PERCENTILE.INC(T4:T203,0.99)</f>
        <v>67</v>
      </c>
    </row>
    <row r="48" spans="2:28" x14ac:dyDescent="0.25">
      <c r="C48" t="s">
        <v>80</v>
      </c>
      <c r="R48">
        <v>45</v>
      </c>
      <c r="S48">
        <v>3</v>
      </c>
      <c r="T48">
        <v>65</v>
      </c>
      <c r="U48">
        <f t="shared" si="0"/>
        <v>52.774999999999999</v>
      </c>
      <c r="V48">
        <f t="shared" si="1"/>
        <v>12.225000000000001</v>
      </c>
      <c r="W48">
        <f t="shared" si="2"/>
        <v>12.225000000000001</v>
      </c>
      <c r="X48">
        <f t="shared" si="3"/>
        <v>149.45062500000003</v>
      </c>
      <c r="Z48" t="s">
        <v>148</v>
      </c>
      <c r="AA48">
        <f>_xlfn.PERCENTILE.INC(T4:T203,1)</f>
        <v>67</v>
      </c>
    </row>
    <row r="49" spans="2:36" x14ac:dyDescent="0.25">
      <c r="D49" t="s">
        <v>81</v>
      </c>
      <c r="R49">
        <v>46</v>
      </c>
      <c r="S49">
        <v>1</v>
      </c>
      <c r="T49">
        <v>59</v>
      </c>
      <c r="U49">
        <f t="shared" si="0"/>
        <v>52.774999999999999</v>
      </c>
      <c r="V49">
        <f t="shared" si="1"/>
        <v>6.2250000000000014</v>
      </c>
      <c r="W49">
        <f t="shared" si="2"/>
        <v>6.2250000000000014</v>
      </c>
      <c r="X49">
        <f t="shared" si="3"/>
        <v>38.750625000000021</v>
      </c>
      <c r="AG49" t="s">
        <v>167</v>
      </c>
    </row>
    <row r="50" spans="2:36" x14ac:dyDescent="0.25">
      <c r="D50" t="s">
        <v>82</v>
      </c>
      <c r="R50">
        <v>47</v>
      </c>
      <c r="S50">
        <v>3</v>
      </c>
      <c r="T50">
        <v>40</v>
      </c>
      <c r="U50">
        <f t="shared" si="0"/>
        <v>52.774999999999999</v>
      </c>
      <c r="V50">
        <f t="shared" si="1"/>
        <v>-12.774999999999999</v>
      </c>
      <c r="W50">
        <f t="shared" si="2"/>
        <v>12.774999999999999</v>
      </c>
      <c r="X50">
        <f t="shared" si="3"/>
        <v>163.20062499999997</v>
      </c>
      <c r="Z50" t="s">
        <v>150</v>
      </c>
      <c r="AA50" t="s">
        <v>155</v>
      </c>
      <c r="AB50" t="s">
        <v>160</v>
      </c>
      <c r="AG50" t="s">
        <v>171</v>
      </c>
      <c r="AJ50" t="s">
        <v>172</v>
      </c>
    </row>
    <row r="51" spans="2:36" x14ac:dyDescent="0.25">
      <c r="R51">
        <v>48</v>
      </c>
      <c r="S51">
        <v>2</v>
      </c>
      <c r="T51">
        <v>59</v>
      </c>
      <c r="U51">
        <f t="shared" si="0"/>
        <v>52.774999999999999</v>
      </c>
      <c r="V51">
        <f t="shared" si="1"/>
        <v>6.2250000000000014</v>
      </c>
      <c r="W51">
        <f t="shared" si="2"/>
        <v>6.2250000000000014</v>
      </c>
      <c r="X51">
        <f t="shared" si="3"/>
        <v>38.750625000000021</v>
      </c>
      <c r="AA51" t="s">
        <v>156</v>
      </c>
      <c r="AB51" t="s">
        <v>161</v>
      </c>
      <c r="AG51" t="s">
        <v>168</v>
      </c>
      <c r="AJ51" t="s">
        <v>169</v>
      </c>
    </row>
    <row r="52" spans="2:36" x14ac:dyDescent="0.25">
      <c r="R52">
        <v>49</v>
      </c>
      <c r="S52">
        <v>2</v>
      </c>
      <c r="T52">
        <v>59</v>
      </c>
      <c r="U52">
        <f t="shared" si="0"/>
        <v>52.774999999999999</v>
      </c>
      <c r="V52">
        <f t="shared" si="1"/>
        <v>6.2250000000000014</v>
      </c>
      <c r="W52">
        <f t="shared" si="2"/>
        <v>6.2250000000000014</v>
      </c>
      <c r="X52">
        <f t="shared" si="3"/>
        <v>38.750625000000021</v>
      </c>
      <c r="AA52" t="s">
        <v>162</v>
      </c>
      <c r="AB52" t="s">
        <v>163</v>
      </c>
      <c r="AF52">
        <v>1</v>
      </c>
      <c r="AG52">
        <v>52000</v>
      </c>
      <c r="AI52">
        <v>101</v>
      </c>
      <c r="AJ52">
        <v>600000</v>
      </c>
    </row>
    <row r="53" spans="2:36" x14ac:dyDescent="0.25">
      <c r="B53" t="s">
        <v>92</v>
      </c>
      <c r="R53">
        <v>50</v>
      </c>
      <c r="S53">
        <v>2</v>
      </c>
      <c r="T53">
        <v>54</v>
      </c>
      <c r="U53">
        <f t="shared" si="0"/>
        <v>52.774999999999999</v>
      </c>
      <c r="V53">
        <f t="shared" si="1"/>
        <v>1.2250000000000014</v>
      </c>
      <c r="W53">
        <f t="shared" si="2"/>
        <v>1.2250000000000014</v>
      </c>
      <c r="X53">
        <f t="shared" si="3"/>
        <v>1.5006250000000034</v>
      </c>
      <c r="AA53" t="s">
        <v>164</v>
      </c>
      <c r="AB53" t="s">
        <v>165</v>
      </c>
      <c r="AF53">
        <v>2</v>
      </c>
      <c r="AG53">
        <v>60000</v>
      </c>
      <c r="AI53">
        <v>102</v>
      </c>
      <c r="AJ53">
        <v>1000000</v>
      </c>
    </row>
    <row r="54" spans="2:36" x14ac:dyDescent="0.25">
      <c r="R54">
        <v>51</v>
      </c>
      <c r="S54">
        <v>2</v>
      </c>
      <c r="T54">
        <v>61</v>
      </c>
      <c r="U54">
        <f t="shared" si="0"/>
        <v>52.774999999999999</v>
      </c>
      <c r="V54">
        <f t="shared" si="1"/>
        <v>8.2250000000000014</v>
      </c>
      <c r="W54">
        <f t="shared" si="2"/>
        <v>8.2250000000000014</v>
      </c>
      <c r="X54">
        <f t="shared" si="3"/>
        <v>67.650625000000019</v>
      </c>
      <c r="AA54" t="s">
        <v>166</v>
      </c>
      <c r="AB54" t="s">
        <v>174</v>
      </c>
      <c r="AF54">
        <v>3</v>
      </c>
      <c r="AG54">
        <v>120000</v>
      </c>
      <c r="AI54">
        <v>103</v>
      </c>
      <c r="AJ54">
        <v>1200000</v>
      </c>
    </row>
    <row r="55" spans="2:36" x14ac:dyDescent="0.25">
      <c r="B55" t="s">
        <v>93</v>
      </c>
      <c r="E55" t="s">
        <v>97</v>
      </c>
      <c r="R55">
        <v>52</v>
      </c>
      <c r="S55">
        <v>3</v>
      </c>
      <c r="T55">
        <v>33</v>
      </c>
      <c r="U55">
        <f t="shared" si="0"/>
        <v>52.774999999999999</v>
      </c>
      <c r="V55">
        <f t="shared" si="1"/>
        <v>-19.774999999999999</v>
      </c>
      <c r="W55">
        <f t="shared" si="2"/>
        <v>19.774999999999999</v>
      </c>
      <c r="X55">
        <f t="shared" si="3"/>
        <v>391.05062499999997</v>
      </c>
      <c r="AF55">
        <v>4</v>
      </c>
      <c r="AG55">
        <v>190000</v>
      </c>
      <c r="AI55">
        <v>104</v>
      </c>
      <c r="AJ55">
        <v>1500000</v>
      </c>
    </row>
    <row r="56" spans="2:36" x14ac:dyDescent="0.25">
      <c r="B56" t="s">
        <v>94</v>
      </c>
      <c r="R56">
        <v>53</v>
      </c>
      <c r="S56">
        <v>2</v>
      </c>
      <c r="T56">
        <v>44</v>
      </c>
      <c r="U56">
        <f t="shared" si="0"/>
        <v>52.774999999999999</v>
      </c>
      <c r="V56">
        <f t="shared" si="1"/>
        <v>-8.7749999999999986</v>
      </c>
      <c r="W56">
        <f t="shared" si="2"/>
        <v>8.7749999999999986</v>
      </c>
      <c r="X56">
        <f t="shared" si="3"/>
        <v>77.000624999999971</v>
      </c>
      <c r="AF56">
        <v>5</v>
      </c>
      <c r="AG56">
        <v>80000</v>
      </c>
      <c r="AI56">
        <v>105</v>
      </c>
      <c r="AJ56">
        <v>900000</v>
      </c>
    </row>
    <row r="57" spans="2:36" x14ac:dyDescent="0.25">
      <c r="B57" t="s">
        <v>95</v>
      </c>
      <c r="R57">
        <v>54</v>
      </c>
      <c r="S57">
        <v>2</v>
      </c>
      <c r="T57">
        <v>59</v>
      </c>
      <c r="U57">
        <f t="shared" si="0"/>
        <v>52.774999999999999</v>
      </c>
      <c r="V57">
        <f t="shared" si="1"/>
        <v>6.2250000000000014</v>
      </c>
      <c r="W57">
        <f t="shared" si="2"/>
        <v>6.2250000000000014</v>
      </c>
      <c r="X57">
        <f t="shared" si="3"/>
        <v>38.750625000000021</v>
      </c>
      <c r="AF57">
        <v>6</v>
      </c>
      <c r="AG57">
        <v>90000</v>
      </c>
      <c r="AI57">
        <v>106</v>
      </c>
      <c r="AJ57">
        <v>930000</v>
      </c>
    </row>
    <row r="58" spans="2:36" x14ac:dyDescent="0.25">
      <c r="B58" t="s">
        <v>96</v>
      </c>
      <c r="R58">
        <v>55</v>
      </c>
      <c r="S58">
        <v>2</v>
      </c>
      <c r="T58">
        <v>62</v>
      </c>
      <c r="U58">
        <f t="shared" si="0"/>
        <v>52.774999999999999</v>
      </c>
      <c r="V58">
        <f t="shared" si="1"/>
        <v>9.2250000000000014</v>
      </c>
      <c r="W58">
        <f t="shared" si="2"/>
        <v>9.2250000000000014</v>
      </c>
      <c r="X58">
        <f t="shared" si="3"/>
        <v>85.100625000000022</v>
      </c>
      <c r="AF58">
        <v>7</v>
      </c>
      <c r="AG58">
        <v>25000</v>
      </c>
      <c r="AI58">
        <v>107</v>
      </c>
      <c r="AJ58">
        <v>850000</v>
      </c>
    </row>
    <row r="59" spans="2:36" x14ac:dyDescent="0.25">
      <c r="R59">
        <v>56</v>
      </c>
      <c r="S59">
        <v>3</v>
      </c>
      <c r="T59">
        <v>39</v>
      </c>
      <c r="U59">
        <f t="shared" si="0"/>
        <v>52.774999999999999</v>
      </c>
      <c r="V59">
        <f t="shared" si="1"/>
        <v>-13.774999999999999</v>
      </c>
      <c r="W59">
        <f t="shared" si="2"/>
        <v>13.774999999999999</v>
      </c>
      <c r="X59">
        <f t="shared" si="3"/>
        <v>189.75062499999996</v>
      </c>
      <c r="AF59">
        <v>8</v>
      </c>
      <c r="AG59">
        <v>260000</v>
      </c>
      <c r="AI59">
        <v>108</v>
      </c>
      <c r="AJ59">
        <v>900000</v>
      </c>
    </row>
    <row r="60" spans="2:36" x14ac:dyDescent="0.25">
      <c r="R60">
        <v>57</v>
      </c>
      <c r="S60">
        <v>1</v>
      </c>
      <c r="T60">
        <v>37</v>
      </c>
      <c r="U60">
        <f t="shared" si="0"/>
        <v>52.774999999999999</v>
      </c>
      <c r="V60">
        <f t="shared" si="1"/>
        <v>-15.774999999999999</v>
      </c>
      <c r="W60">
        <f t="shared" si="2"/>
        <v>15.774999999999999</v>
      </c>
      <c r="X60">
        <f t="shared" si="3"/>
        <v>248.85062499999995</v>
      </c>
      <c r="AF60">
        <v>9</v>
      </c>
      <c r="AG60">
        <v>140000</v>
      </c>
      <c r="AI60">
        <v>109</v>
      </c>
      <c r="AJ60">
        <v>4000000</v>
      </c>
    </row>
    <row r="61" spans="2:36" x14ac:dyDescent="0.25">
      <c r="R61">
        <v>58</v>
      </c>
      <c r="S61">
        <v>2</v>
      </c>
      <c r="T61">
        <v>39</v>
      </c>
      <c r="U61">
        <f t="shared" si="0"/>
        <v>52.774999999999999</v>
      </c>
      <c r="V61">
        <f t="shared" si="1"/>
        <v>-13.774999999999999</v>
      </c>
      <c r="W61">
        <f t="shared" si="2"/>
        <v>13.774999999999999</v>
      </c>
      <c r="X61">
        <f t="shared" si="3"/>
        <v>189.75062499999996</v>
      </c>
      <c r="AF61">
        <v>10</v>
      </c>
      <c r="AG61">
        <v>190000</v>
      </c>
      <c r="AI61">
        <v>110</v>
      </c>
      <c r="AJ61">
        <v>3000000</v>
      </c>
    </row>
    <row r="62" spans="2:36" x14ac:dyDescent="0.25">
      <c r="R62">
        <v>59</v>
      </c>
      <c r="S62">
        <v>2</v>
      </c>
      <c r="T62">
        <v>57</v>
      </c>
      <c r="U62">
        <f t="shared" si="0"/>
        <v>52.774999999999999</v>
      </c>
      <c r="V62">
        <f t="shared" si="1"/>
        <v>4.2250000000000014</v>
      </c>
      <c r="W62">
        <f t="shared" si="2"/>
        <v>4.2250000000000014</v>
      </c>
      <c r="X62">
        <f t="shared" si="3"/>
        <v>17.850625000000012</v>
      </c>
      <c r="AI62">
        <v>111</v>
      </c>
      <c r="AJ62">
        <v>1000000</v>
      </c>
    </row>
    <row r="63" spans="2:36" x14ac:dyDescent="0.25">
      <c r="R63">
        <v>60</v>
      </c>
      <c r="S63">
        <v>2</v>
      </c>
      <c r="T63">
        <v>49</v>
      </c>
      <c r="U63">
        <f t="shared" si="0"/>
        <v>52.774999999999999</v>
      </c>
      <c r="V63">
        <f t="shared" si="1"/>
        <v>-3.7749999999999986</v>
      </c>
      <c r="W63">
        <f t="shared" si="2"/>
        <v>3.7749999999999986</v>
      </c>
      <c r="X63">
        <f t="shared" si="3"/>
        <v>14.250624999999989</v>
      </c>
      <c r="AF63" t="s">
        <v>105</v>
      </c>
      <c r="AG63" s="8">
        <f>AVERAGE(AG52:AG61)</f>
        <v>120700</v>
      </c>
      <c r="AI63">
        <v>112</v>
      </c>
      <c r="AJ63">
        <v>1500000</v>
      </c>
    </row>
    <row r="64" spans="2:36" x14ac:dyDescent="0.25">
      <c r="R64">
        <v>61</v>
      </c>
      <c r="S64">
        <v>2</v>
      </c>
      <c r="T64">
        <v>46</v>
      </c>
      <c r="U64">
        <f t="shared" si="0"/>
        <v>52.774999999999999</v>
      </c>
      <c r="V64">
        <f t="shared" si="1"/>
        <v>-6.7749999999999986</v>
      </c>
      <c r="W64">
        <f t="shared" si="2"/>
        <v>6.7749999999999986</v>
      </c>
      <c r="X64">
        <f t="shared" si="3"/>
        <v>45.900624999999984</v>
      </c>
      <c r="AF64" t="s">
        <v>170</v>
      </c>
      <c r="AG64" s="8">
        <f>_xlfn.STDEV.P(AG52:AG61)</f>
        <v>70387.569925378164</v>
      </c>
      <c r="AI64">
        <v>113</v>
      </c>
      <c r="AJ64">
        <v>900000</v>
      </c>
    </row>
    <row r="65" spans="18:36" x14ac:dyDescent="0.25">
      <c r="R65">
        <v>62</v>
      </c>
      <c r="S65">
        <v>3</v>
      </c>
      <c r="T65">
        <v>62</v>
      </c>
      <c r="U65">
        <f t="shared" si="0"/>
        <v>52.774999999999999</v>
      </c>
      <c r="V65">
        <f t="shared" si="1"/>
        <v>9.2250000000000014</v>
      </c>
      <c r="W65">
        <f t="shared" si="2"/>
        <v>9.2250000000000014</v>
      </c>
      <c r="X65">
        <f t="shared" si="3"/>
        <v>85.100625000000022</v>
      </c>
      <c r="AF65" t="s">
        <v>173</v>
      </c>
      <c r="AG65" s="5">
        <f>AG64/AG63</f>
        <v>0.58316130841241232</v>
      </c>
      <c r="AI65">
        <v>114</v>
      </c>
      <c r="AJ65">
        <v>900000</v>
      </c>
    </row>
    <row r="66" spans="18:36" x14ac:dyDescent="0.25">
      <c r="R66">
        <v>63</v>
      </c>
      <c r="S66">
        <v>1</v>
      </c>
      <c r="T66">
        <v>44</v>
      </c>
      <c r="U66">
        <f t="shared" si="0"/>
        <v>52.774999999999999</v>
      </c>
      <c r="V66">
        <f t="shared" si="1"/>
        <v>-8.7749999999999986</v>
      </c>
      <c r="W66">
        <f t="shared" si="2"/>
        <v>8.7749999999999986</v>
      </c>
      <c r="X66">
        <f t="shared" si="3"/>
        <v>77.000624999999971</v>
      </c>
      <c r="AI66">
        <v>115</v>
      </c>
      <c r="AJ66">
        <v>1200000</v>
      </c>
    </row>
    <row r="67" spans="18:36" x14ac:dyDescent="0.25">
      <c r="R67">
        <v>64</v>
      </c>
      <c r="S67">
        <v>2</v>
      </c>
      <c r="T67">
        <v>33</v>
      </c>
      <c r="U67">
        <f t="shared" si="0"/>
        <v>52.774999999999999</v>
      </c>
      <c r="V67">
        <f t="shared" si="1"/>
        <v>-19.774999999999999</v>
      </c>
      <c r="W67">
        <f t="shared" si="2"/>
        <v>19.774999999999999</v>
      </c>
      <c r="X67">
        <f t="shared" si="3"/>
        <v>391.05062499999997</v>
      </c>
    </row>
    <row r="68" spans="18:36" x14ac:dyDescent="0.25">
      <c r="R68">
        <v>65</v>
      </c>
      <c r="S68">
        <v>3</v>
      </c>
      <c r="T68">
        <v>42</v>
      </c>
      <c r="U68">
        <f t="shared" si="0"/>
        <v>52.774999999999999</v>
      </c>
      <c r="V68">
        <f t="shared" si="1"/>
        <v>-10.774999999999999</v>
      </c>
      <c r="W68">
        <f t="shared" si="2"/>
        <v>10.774999999999999</v>
      </c>
      <c r="X68">
        <f t="shared" si="3"/>
        <v>116.10062499999997</v>
      </c>
      <c r="AI68" t="s">
        <v>105</v>
      </c>
      <c r="AJ68" s="7">
        <f>AVERAGE(AJ52:AJ66)</f>
        <v>1358666.6666666667</v>
      </c>
    </row>
    <row r="69" spans="18:36" x14ac:dyDescent="0.25">
      <c r="R69">
        <v>66</v>
      </c>
      <c r="S69">
        <v>2</v>
      </c>
      <c r="T69">
        <v>41</v>
      </c>
      <c r="U69">
        <f t="shared" ref="U69:U132" si="4">AVERAGE($T$4:$T$203)</f>
        <v>52.774999999999999</v>
      </c>
      <c r="V69">
        <f t="shared" ref="V69:V132" si="5">T69-U69</f>
        <v>-11.774999999999999</v>
      </c>
      <c r="W69">
        <f t="shared" ref="W69:W132" si="6">ABS(V69)</f>
        <v>11.774999999999999</v>
      </c>
      <c r="X69">
        <f t="shared" ref="X69:X132" si="7">V69^2</f>
        <v>138.65062499999996</v>
      </c>
      <c r="AI69" t="s">
        <v>162</v>
      </c>
      <c r="AJ69" s="7">
        <f>_xlfn.STDEV.P(AJ52:AJ66)</f>
        <v>889860.41352312977</v>
      </c>
    </row>
    <row r="70" spans="18:36" x14ac:dyDescent="0.25">
      <c r="R70">
        <v>67</v>
      </c>
      <c r="S70">
        <v>2</v>
      </c>
      <c r="T70">
        <v>54</v>
      </c>
      <c r="U70">
        <f t="shared" si="4"/>
        <v>52.774999999999999</v>
      </c>
      <c r="V70">
        <f t="shared" si="5"/>
        <v>1.2250000000000014</v>
      </c>
      <c r="W70">
        <f t="shared" si="6"/>
        <v>1.2250000000000014</v>
      </c>
      <c r="X70">
        <f t="shared" si="7"/>
        <v>1.5006250000000034</v>
      </c>
      <c r="AI70" t="s">
        <v>173</v>
      </c>
      <c r="AJ70" s="5">
        <f>AJ69/AJ68</f>
        <v>0.65495123664607191</v>
      </c>
    </row>
    <row r="71" spans="18:36" x14ac:dyDescent="0.25">
      <c r="R71">
        <v>68</v>
      </c>
      <c r="S71">
        <v>1</v>
      </c>
      <c r="T71">
        <v>39</v>
      </c>
      <c r="U71">
        <f t="shared" si="4"/>
        <v>52.774999999999999</v>
      </c>
      <c r="V71">
        <f t="shared" si="5"/>
        <v>-13.774999999999999</v>
      </c>
      <c r="W71">
        <f t="shared" si="6"/>
        <v>13.774999999999999</v>
      </c>
      <c r="X71">
        <f t="shared" si="7"/>
        <v>189.75062499999996</v>
      </c>
      <c r="AF71" t="s">
        <v>173</v>
      </c>
      <c r="AG71" t="s">
        <v>174</v>
      </c>
    </row>
    <row r="72" spans="18:36" x14ac:dyDescent="0.25">
      <c r="R72">
        <v>69</v>
      </c>
      <c r="S72">
        <v>1</v>
      </c>
      <c r="T72">
        <v>43</v>
      </c>
      <c r="U72">
        <f t="shared" si="4"/>
        <v>52.774999999999999</v>
      </c>
      <c r="V72">
        <f t="shared" si="5"/>
        <v>-9.7749999999999986</v>
      </c>
      <c r="W72">
        <f t="shared" si="6"/>
        <v>9.7749999999999986</v>
      </c>
      <c r="X72">
        <f t="shared" si="7"/>
        <v>95.550624999999968</v>
      </c>
    </row>
    <row r="73" spans="18:36" x14ac:dyDescent="0.25">
      <c r="R73">
        <v>70</v>
      </c>
      <c r="S73">
        <v>2</v>
      </c>
      <c r="T73">
        <v>33</v>
      </c>
      <c r="U73">
        <f t="shared" si="4"/>
        <v>52.774999999999999</v>
      </c>
      <c r="V73">
        <f t="shared" si="5"/>
        <v>-19.774999999999999</v>
      </c>
      <c r="W73">
        <f t="shared" si="6"/>
        <v>19.774999999999999</v>
      </c>
      <c r="X73">
        <f t="shared" si="7"/>
        <v>391.05062499999997</v>
      </c>
    </row>
    <row r="74" spans="18:36" x14ac:dyDescent="0.25">
      <c r="R74">
        <v>71</v>
      </c>
      <c r="S74">
        <v>2</v>
      </c>
      <c r="T74">
        <v>44</v>
      </c>
      <c r="U74">
        <f t="shared" si="4"/>
        <v>52.774999999999999</v>
      </c>
      <c r="V74">
        <f t="shared" si="5"/>
        <v>-8.7749999999999986</v>
      </c>
      <c r="W74">
        <f t="shared" si="6"/>
        <v>8.7749999999999986</v>
      </c>
      <c r="X74">
        <f t="shared" si="7"/>
        <v>77.000624999999971</v>
      </c>
    </row>
    <row r="75" spans="18:36" x14ac:dyDescent="0.25">
      <c r="R75">
        <v>72</v>
      </c>
      <c r="S75">
        <v>3</v>
      </c>
      <c r="T75">
        <v>54</v>
      </c>
      <c r="U75">
        <f t="shared" si="4"/>
        <v>52.774999999999999</v>
      </c>
      <c r="V75">
        <f t="shared" si="5"/>
        <v>1.2250000000000014</v>
      </c>
      <c r="W75">
        <f t="shared" si="6"/>
        <v>1.2250000000000014</v>
      </c>
      <c r="X75">
        <f t="shared" si="7"/>
        <v>1.5006250000000034</v>
      </c>
    </row>
    <row r="76" spans="18:36" x14ac:dyDescent="0.25">
      <c r="R76">
        <v>73</v>
      </c>
      <c r="S76">
        <v>2</v>
      </c>
      <c r="T76">
        <v>67</v>
      </c>
      <c r="U76">
        <f t="shared" si="4"/>
        <v>52.774999999999999</v>
      </c>
      <c r="V76">
        <f t="shared" si="5"/>
        <v>14.225000000000001</v>
      </c>
      <c r="W76">
        <f t="shared" si="6"/>
        <v>14.225000000000001</v>
      </c>
      <c r="X76">
        <f t="shared" si="7"/>
        <v>202.35062500000004</v>
      </c>
    </row>
    <row r="77" spans="18:36" x14ac:dyDescent="0.25">
      <c r="R77">
        <v>74</v>
      </c>
      <c r="S77">
        <v>2</v>
      </c>
      <c r="T77">
        <v>59</v>
      </c>
      <c r="U77">
        <f t="shared" si="4"/>
        <v>52.774999999999999</v>
      </c>
      <c r="V77">
        <f t="shared" si="5"/>
        <v>6.2250000000000014</v>
      </c>
      <c r="W77">
        <f t="shared" si="6"/>
        <v>6.2250000000000014</v>
      </c>
      <c r="X77">
        <f t="shared" si="7"/>
        <v>38.750625000000021</v>
      </c>
    </row>
    <row r="78" spans="18:36" x14ac:dyDescent="0.25">
      <c r="R78">
        <v>75</v>
      </c>
      <c r="S78">
        <v>2</v>
      </c>
      <c r="T78">
        <v>45</v>
      </c>
      <c r="U78">
        <f t="shared" si="4"/>
        <v>52.774999999999999</v>
      </c>
      <c r="V78">
        <f t="shared" si="5"/>
        <v>-7.7749999999999986</v>
      </c>
      <c r="W78">
        <f t="shared" si="6"/>
        <v>7.7749999999999986</v>
      </c>
      <c r="X78">
        <f t="shared" si="7"/>
        <v>60.450624999999981</v>
      </c>
    </row>
    <row r="79" spans="18:36" x14ac:dyDescent="0.25">
      <c r="R79">
        <v>76</v>
      </c>
      <c r="S79">
        <v>1</v>
      </c>
      <c r="T79">
        <v>40</v>
      </c>
      <c r="U79">
        <f t="shared" si="4"/>
        <v>52.774999999999999</v>
      </c>
      <c r="V79">
        <f t="shared" si="5"/>
        <v>-12.774999999999999</v>
      </c>
      <c r="W79">
        <f t="shared" si="6"/>
        <v>12.774999999999999</v>
      </c>
      <c r="X79">
        <f t="shared" si="7"/>
        <v>163.20062499999997</v>
      </c>
    </row>
    <row r="80" spans="18:36" x14ac:dyDescent="0.25">
      <c r="R80">
        <v>77</v>
      </c>
      <c r="S80">
        <v>3</v>
      </c>
      <c r="T80">
        <v>61</v>
      </c>
      <c r="U80">
        <f t="shared" si="4"/>
        <v>52.774999999999999</v>
      </c>
      <c r="V80">
        <f t="shared" si="5"/>
        <v>8.2250000000000014</v>
      </c>
      <c r="W80">
        <f t="shared" si="6"/>
        <v>8.2250000000000014</v>
      </c>
      <c r="X80">
        <f t="shared" si="7"/>
        <v>67.650625000000019</v>
      </c>
    </row>
    <row r="81" spans="18:24" x14ac:dyDescent="0.25">
      <c r="R81">
        <v>78</v>
      </c>
      <c r="S81">
        <v>3</v>
      </c>
      <c r="T81">
        <v>59</v>
      </c>
      <c r="U81">
        <f t="shared" si="4"/>
        <v>52.774999999999999</v>
      </c>
      <c r="V81">
        <f t="shared" si="5"/>
        <v>6.2250000000000014</v>
      </c>
      <c r="W81">
        <f t="shared" si="6"/>
        <v>6.2250000000000014</v>
      </c>
      <c r="X81">
        <f t="shared" si="7"/>
        <v>38.750625000000021</v>
      </c>
    </row>
    <row r="82" spans="18:24" x14ac:dyDescent="0.25">
      <c r="R82">
        <v>79</v>
      </c>
      <c r="S82">
        <v>2</v>
      </c>
      <c r="T82">
        <v>36</v>
      </c>
      <c r="U82">
        <f t="shared" si="4"/>
        <v>52.774999999999999</v>
      </c>
      <c r="V82">
        <f t="shared" si="5"/>
        <v>-16.774999999999999</v>
      </c>
      <c r="W82">
        <f t="shared" si="6"/>
        <v>16.774999999999999</v>
      </c>
      <c r="X82">
        <f t="shared" si="7"/>
        <v>281.40062499999993</v>
      </c>
    </row>
    <row r="83" spans="18:24" x14ac:dyDescent="0.25">
      <c r="R83">
        <v>80</v>
      </c>
      <c r="S83">
        <v>3</v>
      </c>
      <c r="T83">
        <v>41</v>
      </c>
      <c r="U83">
        <f t="shared" si="4"/>
        <v>52.774999999999999</v>
      </c>
      <c r="V83">
        <f t="shared" si="5"/>
        <v>-11.774999999999999</v>
      </c>
      <c r="W83">
        <f t="shared" si="6"/>
        <v>11.774999999999999</v>
      </c>
      <c r="X83">
        <f t="shared" si="7"/>
        <v>138.65062499999996</v>
      </c>
    </row>
    <row r="84" spans="18:24" x14ac:dyDescent="0.25">
      <c r="R84">
        <v>81</v>
      </c>
      <c r="S84">
        <v>3</v>
      </c>
      <c r="T84">
        <v>59</v>
      </c>
      <c r="U84">
        <f t="shared" si="4"/>
        <v>52.774999999999999</v>
      </c>
      <c r="V84">
        <f t="shared" si="5"/>
        <v>6.2250000000000014</v>
      </c>
      <c r="W84">
        <f t="shared" si="6"/>
        <v>6.2250000000000014</v>
      </c>
      <c r="X84">
        <f t="shared" si="7"/>
        <v>38.750625000000021</v>
      </c>
    </row>
    <row r="85" spans="18:24" x14ac:dyDescent="0.25">
      <c r="R85">
        <v>82</v>
      </c>
      <c r="S85">
        <v>1</v>
      </c>
      <c r="T85">
        <v>49</v>
      </c>
      <c r="U85">
        <f t="shared" si="4"/>
        <v>52.774999999999999</v>
      </c>
      <c r="V85">
        <f t="shared" si="5"/>
        <v>-3.7749999999999986</v>
      </c>
      <c r="W85">
        <f t="shared" si="6"/>
        <v>3.7749999999999986</v>
      </c>
      <c r="X85">
        <f t="shared" si="7"/>
        <v>14.250624999999989</v>
      </c>
    </row>
    <row r="86" spans="18:24" x14ac:dyDescent="0.25">
      <c r="R86">
        <v>83</v>
      </c>
      <c r="S86">
        <v>2</v>
      </c>
      <c r="T86">
        <v>59</v>
      </c>
      <c r="U86">
        <f t="shared" si="4"/>
        <v>52.774999999999999</v>
      </c>
      <c r="V86">
        <f t="shared" si="5"/>
        <v>6.2250000000000014</v>
      </c>
      <c r="W86">
        <f t="shared" si="6"/>
        <v>6.2250000000000014</v>
      </c>
      <c r="X86">
        <f t="shared" si="7"/>
        <v>38.750625000000021</v>
      </c>
    </row>
    <row r="87" spans="18:24" x14ac:dyDescent="0.25">
      <c r="R87">
        <v>84</v>
      </c>
      <c r="S87">
        <v>1</v>
      </c>
      <c r="T87">
        <v>65</v>
      </c>
      <c r="U87">
        <f t="shared" si="4"/>
        <v>52.774999999999999</v>
      </c>
      <c r="V87">
        <f t="shared" si="5"/>
        <v>12.225000000000001</v>
      </c>
      <c r="W87">
        <f t="shared" si="6"/>
        <v>12.225000000000001</v>
      </c>
      <c r="X87">
        <f t="shared" si="7"/>
        <v>149.45062500000003</v>
      </c>
    </row>
    <row r="88" spans="18:24" x14ac:dyDescent="0.25">
      <c r="R88">
        <v>85</v>
      </c>
      <c r="S88">
        <v>2</v>
      </c>
      <c r="T88">
        <v>41</v>
      </c>
      <c r="U88">
        <f t="shared" si="4"/>
        <v>52.774999999999999</v>
      </c>
      <c r="V88">
        <f t="shared" si="5"/>
        <v>-11.774999999999999</v>
      </c>
      <c r="W88">
        <f t="shared" si="6"/>
        <v>11.774999999999999</v>
      </c>
      <c r="X88">
        <f t="shared" si="7"/>
        <v>138.65062499999996</v>
      </c>
    </row>
    <row r="89" spans="18:24" x14ac:dyDescent="0.25">
      <c r="R89">
        <v>86</v>
      </c>
      <c r="S89">
        <v>3</v>
      </c>
      <c r="T89">
        <v>62</v>
      </c>
      <c r="U89">
        <f t="shared" si="4"/>
        <v>52.774999999999999</v>
      </c>
      <c r="V89">
        <f t="shared" si="5"/>
        <v>9.2250000000000014</v>
      </c>
      <c r="W89">
        <f t="shared" si="6"/>
        <v>9.2250000000000014</v>
      </c>
      <c r="X89">
        <f t="shared" si="7"/>
        <v>85.100625000000022</v>
      </c>
    </row>
    <row r="90" spans="18:24" x14ac:dyDescent="0.25">
      <c r="R90">
        <v>87</v>
      </c>
      <c r="S90">
        <v>3</v>
      </c>
      <c r="T90">
        <v>41</v>
      </c>
      <c r="U90">
        <f t="shared" si="4"/>
        <v>52.774999999999999</v>
      </c>
      <c r="V90">
        <f t="shared" si="5"/>
        <v>-11.774999999999999</v>
      </c>
      <c r="W90">
        <f t="shared" si="6"/>
        <v>11.774999999999999</v>
      </c>
      <c r="X90">
        <f t="shared" si="7"/>
        <v>138.65062499999996</v>
      </c>
    </row>
    <row r="91" spans="18:24" x14ac:dyDescent="0.25">
      <c r="R91">
        <v>88</v>
      </c>
      <c r="S91">
        <v>3</v>
      </c>
      <c r="T91">
        <v>49</v>
      </c>
      <c r="U91">
        <f t="shared" si="4"/>
        <v>52.774999999999999</v>
      </c>
      <c r="V91">
        <f t="shared" si="5"/>
        <v>-3.7749999999999986</v>
      </c>
      <c r="W91">
        <f t="shared" si="6"/>
        <v>3.7749999999999986</v>
      </c>
      <c r="X91">
        <f t="shared" si="7"/>
        <v>14.250624999999989</v>
      </c>
    </row>
    <row r="92" spans="18:24" x14ac:dyDescent="0.25">
      <c r="R92">
        <v>89</v>
      </c>
      <c r="S92">
        <v>2</v>
      </c>
      <c r="T92">
        <v>31</v>
      </c>
      <c r="U92">
        <f t="shared" si="4"/>
        <v>52.774999999999999</v>
      </c>
      <c r="V92">
        <f t="shared" si="5"/>
        <v>-21.774999999999999</v>
      </c>
      <c r="W92">
        <f t="shared" si="6"/>
        <v>21.774999999999999</v>
      </c>
      <c r="X92">
        <f t="shared" si="7"/>
        <v>474.15062499999993</v>
      </c>
    </row>
    <row r="93" spans="18:24" x14ac:dyDescent="0.25">
      <c r="R93">
        <v>90</v>
      </c>
      <c r="S93">
        <v>3</v>
      </c>
      <c r="T93">
        <v>49</v>
      </c>
      <c r="U93">
        <f t="shared" si="4"/>
        <v>52.774999999999999</v>
      </c>
      <c r="V93">
        <f t="shared" si="5"/>
        <v>-3.7749999999999986</v>
      </c>
      <c r="W93">
        <f t="shared" si="6"/>
        <v>3.7749999999999986</v>
      </c>
      <c r="X93">
        <f t="shared" si="7"/>
        <v>14.250624999999989</v>
      </c>
    </row>
    <row r="94" spans="18:24" x14ac:dyDescent="0.25">
      <c r="R94">
        <v>91</v>
      </c>
      <c r="S94">
        <v>2</v>
      </c>
      <c r="T94">
        <v>62</v>
      </c>
      <c r="U94">
        <f t="shared" si="4"/>
        <v>52.774999999999999</v>
      </c>
      <c r="V94">
        <f t="shared" si="5"/>
        <v>9.2250000000000014</v>
      </c>
      <c r="W94">
        <f t="shared" si="6"/>
        <v>9.2250000000000014</v>
      </c>
      <c r="X94">
        <f t="shared" si="7"/>
        <v>85.100625000000022</v>
      </c>
    </row>
    <row r="95" spans="18:24" x14ac:dyDescent="0.25">
      <c r="R95">
        <v>92</v>
      </c>
      <c r="S95">
        <v>1</v>
      </c>
      <c r="T95">
        <v>49</v>
      </c>
      <c r="U95">
        <f t="shared" si="4"/>
        <v>52.774999999999999</v>
      </c>
      <c r="V95">
        <f t="shared" si="5"/>
        <v>-3.7749999999999986</v>
      </c>
      <c r="W95">
        <f t="shared" si="6"/>
        <v>3.7749999999999986</v>
      </c>
      <c r="X95">
        <f t="shared" si="7"/>
        <v>14.250624999999989</v>
      </c>
    </row>
    <row r="96" spans="18:24" x14ac:dyDescent="0.25">
      <c r="R96">
        <v>93</v>
      </c>
      <c r="S96">
        <v>3</v>
      </c>
      <c r="T96">
        <v>62</v>
      </c>
      <c r="U96">
        <f t="shared" si="4"/>
        <v>52.774999999999999</v>
      </c>
      <c r="V96">
        <f t="shared" si="5"/>
        <v>9.2250000000000014</v>
      </c>
      <c r="W96">
        <f t="shared" si="6"/>
        <v>9.2250000000000014</v>
      </c>
      <c r="X96">
        <f t="shared" si="7"/>
        <v>85.100625000000022</v>
      </c>
    </row>
    <row r="97" spans="18:24" x14ac:dyDescent="0.25">
      <c r="R97">
        <v>94</v>
      </c>
      <c r="S97">
        <v>1</v>
      </c>
      <c r="T97">
        <v>44</v>
      </c>
      <c r="U97">
        <f t="shared" si="4"/>
        <v>52.774999999999999</v>
      </c>
      <c r="V97">
        <f t="shared" si="5"/>
        <v>-8.7749999999999986</v>
      </c>
      <c r="W97">
        <f t="shared" si="6"/>
        <v>8.7749999999999986</v>
      </c>
      <c r="X97">
        <f t="shared" si="7"/>
        <v>77.000624999999971</v>
      </c>
    </row>
    <row r="98" spans="18:24" x14ac:dyDescent="0.25">
      <c r="R98">
        <v>95</v>
      </c>
      <c r="S98">
        <v>1</v>
      </c>
      <c r="T98">
        <v>44</v>
      </c>
      <c r="U98">
        <f t="shared" si="4"/>
        <v>52.774999999999999</v>
      </c>
      <c r="V98">
        <f t="shared" si="5"/>
        <v>-8.7749999999999986</v>
      </c>
      <c r="W98">
        <f t="shared" si="6"/>
        <v>8.7749999999999986</v>
      </c>
      <c r="X98">
        <f t="shared" si="7"/>
        <v>77.000624999999971</v>
      </c>
    </row>
    <row r="99" spans="18:24" x14ac:dyDescent="0.25">
      <c r="R99">
        <v>96</v>
      </c>
      <c r="S99">
        <v>1</v>
      </c>
      <c r="T99">
        <v>62</v>
      </c>
      <c r="U99">
        <f t="shared" si="4"/>
        <v>52.774999999999999</v>
      </c>
      <c r="V99">
        <f t="shared" si="5"/>
        <v>9.2250000000000014</v>
      </c>
      <c r="W99">
        <f t="shared" si="6"/>
        <v>9.2250000000000014</v>
      </c>
      <c r="X99">
        <f t="shared" si="7"/>
        <v>85.100625000000022</v>
      </c>
    </row>
    <row r="100" spans="18:24" x14ac:dyDescent="0.25">
      <c r="R100">
        <v>97</v>
      </c>
      <c r="S100">
        <v>2</v>
      </c>
      <c r="T100">
        <v>65</v>
      </c>
      <c r="U100">
        <f t="shared" si="4"/>
        <v>52.774999999999999</v>
      </c>
      <c r="V100">
        <f t="shared" si="5"/>
        <v>12.225000000000001</v>
      </c>
      <c r="W100">
        <f t="shared" si="6"/>
        <v>12.225000000000001</v>
      </c>
      <c r="X100">
        <f t="shared" si="7"/>
        <v>149.45062500000003</v>
      </c>
    </row>
    <row r="101" spans="18:24" x14ac:dyDescent="0.25">
      <c r="R101">
        <v>98</v>
      </c>
      <c r="S101">
        <v>3</v>
      </c>
      <c r="T101">
        <v>65</v>
      </c>
      <c r="U101">
        <f t="shared" si="4"/>
        <v>52.774999999999999</v>
      </c>
      <c r="V101">
        <f t="shared" si="5"/>
        <v>12.225000000000001</v>
      </c>
      <c r="W101">
        <f t="shared" si="6"/>
        <v>12.225000000000001</v>
      </c>
      <c r="X101">
        <f t="shared" si="7"/>
        <v>149.45062500000003</v>
      </c>
    </row>
    <row r="102" spans="18:24" x14ac:dyDescent="0.25">
      <c r="R102">
        <v>99</v>
      </c>
      <c r="S102">
        <v>1</v>
      </c>
      <c r="T102">
        <v>44</v>
      </c>
      <c r="U102">
        <f t="shared" si="4"/>
        <v>52.774999999999999</v>
      </c>
      <c r="V102">
        <f t="shared" si="5"/>
        <v>-8.7749999999999986</v>
      </c>
      <c r="W102">
        <f t="shared" si="6"/>
        <v>8.7749999999999986</v>
      </c>
      <c r="X102">
        <f t="shared" si="7"/>
        <v>77.000624999999971</v>
      </c>
    </row>
    <row r="103" spans="18:24" x14ac:dyDescent="0.25">
      <c r="R103">
        <v>100</v>
      </c>
      <c r="S103">
        <v>3</v>
      </c>
      <c r="T103">
        <v>63</v>
      </c>
      <c r="U103">
        <f t="shared" si="4"/>
        <v>52.774999999999999</v>
      </c>
      <c r="V103">
        <f t="shared" si="5"/>
        <v>10.225000000000001</v>
      </c>
      <c r="W103">
        <f t="shared" si="6"/>
        <v>10.225000000000001</v>
      </c>
      <c r="X103">
        <f t="shared" si="7"/>
        <v>104.55062500000003</v>
      </c>
    </row>
    <row r="104" spans="18:24" x14ac:dyDescent="0.25">
      <c r="R104">
        <v>101</v>
      </c>
      <c r="S104">
        <v>3</v>
      </c>
      <c r="T104">
        <v>60</v>
      </c>
      <c r="U104">
        <f t="shared" si="4"/>
        <v>52.774999999999999</v>
      </c>
      <c r="V104">
        <f t="shared" si="5"/>
        <v>7.2250000000000014</v>
      </c>
      <c r="W104">
        <f t="shared" si="6"/>
        <v>7.2250000000000014</v>
      </c>
      <c r="X104">
        <f t="shared" si="7"/>
        <v>52.200625000000024</v>
      </c>
    </row>
    <row r="105" spans="18:24" x14ac:dyDescent="0.25">
      <c r="R105">
        <v>102</v>
      </c>
      <c r="S105">
        <v>3</v>
      </c>
      <c r="T105">
        <v>59</v>
      </c>
      <c r="U105">
        <f t="shared" si="4"/>
        <v>52.774999999999999</v>
      </c>
      <c r="V105">
        <f t="shared" si="5"/>
        <v>6.2250000000000014</v>
      </c>
      <c r="W105">
        <f t="shared" si="6"/>
        <v>6.2250000000000014</v>
      </c>
      <c r="X105">
        <f t="shared" si="7"/>
        <v>38.750625000000021</v>
      </c>
    </row>
    <row r="106" spans="18:24" x14ac:dyDescent="0.25">
      <c r="R106">
        <v>103</v>
      </c>
      <c r="S106">
        <v>1</v>
      </c>
      <c r="T106">
        <v>46</v>
      </c>
      <c r="U106">
        <f t="shared" si="4"/>
        <v>52.774999999999999</v>
      </c>
      <c r="V106">
        <f t="shared" si="5"/>
        <v>-6.7749999999999986</v>
      </c>
      <c r="W106">
        <f t="shared" si="6"/>
        <v>6.7749999999999986</v>
      </c>
      <c r="X106">
        <f t="shared" si="7"/>
        <v>45.900624999999984</v>
      </c>
    </row>
    <row r="107" spans="18:24" x14ac:dyDescent="0.25">
      <c r="R107">
        <v>104</v>
      </c>
      <c r="S107">
        <v>3</v>
      </c>
      <c r="T107">
        <v>52</v>
      </c>
      <c r="U107">
        <f t="shared" si="4"/>
        <v>52.774999999999999</v>
      </c>
      <c r="V107">
        <f t="shared" si="5"/>
        <v>-0.77499999999999858</v>
      </c>
      <c r="W107">
        <f t="shared" si="6"/>
        <v>0.77499999999999858</v>
      </c>
      <c r="X107">
        <f t="shared" si="7"/>
        <v>0.60062499999999774</v>
      </c>
    </row>
    <row r="108" spans="18:24" x14ac:dyDescent="0.25">
      <c r="R108">
        <v>105</v>
      </c>
      <c r="S108">
        <v>2</v>
      </c>
      <c r="T108">
        <v>59</v>
      </c>
      <c r="U108">
        <f t="shared" si="4"/>
        <v>52.774999999999999</v>
      </c>
      <c r="V108">
        <f t="shared" si="5"/>
        <v>6.2250000000000014</v>
      </c>
      <c r="W108">
        <f t="shared" si="6"/>
        <v>6.2250000000000014</v>
      </c>
      <c r="X108">
        <f t="shared" si="7"/>
        <v>38.750625000000021</v>
      </c>
    </row>
    <row r="109" spans="18:24" x14ac:dyDescent="0.25">
      <c r="R109">
        <v>106</v>
      </c>
      <c r="S109">
        <v>2</v>
      </c>
      <c r="T109">
        <v>54</v>
      </c>
      <c r="U109">
        <f t="shared" si="4"/>
        <v>52.774999999999999</v>
      </c>
      <c r="V109">
        <f t="shared" si="5"/>
        <v>1.2250000000000014</v>
      </c>
      <c r="W109">
        <f t="shared" si="6"/>
        <v>1.2250000000000014</v>
      </c>
      <c r="X109">
        <f t="shared" si="7"/>
        <v>1.5006250000000034</v>
      </c>
    </row>
    <row r="110" spans="18:24" x14ac:dyDescent="0.25">
      <c r="R110">
        <v>107</v>
      </c>
      <c r="S110">
        <v>3</v>
      </c>
      <c r="T110">
        <v>62</v>
      </c>
      <c r="U110">
        <f t="shared" si="4"/>
        <v>52.774999999999999</v>
      </c>
      <c r="V110">
        <f t="shared" si="5"/>
        <v>9.2250000000000014</v>
      </c>
      <c r="W110">
        <f t="shared" si="6"/>
        <v>9.2250000000000014</v>
      </c>
      <c r="X110">
        <f t="shared" si="7"/>
        <v>85.100625000000022</v>
      </c>
    </row>
    <row r="111" spans="18:24" x14ac:dyDescent="0.25">
      <c r="R111">
        <v>108</v>
      </c>
      <c r="S111">
        <v>1</v>
      </c>
      <c r="T111">
        <v>35</v>
      </c>
      <c r="U111">
        <f t="shared" si="4"/>
        <v>52.774999999999999</v>
      </c>
      <c r="V111">
        <f t="shared" si="5"/>
        <v>-17.774999999999999</v>
      </c>
      <c r="W111">
        <f t="shared" si="6"/>
        <v>17.774999999999999</v>
      </c>
      <c r="X111">
        <f t="shared" si="7"/>
        <v>315.95062499999995</v>
      </c>
    </row>
    <row r="112" spans="18:24" x14ac:dyDescent="0.25">
      <c r="R112">
        <v>109</v>
      </c>
      <c r="S112">
        <v>1</v>
      </c>
      <c r="T112">
        <v>54</v>
      </c>
      <c r="U112">
        <f t="shared" si="4"/>
        <v>52.774999999999999</v>
      </c>
      <c r="V112">
        <f t="shared" si="5"/>
        <v>1.2250000000000014</v>
      </c>
      <c r="W112">
        <f t="shared" si="6"/>
        <v>1.2250000000000014</v>
      </c>
      <c r="X112">
        <f t="shared" si="7"/>
        <v>1.5006250000000034</v>
      </c>
    </row>
    <row r="113" spans="18:24" x14ac:dyDescent="0.25">
      <c r="R113">
        <v>110</v>
      </c>
      <c r="S113">
        <v>3</v>
      </c>
      <c r="T113">
        <v>65</v>
      </c>
      <c r="U113">
        <f t="shared" si="4"/>
        <v>52.774999999999999</v>
      </c>
      <c r="V113">
        <f t="shared" si="5"/>
        <v>12.225000000000001</v>
      </c>
      <c r="W113">
        <f t="shared" si="6"/>
        <v>12.225000000000001</v>
      </c>
      <c r="X113">
        <f t="shared" si="7"/>
        <v>149.45062500000003</v>
      </c>
    </row>
    <row r="114" spans="18:24" x14ac:dyDescent="0.25">
      <c r="R114">
        <v>111</v>
      </c>
      <c r="S114">
        <v>2</v>
      </c>
      <c r="T114">
        <v>52</v>
      </c>
      <c r="U114">
        <f t="shared" si="4"/>
        <v>52.774999999999999</v>
      </c>
      <c r="V114">
        <f t="shared" si="5"/>
        <v>-0.77499999999999858</v>
      </c>
      <c r="W114">
        <f t="shared" si="6"/>
        <v>0.77499999999999858</v>
      </c>
      <c r="X114">
        <f t="shared" si="7"/>
        <v>0.60062499999999774</v>
      </c>
    </row>
    <row r="115" spans="18:24" x14ac:dyDescent="0.25">
      <c r="R115">
        <v>112</v>
      </c>
      <c r="S115">
        <v>1</v>
      </c>
      <c r="T115">
        <v>50</v>
      </c>
      <c r="U115">
        <f t="shared" si="4"/>
        <v>52.774999999999999</v>
      </c>
      <c r="V115">
        <f t="shared" si="5"/>
        <v>-2.7749999999999986</v>
      </c>
      <c r="W115">
        <f t="shared" si="6"/>
        <v>2.7749999999999986</v>
      </c>
      <c r="X115">
        <f t="shared" si="7"/>
        <v>7.7006249999999925</v>
      </c>
    </row>
    <row r="116" spans="18:24" x14ac:dyDescent="0.25">
      <c r="R116">
        <v>113</v>
      </c>
      <c r="S116">
        <v>3</v>
      </c>
      <c r="T116">
        <v>59</v>
      </c>
      <c r="U116">
        <f t="shared" si="4"/>
        <v>52.774999999999999</v>
      </c>
      <c r="V116">
        <f t="shared" si="5"/>
        <v>6.2250000000000014</v>
      </c>
      <c r="W116">
        <f t="shared" si="6"/>
        <v>6.2250000000000014</v>
      </c>
      <c r="X116">
        <f t="shared" si="7"/>
        <v>38.750625000000021</v>
      </c>
    </row>
    <row r="117" spans="18:24" x14ac:dyDescent="0.25">
      <c r="R117">
        <v>114</v>
      </c>
      <c r="S117">
        <v>1</v>
      </c>
      <c r="T117">
        <v>65</v>
      </c>
      <c r="U117">
        <f t="shared" si="4"/>
        <v>52.774999999999999</v>
      </c>
      <c r="V117">
        <f t="shared" si="5"/>
        <v>12.225000000000001</v>
      </c>
      <c r="W117">
        <f t="shared" si="6"/>
        <v>12.225000000000001</v>
      </c>
      <c r="X117">
        <f t="shared" si="7"/>
        <v>149.45062500000003</v>
      </c>
    </row>
    <row r="118" spans="18:24" x14ac:dyDescent="0.25">
      <c r="R118">
        <v>115</v>
      </c>
      <c r="S118">
        <v>3</v>
      </c>
      <c r="T118">
        <v>61</v>
      </c>
      <c r="U118">
        <f t="shared" si="4"/>
        <v>52.774999999999999</v>
      </c>
      <c r="V118">
        <f t="shared" si="5"/>
        <v>8.2250000000000014</v>
      </c>
      <c r="W118">
        <f t="shared" si="6"/>
        <v>8.2250000000000014</v>
      </c>
      <c r="X118">
        <f t="shared" si="7"/>
        <v>67.650625000000019</v>
      </c>
    </row>
    <row r="119" spans="18:24" x14ac:dyDescent="0.25">
      <c r="R119">
        <v>116</v>
      </c>
      <c r="S119">
        <v>2</v>
      </c>
      <c r="T119">
        <v>44</v>
      </c>
      <c r="U119">
        <f t="shared" si="4"/>
        <v>52.774999999999999</v>
      </c>
      <c r="V119">
        <f t="shared" si="5"/>
        <v>-8.7749999999999986</v>
      </c>
      <c r="W119">
        <f t="shared" si="6"/>
        <v>8.7749999999999986</v>
      </c>
      <c r="X119">
        <f t="shared" si="7"/>
        <v>77.000624999999971</v>
      </c>
    </row>
    <row r="120" spans="18:24" x14ac:dyDescent="0.25">
      <c r="R120">
        <v>117</v>
      </c>
      <c r="S120">
        <v>3</v>
      </c>
      <c r="T120">
        <v>54</v>
      </c>
      <c r="U120">
        <f t="shared" si="4"/>
        <v>52.774999999999999</v>
      </c>
      <c r="V120">
        <f t="shared" si="5"/>
        <v>1.2250000000000014</v>
      </c>
      <c r="W120">
        <f t="shared" si="6"/>
        <v>1.2250000000000014</v>
      </c>
      <c r="X120">
        <f t="shared" si="7"/>
        <v>1.5006250000000034</v>
      </c>
    </row>
    <row r="121" spans="18:24" x14ac:dyDescent="0.25">
      <c r="R121">
        <v>118</v>
      </c>
      <c r="S121">
        <v>3</v>
      </c>
      <c r="T121">
        <v>67</v>
      </c>
      <c r="U121">
        <f t="shared" si="4"/>
        <v>52.774999999999999</v>
      </c>
      <c r="V121">
        <f t="shared" si="5"/>
        <v>14.225000000000001</v>
      </c>
      <c r="W121">
        <f t="shared" si="6"/>
        <v>14.225000000000001</v>
      </c>
      <c r="X121">
        <f t="shared" si="7"/>
        <v>202.35062500000004</v>
      </c>
    </row>
    <row r="122" spans="18:24" x14ac:dyDescent="0.25">
      <c r="R122">
        <v>119</v>
      </c>
      <c r="S122">
        <v>1</v>
      </c>
      <c r="T122">
        <v>57</v>
      </c>
      <c r="U122">
        <f t="shared" si="4"/>
        <v>52.774999999999999</v>
      </c>
      <c r="V122">
        <f t="shared" si="5"/>
        <v>4.2250000000000014</v>
      </c>
      <c r="W122">
        <f t="shared" si="6"/>
        <v>4.2250000000000014</v>
      </c>
      <c r="X122">
        <f t="shared" si="7"/>
        <v>17.850625000000012</v>
      </c>
    </row>
    <row r="123" spans="18:24" x14ac:dyDescent="0.25">
      <c r="R123">
        <v>120</v>
      </c>
      <c r="S123">
        <v>1</v>
      </c>
      <c r="T123">
        <v>47</v>
      </c>
      <c r="U123">
        <f t="shared" si="4"/>
        <v>52.774999999999999</v>
      </c>
      <c r="V123">
        <f t="shared" si="5"/>
        <v>-5.7749999999999986</v>
      </c>
      <c r="W123">
        <f t="shared" si="6"/>
        <v>5.7749999999999986</v>
      </c>
      <c r="X123">
        <f t="shared" si="7"/>
        <v>33.350624999999987</v>
      </c>
    </row>
    <row r="124" spans="18:24" x14ac:dyDescent="0.25">
      <c r="R124">
        <v>121</v>
      </c>
      <c r="S124">
        <v>1</v>
      </c>
      <c r="T124">
        <v>54</v>
      </c>
      <c r="U124">
        <f t="shared" si="4"/>
        <v>52.774999999999999</v>
      </c>
      <c r="V124">
        <f t="shared" si="5"/>
        <v>1.2250000000000014</v>
      </c>
      <c r="W124">
        <f t="shared" si="6"/>
        <v>1.2250000000000014</v>
      </c>
      <c r="X124">
        <f t="shared" si="7"/>
        <v>1.5006250000000034</v>
      </c>
    </row>
    <row r="125" spans="18:24" x14ac:dyDescent="0.25">
      <c r="R125">
        <v>122</v>
      </c>
      <c r="S125">
        <v>2</v>
      </c>
      <c r="T125">
        <v>52</v>
      </c>
      <c r="U125">
        <f t="shared" si="4"/>
        <v>52.774999999999999</v>
      </c>
      <c r="V125">
        <f t="shared" si="5"/>
        <v>-0.77499999999999858</v>
      </c>
      <c r="W125">
        <f t="shared" si="6"/>
        <v>0.77499999999999858</v>
      </c>
      <c r="X125">
        <f t="shared" si="7"/>
        <v>0.60062499999999774</v>
      </c>
    </row>
    <row r="126" spans="18:24" x14ac:dyDescent="0.25">
      <c r="R126">
        <v>123</v>
      </c>
      <c r="S126">
        <v>2</v>
      </c>
      <c r="T126">
        <v>52</v>
      </c>
      <c r="U126">
        <f t="shared" si="4"/>
        <v>52.774999999999999</v>
      </c>
      <c r="V126">
        <f t="shared" si="5"/>
        <v>-0.77499999999999858</v>
      </c>
      <c r="W126">
        <f t="shared" si="6"/>
        <v>0.77499999999999858</v>
      </c>
      <c r="X126">
        <f t="shared" si="7"/>
        <v>0.60062499999999774</v>
      </c>
    </row>
    <row r="127" spans="18:24" x14ac:dyDescent="0.25">
      <c r="R127">
        <v>124</v>
      </c>
      <c r="S127">
        <v>2</v>
      </c>
      <c r="T127">
        <v>46</v>
      </c>
      <c r="U127">
        <f t="shared" si="4"/>
        <v>52.774999999999999</v>
      </c>
      <c r="V127">
        <f t="shared" si="5"/>
        <v>-6.7749999999999986</v>
      </c>
      <c r="W127">
        <f t="shared" si="6"/>
        <v>6.7749999999999986</v>
      </c>
      <c r="X127">
        <f t="shared" si="7"/>
        <v>45.900624999999984</v>
      </c>
    </row>
    <row r="128" spans="18:24" x14ac:dyDescent="0.25">
      <c r="R128">
        <v>125</v>
      </c>
      <c r="S128">
        <v>1</v>
      </c>
      <c r="T128">
        <v>62</v>
      </c>
      <c r="U128">
        <f t="shared" si="4"/>
        <v>52.774999999999999</v>
      </c>
      <c r="V128">
        <f t="shared" si="5"/>
        <v>9.2250000000000014</v>
      </c>
      <c r="W128">
        <f t="shared" si="6"/>
        <v>9.2250000000000014</v>
      </c>
      <c r="X128">
        <f t="shared" si="7"/>
        <v>85.100625000000022</v>
      </c>
    </row>
    <row r="129" spans="18:24" x14ac:dyDescent="0.25">
      <c r="R129">
        <v>126</v>
      </c>
      <c r="S129">
        <v>3</v>
      </c>
      <c r="T129">
        <v>57</v>
      </c>
      <c r="U129">
        <f t="shared" si="4"/>
        <v>52.774999999999999</v>
      </c>
      <c r="V129">
        <f t="shared" si="5"/>
        <v>4.2250000000000014</v>
      </c>
      <c r="W129">
        <f t="shared" si="6"/>
        <v>4.2250000000000014</v>
      </c>
      <c r="X129">
        <f t="shared" si="7"/>
        <v>17.850625000000012</v>
      </c>
    </row>
    <row r="130" spans="18:24" x14ac:dyDescent="0.25">
      <c r="R130">
        <v>127</v>
      </c>
      <c r="S130">
        <v>2</v>
      </c>
      <c r="T130">
        <v>41</v>
      </c>
      <c r="U130">
        <f t="shared" si="4"/>
        <v>52.774999999999999</v>
      </c>
      <c r="V130">
        <f t="shared" si="5"/>
        <v>-11.774999999999999</v>
      </c>
      <c r="W130">
        <f t="shared" si="6"/>
        <v>11.774999999999999</v>
      </c>
      <c r="X130">
        <f t="shared" si="7"/>
        <v>138.65062499999996</v>
      </c>
    </row>
    <row r="131" spans="18:24" x14ac:dyDescent="0.25">
      <c r="R131">
        <v>128</v>
      </c>
      <c r="S131">
        <v>2</v>
      </c>
      <c r="T131">
        <v>53</v>
      </c>
      <c r="U131">
        <f t="shared" si="4"/>
        <v>52.774999999999999</v>
      </c>
      <c r="V131">
        <f t="shared" si="5"/>
        <v>0.22500000000000142</v>
      </c>
      <c r="W131">
        <f t="shared" si="6"/>
        <v>0.22500000000000142</v>
      </c>
      <c r="X131">
        <f t="shared" si="7"/>
        <v>5.0625000000000642E-2</v>
      </c>
    </row>
    <row r="132" spans="18:24" x14ac:dyDescent="0.25">
      <c r="R132">
        <v>129</v>
      </c>
      <c r="S132">
        <v>3</v>
      </c>
      <c r="T132">
        <v>49</v>
      </c>
      <c r="U132">
        <f t="shared" si="4"/>
        <v>52.774999999999999</v>
      </c>
      <c r="V132">
        <f t="shared" si="5"/>
        <v>-3.7749999999999986</v>
      </c>
      <c r="W132">
        <f t="shared" si="6"/>
        <v>3.7749999999999986</v>
      </c>
      <c r="X132">
        <f t="shared" si="7"/>
        <v>14.250624999999989</v>
      </c>
    </row>
    <row r="133" spans="18:24" x14ac:dyDescent="0.25">
      <c r="R133">
        <v>130</v>
      </c>
      <c r="S133">
        <v>1</v>
      </c>
      <c r="T133">
        <v>35</v>
      </c>
      <c r="U133">
        <f t="shared" ref="U133:U196" si="8">AVERAGE($T$4:$T$203)</f>
        <v>52.774999999999999</v>
      </c>
      <c r="V133">
        <f t="shared" ref="V133:V196" si="9">T133-U133</f>
        <v>-17.774999999999999</v>
      </c>
      <c r="W133">
        <f t="shared" ref="W133:W196" si="10">ABS(V133)</f>
        <v>17.774999999999999</v>
      </c>
      <c r="X133">
        <f t="shared" ref="X133:X196" si="11">V133^2</f>
        <v>315.95062499999995</v>
      </c>
    </row>
    <row r="134" spans="18:24" x14ac:dyDescent="0.25">
      <c r="R134">
        <v>131</v>
      </c>
      <c r="S134">
        <v>2</v>
      </c>
      <c r="T134">
        <v>59</v>
      </c>
      <c r="U134">
        <f t="shared" si="8"/>
        <v>52.774999999999999</v>
      </c>
      <c r="V134">
        <f t="shared" si="9"/>
        <v>6.2250000000000014</v>
      </c>
      <c r="W134">
        <f t="shared" si="10"/>
        <v>6.2250000000000014</v>
      </c>
      <c r="X134">
        <f t="shared" si="11"/>
        <v>38.750625000000021</v>
      </c>
    </row>
    <row r="135" spans="18:24" x14ac:dyDescent="0.25">
      <c r="R135">
        <v>132</v>
      </c>
      <c r="S135">
        <v>1</v>
      </c>
      <c r="T135">
        <v>65</v>
      </c>
      <c r="U135">
        <f t="shared" si="8"/>
        <v>52.774999999999999</v>
      </c>
      <c r="V135">
        <f t="shared" si="9"/>
        <v>12.225000000000001</v>
      </c>
      <c r="W135">
        <f t="shared" si="10"/>
        <v>12.225000000000001</v>
      </c>
      <c r="X135">
        <f t="shared" si="11"/>
        <v>149.45062500000003</v>
      </c>
    </row>
    <row r="136" spans="18:24" x14ac:dyDescent="0.25">
      <c r="R136">
        <v>133</v>
      </c>
      <c r="S136">
        <v>2</v>
      </c>
      <c r="T136">
        <v>62</v>
      </c>
      <c r="U136">
        <f t="shared" si="8"/>
        <v>52.774999999999999</v>
      </c>
      <c r="V136">
        <f t="shared" si="9"/>
        <v>9.2250000000000014</v>
      </c>
      <c r="W136">
        <f t="shared" si="10"/>
        <v>9.2250000000000014</v>
      </c>
      <c r="X136">
        <f t="shared" si="11"/>
        <v>85.100625000000022</v>
      </c>
    </row>
    <row r="137" spans="18:24" x14ac:dyDescent="0.25">
      <c r="R137">
        <v>134</v>
      </c>
      <c r="S137">
        <v>2</v>
      </c>
      <c r="T137">
        <v>54</v>
      </c>
      <c r="U137">
        <f t="shared" si="8"/>
        <v>52.774999999999999</v>
      </c>
      <c r="V137">
        <f t="shared" si="9"/>
        <v>1.2250000000000014</v>
      </c>
      <c r="W137">
        <f t="shared" si="10"/>
        <v>1.2250000000000014</v>
      </c>
      <c r="X137">
        <f t="shared" si="11"/>
        <v>1.5006250000000034</v>
      </c>
    </row>
    <row r="138" spans="18:24" x14ac:dyDescent="0.25">
      <c r="R138">
        <v>135</v>
      </c>
      <c r="S138">
        <v>1</v>
      </c>
      <c r="T138">
        <v>59</v>
      </c>
      <c r="U138">
        <f t="shared" si="8"/>
        <v>52.774999999999999</v>
      </c>
      <c r="V138">
        <f t="shared" si="9"/>
        <v>6.2250000000000014</v>
      </c>
      <c r="W138">
        <f t="shared" si="10"/>
        <v>6.2250000000000014</v>
      </c>
      <c r="X138">
        <f t="shared" si="11"/>
        <v>38.750625000000021</v>
      </c>
    </row>
    <row r="139" spans="18:24" x14ac:dyDescent="0.25">
      <c r="R139">
        <v>136</v>
      </c>
      <c r="S139">
        <v>3</v>
      </c>
      <c r="T139">
        <v>63</v>
      </c>
      <c r="U139">
        <f t="shared" si="8"/>
        <v>52.774999999999999</v>
      </c>
      <c r="V139">
        <f t="shared" si="9"/>
        <v>10.225000000000001</v>
      </c>
      <c r="W139">
        <f t="shared" si="10"/>
        <v>10.225000000000001</v>
      </c>
      <c r="X139">
        <f t="shared" si="11"/>
        <v>104.55062500000003</v>
      </c>
    </row>
    <row r="140" spans="18:24" x14ac:dyDescent="0.25">
      <c r="R140">
        <v>137</v>
      </c>
      <c r="S140">
        <v>2</v>
      </c>
      <c r="T140">
        <v>59</v>
      </c>
      <c r="U140">
        <f t="shared" si="8"/>
        <v>52.774999999999999</v>
      </c>
      <c r="V140">
        <f t="shared" si="9"/>
        <v>6.2250000000000014</v>
      </c>
      <c r="W140">
        <f t="shared" si="10"/>
        <v>6.2250000000000014</v>
      </c>
      <c r="X140">
        <f t="shared" si="11"/>
        <v>38.750625000000021</v>
      </c>
    </row>
    <row r="141" spans="18:24" x14ac:dyDescent="0.25">
      <c r="R141">
        <v>138</v>
      </c>
      <c r="S141">
        <v>2</v>
      </c>
      <c r="T141">
        <v>52</v>
      </c>
      <c r="U141">
        <f t="shared" si="8"/>
        <v>52.774999999999999</v>
      </c>
      <c r="V141">
        <f t="shared" si="9"/>
        <v>-0.77499999999999858</v>
      </c>
      <c r="W141">
        <f t="shared" si="10"/>
        <v>0.77499999999999858</v>
      </c>
      <c r="X141">
        <f t="shared" si="11"/>
        <v>0.60062499999999774</v>
      </c>
    </row>
    <row r="142" spans="18:24" x14ac:dyDescent="0.25">
      <c r="R142">
        <v>139</v>
      </c>
      <c r="S142">
        <v>2</v>
      </c>
      <c r="T142">
        <v>41</v>
      </c>
      <c r="U142">
        <f t="shared" si="8"/>
        <v>52.774999999999999</v>
      </c>
      <c r="V142">
        <f t="shared" si="9"/>
        <v>-11.774999999999999</v>
      </c>
      <c r="W142">
        <f t="shared" si="10"/>
        <v>11.774999999999999</v>
      </c>
      <c r="X142">
        <f t="shared" si="11"/>
        <v>138.65062499999996</v>
      </c>
    </row>
    <row r="143" spans="18:24" x14ac:dyDescent="0.25">
      <c r="R143">
        <v>140</v>
      </c>
      <c r="S143">
        <v>2</v>
      </c>
      <c r="T143">
        <v>49</v>
      </c>
      <c r="U143">
        <f t="shared" si="8"/>
        <v>52.774999999999999</v>
      </c>
      <c r="V143">
        <f t="shared" si="9"/>
        <v>-3.7749999999999986</v>
      </c>
      <c r="W143">
        <f t="shared" si="10"/>
        <v>3.7749999999999986</v>
      </c>
      <c r="X143">
        <f t="shared" si="11"/>
        <v>14.250624999999989</v>
      </c>
    </row>
    <row r="144" spans="18:24" x14ac:dyDescent="0.25">
      <c r="R144">
        <v>141</v>
      </c>
      <c r="S144">
        <v>1</v>
      </c>
      <c r="T144">
        <v>46</v>
      </c>
      <c r="U144">
        <f t="shared" si="8"/>
        <v>52.774999999999999</v>
      </c>
      <c r="V144">
        <f t="shared" si="9"/>
        <v>-6.7749999999999986</v>
      </c>
      <c r="W144">
        <f t="shared" si="10"/>
        <v>6.7749999999999986</v>
      </c>
      <c r="X144">
        <f t="shared" si="11"/>
        <v>45.900624999999984</v>
      </c>
    </row>
    <row r="145" spans="18:24" x14ac:dyDescent="0.25">
      <c r="R145">
        <v>142</v>
      </c>
      <c r="S145">
        <v>3</v>
      </c>
      <c r="T145">
        <v>54</v>
      </c>
      <c r="U145">
        <f t="shared" si="8"/>
        <v>52.774999999999999</v>
      </c>
      <c r="V145">
        <f t="shared" si="9"/>
        <v>1.2250000000000014</v>
      </c>
      <c r="W145">
        <f t="shared" si="10"/>
        <v>1.2250000000000014</v>
      </c>
      <c r="X145">
        <f t="shared" si="11"/>
        <v>1.5006250000000034</v>
      </c>
    </row>
    <row r="146" spans="18:24" x14ac:dyDescent="0.25">
      <c r="R146">
        <v>143</v>
      </c>
      <c r="S146">
        <v>2</v>
      </c>
      <c r="T146">
        <v>42</v>
      </c>
      <c r="U146">
        <f t="shared" si="8"/>
        <v>52.774999999999999</v>
      </c>
      <c r="V146">
        <f t="shared" si="9"/>
        <v>-10.774999999999999</v>
      </c>
      <c r="W146">
        <f t="shared" si="10"/>
        <v>10.774999999999999</v>
      </c>
      <c r="X146">
        <f t="shared" si="11"/>
        <v>116.10062499999997</v>
      </c>
    </row>
    <row r="147" spans="18:24" x14ac:dyDescent="0.25">
      <c r="R147">
        <v>144</v>
      </c>
      <c r="S147">
        <v>2</v>
      </c>
      <c r="T147">
        <v>57</v>
      </c>
      <c r="U147">
        <f t="shared" si="8"/>
        <v>52.774999999999999</v>
      </c>
      <c r="V147">
        <f t="shared" si="9"/>
        <v>4.2250000000000014</v>
      </c>
      <c r="W147">
        <f t="shared" si="10"/>
        <v>4.2250000000000014</v>
      </c>
      <c r="X147">
        <f t="shared" si="11"/>
        <v>17.850625000000012</v>
      </c>
    </row>
    <row r="148" spans="18:24" x14ac:dyDescent="0.25">
      <c r="R148">
        <v>145</v>
      </c>
      <c r="S148">
        <v>2</v>
      </c>
      <c r="T148">
        <v>59</v>
      </c>
      <c r="U148">
        <f t="shared" si="8"/>
        <v>52.774999999999999</v>
      </c>
      <c r="V148">
        <f t="shared" si="9"/>
        <v>6.2250000000000014</v>
      </c>
      <c r="W148">
        <f t="shared" si="10"/>
        <v>6.2250000000000014</v>
      </c>
      <c r="X148">
        <f t="shared" si="11"/>
        <v>38.750625000000021</v>
      </c>
    </row>
    <row r="149" spans="18:24" x14ac:dyDescent="0.25">
      <c r="R149">
        <v>146</v>
      </c>
      <c r="S149">
        <v>3</v>
      </c>
      <c r="T149">
        <v>52</v>
      </c>
      <c r="U149">
        <f t="shared" si="8"/>
        <v>52.774999999999999</v>
      </c>
      <c r="V149">
        <f t="shared" si="9"/>
        <v>-0.77499999999999858</v>
      </c>
      <c r="W149">
        <f t="shared" si="10"/>
        <v>0.77499999999999858</v>
      </c>
      <c r="X149">
        <f t="shared" si="11"/>
        <v>0.60062499999999774</v>
      </c>
    </row>
    <row r="150" spans="18:24" x14ac:dyDescent="0.25">
      <c r="R150">
        <v>147</v>
      </c>
      <c r="S150">
        <v>2</v>
      </c>
      <c r="T150">
        <v>62</v>
      </c>
      <c r="U150">
        <f t="shared" si="8"/>
        <v>52.774999999999999</v>
      </c>
      <c r="V150">
        <f t="shared" si="9"/>
        <v>9.2250000000000014</v>
      </c>
      <c r="W150">
        <f t="shared" si="10"/>
        <v>9.2250000000000014</v>
      </c>
      <c r="X150">
        <f t="shared" si="11"/>
        <v>85.100625000000022</v>
      </c>
    </row>
    <row r="151" spans="18:24" x14ac:dyDescent="0.25">
      <c r="R151">
        <v>148</v>
      </c>
      <c r="S151">
        <v>2</v>
      </c>
      <c r="T151">
        <v>52</v>
      </c>
      <c r="U151">
        <f t="shared" si="8"/>
        <v>52.774999999999999</v>
      </c>
      <c r="V151">
        <f t="shared" si="9"/>
        <v>-0.77499999999999858</v>
      </c>
      <c r="W151">
        <f t="shared" si="10"/>
        <v>0.77499999999999858</v>
      </c>
      <c r="X151">
        <f t="shared" si="11"/>
        <v>0.60062499999999774</v>
      </c>
    </row>
    <row r="152" spans="18:24" x14ac:dyDescent="0.25">
      <c r="R152">
        <v>149</v>
      </c>
      <c r="S152">
        <v>1</v>
      </c>
      <c r="T152">
        <v>41</v>
      </c>
      <c r="U152">
        <f t="shared" si="8"/>
        <v>52.774999999999999</v>
      </c>
      <c r="V152">
        <f t="shared" si="9"/>
        <v>-11.774999999999999</v>
      </c>
      <c r="W152">
        <f t="shared" si="10"/>
        <v>11.774999999999999</v>
      </c>
      <c r="X152">
        <f t="shared" si="11"/>
        <v>138.65062499999996</v>
      </c>
    </row>
    <row r="153" spans="18:24" x14ac:dyDescent="0.25">
      <c r="R153">
        <v>150</v>
      </c>
      <c r="S153">
        <v>1</v>
      </c>
      <c r="T153">
        <v>55</v>
      </c>
      <c r="U153">
        <f t="shared" si="8"/>
        <v>52.774999999999999</v>
      </c>
      <c r="V153">
        <f t="shared" si="9"/>
        <v>2.2250000000000014</v>
      </c>
      <c r="W153">
        <f t="shared" si="10"/>
        <v>2.2250000000000014</v>
      </c>
      <c r="X153">
        <f t="shared" si="11"/>
        <v>4.9506250000000067</v>
      </c>
    </row>
    <row r="154" spans="18:24" x14ac:dyDescent="0.25">
      <c r="R154">
        <v>151</v>
      </c>
      <c r="S154">
        <v>1</v>
      </c>
      <c r="T154">
        <v>37</v>
      </c>
      <c r="U154">
        <f t="shared" si="8"/>
        <v>52.774999999999999</v>
      </c>
      <c r="V154">
        <f t="shared" si="9"/>
        <v>-15.774999999999999</v>
      </c>
      <c r="W154">
        <f t="shared" si="10"/>
        <v>15.774999999999999</v>
      </c>
      <c r="X154">
        <f t="shared" si="11"/>
        <v>248.85062499999995</v>
      </c>
    </row>
    <row r="155" spans="18:24" x14ac:dyDescent="0.25">
      <c r="R155">
        <v>152</v>
      </c>
      <c r="S155">
        <v>3</v>
      </c>
      <c r="T155">
        <v>54</v>
      </c>
      <c r="U155">
        <f t="shared" si="8"/>
        <v>52.774999999999999</v>
      </c>
      <c r="V155">
        <f t="shared" si="9"/>
        <v>1.2250000000000014</v>
      </c>
      <c r="W155">
        <f t="shared" si="10"/>
        <v>1.2250000000000014</v>
      </c>
      <c r="X155">
        <f t="shared" si="11"/>
        <v>1.5006250000000034</v>
      </c>
    </row>
    <row r="156" spans="18:24" x14ac:dyDescent="0.25">
      <c r="R156">
        <v>153</v>
      </c>
      <c r="S156">
        <v>2</v>
      </c>
      <c r="T156">
        <v>57</v>
      </c>
      <c r="U156">
        <f t="shared" si="8"/>
        <v>52.774999999999999</v>
      </c>
      <c r="V156">
        <f t="shared" si="9"/>
        <v>4.2250000000000014</v>
      </c>
      <c r="W156">
        <f t="shared" si="10"/>
        <v>4.2250000000000014</v>
      </c>
      <c r="X156">
        <f t="shared" si="11"/>
        <v>17.850625000000012</v>
      </c>
    </row>
    <row r="157" spans="18:24" x14ac:dyDescent="0.25">
      <c r="R157">
        <v>154</v>
      </c>
      <c r="S157">
        <v>2</v>
      </c>
      <c r="T157">
        <v>54</v>
      </c>
      <c r="U157">
        <f t="shared" si="8"/>
        <v>52.774999999999999</v>
      </c>
      <c r="V157">
        <f t="shared" si="9"/>
        <v>1.2250000000000014</v>
      </c>
      <c r="W157">
        <f t="shared" si="10"/>
        <v>1.2250000000000014</v>
      </c>
      <c r="X157">
        <f t="shared" si="11"/>
        <v>1.5006250000000034</v>
      </c>
    </row>
    <row r="158" spans="18:24" x14ac:dyDescent="0.25">
      <c r="R158">
        <v>155</v>
      </c>
      <c r="S158">
        <v>2</v>
      </c>
      <c r="T158">
        <v>62</v>
      </c>
      <c r="U158">
        <f t="shared" si="8"/>
        <v>52.774999999999999</v>
      </c>
      <c r="V158">
        <f t="shared" si="9"/>
        <v>9.2250000000000014</v>
      </c>
      <c r="W158">
        <f t="shared" si="10"/>
        <v>9.2250000000000014</v>
      </c>
      <c r="X158">
        <f t="shared" si="11"/>
        <v>85.100625000000022</v>
      </c>
    </row>
    <row r="159" spans="18:24" x14ac:dyDescent="0.25">
      <c r="R159">
        <v>156</v>
      </c>
      <c r="S159">
        <v>2</v>
      </c>
      <c r="T159">
        <v>59</v>
      </c>
      <c r="U159">
        <f t="shared" si="8"/>
        <v>52.774999999999999</v>
      </c>
      <c r="V159">
        <f t="shared" si="9"/>
        <v>6.2250000000000014</v>
      </c>
      <c r="W159">
        <f t="shared" si="10"/>
        <v>6.2250000000000014</v>
      </c>
      <c r="X159">
        <f t="shared" si="11"/>
        <v>38.750625000000021</v>
      </c>
    </row>
    <row r="160" spans="18:24" x14ac:dyDescent="0.25">
      <c r="R160">
        <v>157</v>
      </c>
      <c r="S160">
        <v>2</v>
      </c>
      <c r="T160">
        <v>55</v>
      </c>
      <c r="U160">
        <f t="shared" si="8"/>
        <v>52.774999999999999</v>
      </c>
      <c r="V160">
        <f t="shared" si="9"/>
        <v>2.2250000000000014</v>
      </c>
      <c r="W160">
        <f t="shared" si="10"/>
        <v>2.2250000000000014</v>
      </c>
      <c r="X160">
        <f t="shared" si="11"/>
        <v>4.9506250000000067</v>
      </c>
    </row>
    <row r="161" spans="18:24" x14ac:dyDescent="0.25">
      <c r="R161">
        <v>158</v>
      </c>
      <c r="S161">
        <v>2</v>
      </c>
      <c r="T161">
        <v>57</v>
      </c>
      <c r="U161">
        <f t="shared" si="8"/>
        <v>52.774999999999999</v>
      </c>
      <c r="V161">
        <f t="shared" si="9"/>
        <v>4.2250000000000014</v>
      </c>
      <c r="W161">
        <f t="shared" si="10"/>
        <v>4.2250000000000014</v>
      </c>
      <c r="X161">
        <f t="shared" si="11"/>
        <v>17.850625000000012</v>
      </c>
    </row>
    <row r="162" spans="18:24" x14ac:dyDescent="0.25">
      <c r="R162">
        <v>159</v>
      </c>
      <c r="S162">
        <v>2</v>
      </c>
      <c r="T162">
        <v>39</v>
      </c>
      <c r="U162">
        <f t="shared" si="8"/>
        <v>52.774999999999999</v>
      </c>
      <c r="V162">
        <f t="shared" si="9"/>
        <v>-13.774999999999999</v>
      </c>
      <c r="W162">
        <f t="shared" si="10"/>
        <v>13.774999999999999</v>
      </c>
      <c r="X162">
        <f t="shared" si="11"/>
        <v>189.75062499999996</v>
      </c>
    </row>
    <row r="163" spans="18:24" x14ac:dyDescent="0.25">
      <c r="R163">
        <v>160</v>
      </c>
      <c r="S163">
        <v>3</v>
      </c>
      <c r="T163">
        <v>67</v>
      </c>
      <c r="U163">
        <f t="shared" si="8"/>
        <v>52.774999999999999</v>
      </c>
      <c r="V163">
        <f t="shared" si="9"/>
        <v>14.225000000000001</v>
      </c>
      <c r="W163">
        <f t="shared" si="10"/>
        <v>14.225000000000001</v>
      </c>
      <c r="X163">
        <f t="shared" si="11"/>
        <v>202.35062500000004</v>
      </c>
    </row>
    <row r="164" spans="18:24" x14ac:dyDescent="0.25">
      <c r="R164">
        <v>161</v>
      </c>
      <c r="S164">
        <v>1</v>
      </c>
      <c r="T164">
        <v>62</v>
      </c>
      <c r="U164">
        <f t="shared" si="8"/>
        <v>52.774999999999999</v>
      </c>
      <c r="V164">
        <f t="shared" si="9"/>
        <v>9.2250000000000014</v>
      </c>
      <c r="W164">
        <f t="shared" si="10"/>
        <v>9.2250000000000014</v>
      </c>
      <c r="X164">
        <f t="shared" si="11"/>
        <v>85.100625000000022</v>
      </c>
    </row>
    <row r="165" spans="18:24" x14ac:dyDescent="0.25">
      <c r="R165">
        <v>162</v>
      </c>
      <c r="S165">
        <v>2</v>
      </c>
      <c r="T165">
        <v>50</v>
      </c>
      <c r="U165">
        <f t="shared" si="8"/>
        <v>52.774999999999999</v>
      </c>
      <c r="V165">
        <f t="shared" si="9"/>
        <v>-2.7749999999999986</v>
      </c>
      <c r="W165">
        <f t="shared" si="10"/>
        <v>2.7749999999999986</v>
      </c>
      <c r="X165">
        <f t="shared" si="11"/>
        <v>7.7006249999999925</v>
      </c>
    </row>
    <row r="166" spans="18:24" x14ac:dyDescent="0.25">
      <c r="R166">
        <v>163</v>
      </c>
      <c r="S166">
        <v>3</v>
      </c>
      <c r="T166">
        <v>61</v>
      </c>
      <c r="U166">
        <f t="shared" si="8"/>
        <v>52.774999999999999</v>
      </c>
      <c r="V166">
        <f t="shared" si="9"/>
        <v>8.2250000000000014</v>
      </c>
      <c r="W166">
        <f t="shared" si="10"/>
        <v>8.2250000000000014</v>
      </c>
      <c r="X166">
        <f t="shared" si="11"/>
        <v>67.650625000000019</v>
      </c>
    </row>
    <row r="167" spans="18:24" x14ac:dyDescent="0.25">
      <c r="R167">
        <v>164</v>
      </c>
      <c r="S167">
        <v>1</v>
      </c>
      <c r="T167">
        <v>62</v>
      </c>
      <c r="U167">
        <f t="shared" si="8"/>
        <v>52.774999999999999</v>
      </c>
      <c r="V167">
        <f t="shared" si="9"/>
        <v>9.2250000000000014</v>
      </c>
      <c r="W167">
        <f t="shared" si="10"/>
        <v>9.2250000000000014</v>
      </c>
      <c r="X167">
        <f t="shared" si="11"/>
        <v>85.100625000000022</v>
      </c>
    </row>
    <row r="168" spans="18:24" x14ac:dyDescent="0.25">
      <c r="R168">
        <v>165</v>
      </c>
      <c r="S168">
        <v>2</v>
      </c>
      <c r="T168">
        <v>59</v>
      </c>
      <c r="U168">
        <f t="shared" si="8"/>
        <v>52.774999999999999</v>
      </c>
      <c r="V168">
        <f t="shared" si="9"/>
        <v>6.2250000000000014</v>
      </c>
      <c r="W168">
        <f t="shared" si="10"/>
        <v>6.2250000000000014</v>
      </c>
      <c r="X168">
        <f t="shared" si="11"/>
        <v>38.750625000000021</v>
      </c>
    </row>
    <row r="169" spans="18:24" x14ac:dyDescent="0.25">
      <c r="R169">
        <v>166</v>
      </c>
      <c r="S169">
        <v>1</v>
      </c>
      <c r="T169">
        <v>44</v>
      </c>
      <c r="U169">
        <f t="shared" si="8"/>
        <v>52.774999999999999</v>
      </c>
      <c r="V169">
        <f t="shared" si="9"/>
        <v>-8.7749999999999986</v>
      </c>
      <c r="W169">
        <f t="shared" si="10"/>
        <v>8.7749999999999986</v>
      </c>
      <c r="X169">
        <f t="shared" si="11"/>
        <v>77.000624999999971</v>
      </c>
    </row>
    <row r="170" spans="18:24" x14ac:dyDescent="0.25">
      <c r="R170">
        <v>167</v>
      </c>
      <c r="S170">
        <v>2</v>
      </c>
      <c r="T170">
        <v>59</v>
      </c>
      <c r="U170">
        <f t="shared" si="8"/>
        <v>52.774999999999999</v>
      </c>
      <c r="V170">
        <f t="shared" si="9"/>
        <v>6.2250000000000014</v>
      </c>
      <c r="W170">
        <f t="shared" si="10"/>
        <v>6.2250000000000014</v>
      </c>
      <c r="X170">
        <f t="shared" si="11"/>
        <v>38.750625000000021</v>
      </c>
    </row>
    <row r="171" spans="18:24" x14ac:dyDescent="0.25">
      <c r="R171">
        <v>168</v>
      </c>
      <c r="S171">
        <v>1</v>
      </c>
      <c r="T171">
        <v>54</v>
      </c>
      <c r="U171">
        <f t="shared" si="8"/>
        <v>52.774999999999999</v>
      </c>
      <c r="V171">
        <f t="shared" si="9"/>
        <v>1.2250000000000014</v>
      </c>
      <c r="W171">
        <f t="shared" si="10"/>
        <v>1.2250000000000014</v>
      </c>
      <c r="X171">
        <f t="shared" si="11"/>
        <v>1.5006250000000034</v>
      </c>
    </row>
    <row r="172" spans="18:24" x14ac:dyDescent="0.25">
      <c r="R172">
        <v>169</v>
      </c>
      <c r="S172">
        <v>2</v>
      </c>
      <c r="T172">
        <v>62</v>
      </c>
      <c r="U172">
        <f t="shared" si="8"/>
        <v>52.774999999999999</v>
      </c>
      <c r="V172">
        <f t="shared" si="9"/>
        <v>9.2250000000000014</v>
      </c>
      <c r="W172">
        <f t="shared" si="10"/>
        <v>9.2250000000000014</v>
      </c>
      <c r="X172">
        <f t="shared" si="11"/>
        <v>85.100625000000022</v>
      </c>
    </row>
    <row r="173" spans="18:24" x14ac:dyDescent="0.25">
      <c r="R173">
        <v>170</v>
      </c>
      <c r="S173">
        <v>1</v>
      </c>
      <c r="T173">
        <v>60</v>
      </c>
      <c r="U173">
        <f t="shared" si="8"/>
        <v>52.774999999999999</v>
      </c>
      <c r="V173">
        <f t="shared" si="9"/>
        <v>7.2250000000000014</v>
      </c>
      <c r="W173">
        <f t="shared" si="10"/>
        <v>7.2250000000000014</v>
      </c>
      <c r="X173">
        <f t="shared" si="11"/>
        <v>52.200625000000024</v>
      </c>
    </row>
    <row r="174" spans="18:24" x14ac:dyDescent="0.25">
      <c r="R174">
        <v>171</v>
      </c>
      <c r="S174">
        <v>1</v>
      </c>
      <c r="T174">
        <v>57</v>
      </c>
      <c r="U174">
        <f t="shared" si="8"/>
        <v>52.774999999999999</v>
      </c>
      <c r="V174">
        <f t="shared" si="9"/>
        <v>4.2250000000000014</v>
      </c>
      <c r="W174">
        <f t="shared" si="10"/>
        <v>4.2250000000000014</v>
      </c>
      <c r="X174">
        <f t="shared" si="11"/>
        <v>17.850625000000012</v>
      </c>
    </row>
    <row r="175" spans="18:24" x14ac:dyDescent="0.25">
      <c r="R175">
        <v>172</v>
      </c>
      <c r="S175">
        <v>2</v>
      </c>
      <c r="T175">
        <v>46</v>
      </c>
      <c r="U175">
        <f t="shared" si="8"/>
        <v>52.774999999999999</v>
      </c>
      <c r="V175">
        <f t="shared" si="9"/>
        <v>-6.7749999999999986</v>
      </c>
      <c r="W175">
        <f t="shared" si="10"/>
        <v>6.7749999999999986</v>
      </c>
      <c r="X175">
        <f t="shared" si="11"/>
        <v>45.900624999999984</v>
      </c>
    </row>
    <row r="176" spans="18:24" x14ac:dyDescent="0.25">
      <c r="R176">
        <v>173</v>
      </c>
      <c r="S176">
        <v>3</v>
      </c>
      <c r="T176">
        <v>36</v>
      </c>
      <c r="U176">
        <f t="shared" si="8"/>
        <v>52.774999999999999</v>
      </c>
      <c r="V176">
        <f t="shared" si="9"/>
        <v>-16.774999999999999</v>
      </c>
      <c r="W176">
        <f t="shared" si="10"/>
        <v>16.774999999999999</v>
      </c>
      <c r="X176">
        <f t="shared" si="11"/>
        <v>281.40062499999993</v>
      </c>
    </row>
    <row r="177" spans="18:24" x14ac:dyDescent="0.25">
      <c r="R177">
        <v>174</v>
      </c>
      <c r="S177">
        <v>3</v>
      </c>
      <c r="T177">
        <v>59</v>
      </c>
      <c r="U177">
        <f t="shared" si="8"/>
        <v>52.774999999999999</v>
      </c>
      <c r="V177">
        <f t="shared" si="9"/>
        <v>6.2250000000000014</v>
      </c>
      <c r="W177">
        <f t="shared" si="10"/>
        <v>6.2250000000000014</v>
      </c>
      <c r="X177">
        <f t="shared" si="11"/>
        <v>38.750625000000021</v>
      </c>
    </row>
    <row r="178" spans="18:24" x14ac:dyDescent="0.25">
      <c r="R178">
        <v>175</v>
      </c>
      <c r="S178">
        <v>1</v>
      </c>
      <c r="T178">
        <v>49</v>
      </c>
      <c r="U178">
        <f t="shared" si="8"/>
        <v>52.774999999999999</v>
      </c>
      <c r="V178">
        <f t="shared" si="9"/>
        <v>-3.7749999999999986</v>
      </c>
      <c r="W178">
        <f t="shared" si="10"/>
        <v>3.7749999999999986</v>
      </c>
      <c r="X178">
        <f t="shared" si="11"/>
        <v>14.250624999999989</v>
      </c>
    </row>
    <row r="179" spans="18:24" x14ac:dyDescent="0.25">
      <c r="R179">
        <v>176</v>
      </c>
      <c r="S179">
        <v>1</v>
      </c>
      <c r="T179">
        <v>60</v>
      </c>
      <c r="U179">
        <f t="shared" si="8"/>
        <v>52.774999999999999</v>
      </c>
      <c r="V179">
        <f t="shared" si="9"/>
        <v>7.2250000000000014</v>
      </c>
      <c r="W179">
        <f t="shared" si="10"/>
        <v>7.2250000000000014</v>
      </c>
      <c r="X179">
        <f t="shared" si="11"/>
        <v>52.200625000000024</v>
      </c>
    </row>
    <row r="180" spans="18:24" x14ac:dyDescent="0.25">
      <c r="R180">
        <v>177</v>
      </c>
      <c r="S180">
        <v>2</v>
      </c>
      <c r="T180">
        <v>67</v>
      </c>
      <c r="U180">
        <f t="shared" si="8"/>
        <v>52.774999999999999</v>
      </c>
      <c r="V180">
        <f t="shared" si="9"/>
        <v>14.225000000000001</v>
      </c>
      <c r="W180">
        <f t="shared" si="10"/>
        <v>14.225000000000001</v>
      </c>
      <c r="X180">
        <f t="shared" si="11"/>
        <v>202.35062500000004</v>
      </c>
    </row>
    <row r="181" spans="18:24" x14ac:dyDescent="0.25">
      <c r="R181">
        <v>178</v>
      </c>
      <c r="S181">
        <v>2</v>
      </c>
      <c r="T181">
        <v>54</v>
      </c>
      <c r="U181">
        <f t="shared" si="8"/>
        <v>52.774999999999999</v>
      </c>
      <c r="V181">
        <f t="shared" si="9"/>
        <v>1.2250000000000014</v>
      </c>
      <c r="W181">
        <f t="shared" si="10"/>
        <v>1.2250000000000014</v>
      </c>
      <c r="X181">
        <f t="shared" si="11"/>
        <v>1.5006250000000034</v>
      </c>
    </row>
    <row r="182" spans="18:24" x14ac:dyDescent="0.25">
      <c r="R182">
        <v>179</v>
      </c>
      <c r="S182">
        <v>3</v>
      </c>
      <c r="T182">
        <v>52</v>
      </c>
      <c r="U182">
        <f t="shared" si="8"/>
        <v>52.774999999999999</v>
      </c>
      <c r="V182">
        <f t="shared" si="9"/>
        <v>-0.77499999999999858</v>
      </c>
      <c r="W182">
        <f t="shared" si="10"/>
        <v>0.77499999999999858</v>
      </c>
      <c r="X182">
        <f t="shared" si="11"/>
        <v>0.60062499999999774</v>
      </c>
    </row>
    <row r="183" spans="18:24" x14ac:dyDescent="0.25">
      <c r="R183">
        <v>180</v>
      </c>
      <c r="S183">
        <v>1</v>
      </c>
      <c r="T183">
        <v>65</v>
      </c>
      <c r="U183">
        <f t="shared" si="8"/>
        <v>52.774999999999999</v>
      </c>
      <c r="V183">
        <f t="shared" si="9"/>
        <v>12.225000000000001</v>
      </c>
      <c r="W183">
        <f t="shared" si="10"/>
        <v>12.225000000000001</v>
      </c>
      <c r="X183">
        <f t="shared" si="11"/>
        <v>149.45062500000003</v>
      </c>
    </row>
    <row r="184" spans="18:24" x14ac:dyDescent="0.25">
      <c r="R184">
        <v>181</v>
      </c>
      <c r="S184">
        <v>2</v>
      </c>
      <c r="T184">
        <v>62</v>
      </c>
      <c r="U184">
        <f t="shared" si="8"/>
        <v>52.774999999999999</v>
      </c>
      <c r="V184">
        <f t="shared" si="9"/>
        <v>9.2250000000000014</v>
      </c>
      <c r="W184">
        <f t="shared" si="10"/>
        <v>9.2250000000000014</v>
      </c>
      <c r="X184">
        <f t="shared" si="11"/>
        <v>85.100625000000022</v>
      </c>
    </row>
    <row r="185" spans="18:24" x14ac:dyDescent="0.25">
      <c r="R185">
        <v>182</v>
      </c>
      <c r="S185">
        <v>2</v>
      </c>
      <c r="T185">
        <v>49</v>
      </c>
      <c r="U185">
        <f t="shared" si="8"/>
        <v>52.774999999999999</v>
      </c>
      <c r="V185">
        <f t="shared" si="9"/>
        <v>-3.7749999999999986</v>
      </c>
      <c r="W185">
        <f t="shared" si="10"/>
        <v>3.7749999999999986</v>
      </c>
      <c r="X185">
        <f t="shared" si="11"/>
        <v>14.250624999999989</v>
      </c>
    </row>
    <row r="186" spans="18:24" x14ac:dyDescent="0.25">
      <c r="R186">
        <v>183</v>
      </c>
      <c r="S186">
        <v>3</v>
      </c>
      <c r="T186">
        <v>67</v>
      </c>
      <c r="U186">
        <f t="shared" si="8"/>
        <v>52.774999999999999</v>
      </c>
      <c r="V186">
        <f t="shared" si="9"/>
        <v>14.225000000000001</v>
      </c>
      <c r="W186">
        <f t="shared" si="10"/>
        <v>14.225000000000001</v>
      </c>
      <c r="X186">
        <f t="shared" si="11"/>
        <v>202.35062500000004</v>
      </c>
    </row>
    <row r="187" spans="18:24" x14ac:dyDescent="0.25">
      <c r="R187">
        <v>184</v>
      </c>
      <c r="S187">
        <v>2</v>
      </c>
      <c r="T187">
        <v>65</v>
      </c>
      <c r="U187">
        <f t="shared" si="8"/>
        <v>52.774999999999999</v>
      </c>
      <c r="V187">
        <f t="shared" si="9"/>
        <v>12.225000000000001</v>
      </c>
      <c r="W187">
        <f t="shared" si="10"/>
        <v>12.225000000000001</v>
      </c>
      <c r="X187">
        <f t="shared" si="11"/>
        <v>149.45062500000003</v>
      </c>
    </row>
    <row r="188" spans="18:24" x14ac:dyDescent="0.25">
      <c r="R188">
        <v>185</v>
      </c>
      <c r="S188">
        <v>3</v>
      </c>
      <c r="T188">
        <v>67</v>
      </c>
      <c r="U188">
        <f t="shared" si="8"/>
        <v>52.774999999999999</v>
      </c>
      <c r="V188">
        <f t="shared" si="9"/>
        <v>14.225000000000001</v>
      </c>
      <c r="W188">
        <f t="shared" si="10"/>
        <v>14.225000000000001</v>
      </c>
      <c r="X188">
        <f t="shared" si="11"/>
        <v>202.35062500000004</v>
      </c>
    </row>
    <row r="189" spans="18:24" x14ac:dyDescent="0.25">
      <c r="R189">
        <v>186</v>
      </c>
      <c r="S189">
        <v>1</v>
      </c>
      <c r="T189">
        <v>65</v>
      </c>
      <c r="U189">
        <f t="shared" si="8"/>
        <v>52.774999999999999</v>
      </c>
      <c r="V189">
        <f t="shared" si="9"/>
        <v>12.225000000000001</v>
      </c>
      <c r="W189">
        <f t="shared" si="10"/>
        <v>12.225000000000001</v>
      </c>
      <c r="X189">
        <f t="shared" si="11"/>
        <v>149.45062500000003</v>
      </c>
    </row>
    <row r="190" spans="18:24" x14ac:dyDescent="0.25">
      <c r="R190">
        <v>187</v>
      </c>
      <c r="S190">
        <v>2</v>
      </c>
      <c r="T190">
        <v>54</v>
      </c>
      <c r="U190">
        <f t="shared" si="8"/>
        <v>52.774999999999999</v>
      </c>
      <c r="V190">
        <f t="shared" si="9"/>
        <v>1.2250000000000014</v>
      </c>
      <c r="W190">
        <f t="shared" si="10"/>
        <v>1.2250000000000014</v>
      </c>
      <c r="X190">
        <f t="shared" si="11"/>
        <v>1.5006250000000034</v>
      </c>
    </row>
    <row r="191" spans="18:24" x14ac:dyDescent="0.25">
      <c r="R191">
        <v>188</v>
      </c>
      <c r="S191">
        <v>2</v>
      </c>
      <c r="T191">
        <v>44</v>
      </c>
      <c r="U191">
        <f t="shared" si="8"/>
        <v>52.774999999999999</v>
      </c>
      <c r="V191">
        <f t="shared" si="9"/>
        <v>-8.7749999999999986</v>
      </c>
      <c r="W191">
        <f t="shared" si="10"/>
        <v>8.7749999999999986</v>
      </c>
      <c r="X191">
        <f t="shared" si="11"/>
        <v>77.000624999999971</v>
      </c>
    </row>
    <row r="192" spans="18:24" x14ac:dyDescent="0.25">
      <c r="R192">
        <v>189</v>
      </c>
      <c r="S192">
        <v>3</v>
      </c>
      <c r="T192">
        <v>62</v>
      </c>
      <c r="U192">
        <f t="shared" si="8"/>
        <v>52.774999999999999</v>
      </c>
      <c r="V192">
        <f t="shared" si="9"/>
        <v>9.2250000000000014</v>
      </c>
      <c r="W192">
        <f t="shared" si="10"/>
        <v>9.2250000000000014</v>
      </c>
      <c r="X192">
        <f t="shared" si="11"/>
        <v>85.100625000000022</v>
      </c>
    </row>
    <row r="193" spans="18:25" x14ac:dyDescent="0.25">
      <c r="R193">
        <v>190</v>
      </c>
      <c r="S193">
        <v>1</v>
      </c>
      <c r="T193">
        <v>46</v>
      </c>
      <c r="U193">
        <f t="shared" si="8"/>
        <v>52.774999999999999</v>
      </c>
      <c r="V193">
        <f t="shared" si="9"/>
        <v>-6.7749999999999986</v>
      </c>
      <c r="W193">
        <f t="shared" si="10"/>
        <v>6.7749999999999986</v>
      </c>
      <c r="X193">
        <f t="shared" si="11"/>
        <v>45.900624999999984</v>
      </c>
    </row>
    <row r="194" spans="18:25" x14ac:dyDescent="0.25">
      <c r="R194">
        <v>191</v>
      </c>
      <c r="S194">
        <v>1</v>
      </c>
      <c r="T194">
        <v>54</v>
      </c>
      <c r="U194">
        <f t="shared" si="8"/>
        <v>52.774999999999999</v>
      </c>
      <c r="V194">
        <f t="shared" si="9"/>
        <v>1.2250000000000014</v>
      </c>
      <c r="W194">
        <f t="shared" si="10"/>
        <v>1.2250000000000014</v>
      </c>
      <c r="X194">
        <f t="shared" si="11"/>
        <v>1.5006250000000034</v>
      </c>
    </row>
    <row r="195" spans="18:25" x14ac:dyDescent="0.25">
      <c r="R195">
        <v>192</v>
      </c>
      <c r="S195">
        <v>3</v>
      </c>
      <c r="T195">
        <v>57</v>
      </c>
      <c r="U195">
        <f t="shared" si="8"/>
        <v>52.774999999999999</v>
      </c>
      <c r="V195">
        <f t="shared" si="9"/>
        <v>4.2250000000000014</v>
      </c>
      <c r="W195">
        <f t="shared" si="10"/>
        <v>4.2250000000000014</v>
      </c>
      <c r="X195">
        <f t="shared" si="11"/>
        <v>17.850625000000012</v>
      </c>
    </row>
    <row r="196" spans="18:25" x14ac:dyDescent="0.25">
      <c r="R196">
        <v>193</v>
      </c>
      <c r="S196">
        <v>2</v>
      </c>
      <c r="T196">
        <v>52</v>
      </c>
      <c r="U196">
        <f t="shared" si="8"/>
        <v>52.774999999999999</v>
      </c>
      <c r="V196">
        <f t="shared" si="9"/>
        <v>-0.77499999999999858</v>
      </c>
      <c r="W196">
        <f t="shared" si="10"/>
        <v>0.77499999999999858</v>
      </c>
      <c r="X196">
        <f t="shared" si="11"/>
        <v>0.60062499999999774</v>
      </c>
    </row>
    <row r="197" spans="18:25" x14ac:dyDescent="0.25">
      <c r="R197">
        <v>194</v>
      </c>
      <c r="S197">
        <v>3</v>
      </c>
      <c r="T197">
        <v>59</v>
      </c>
      <c r="U197">
        <f t="shared" ref="U197:U203" si="12">AVERAGE($T$4:$T$203)</f>
        <v>52.774999999999999</v>
      </c>
      <c r="V197">
        <f t="shared" ref="V197:V203" si="13">T197-U197</f>
        <v>6.2250000000000014</v>
      </c>
      <c r="W197">
        <f t="shared" ref="W197:W203" si="14">ABS(V197)</f>
        <v>6.2250000000000014</v>
      </c>
      <c r="X197">
        <f t="shared" ref="X197:X203" si="15">V197^2</f>
        <v>38.750625000000021</v>
      </c>
    </row>
    <row r="198" spans="18:25" x14ac:dyDescent="0.25">
      <c r="R198">
        <v>195</v>
      </c>
      <c r="S198">
        <v>2</v>
      </c>
      <c r="T198">
        <v>65</v>
      </c>
      <c r="U198">
        <f t="shared" si="12"/>
        <v>52.774999999999999</v>
      </c>
      <c r="V198">
        <f t="shared" si="13"/>
        <v>12.225000000000001</v>
      </c>
      <c r="W198">
        <f t="shared" si="14"/>
        <v>12.225000000000001</v>
      </c>
      <c r="X198">
        <f t="shared" si="15"/>
        <v>149.45062500000003</v>
      </c>
    </row>
    <row r="199" spans="18:25" x14ac:dyDescent="0.25">
      <c r="R199">
        <v>196</v>
      </c>
      <c r="S199">
        <v>2</v>
      </c>
      <c r="T199">
        <v>59</v>
      </c>
      <c r="U199">
        <f t="shared" si="12"/>
        <v>52.774999999999999</v>
      </c>
      <c r="V199">
        <f t="shared" si="13"/>
        <v>6.2250000000000014</v>
      </c>
      <c r="W199">
        <f t="shared" si="14"/>
        <v>6.2250000000000014</v>
      </c>
      <c r="X199">
        <f t="shared" si="15"/>
        <v>38.750625000000021</v>
      </c>
    </row>
    <row r="200" spans="18:25" x14ac:dyDescent="0.25">
      <c r="R200">
        <v>197</v>
      </c>
      <c r="S200">
        <v>2</v>
      </c>
      <c r="T200">
        <v>46</v>
      </c>
      <c r="U200">
        <f t="shared" si="12"/>
        <v>52.774999999999999</v>
      </c>
      <c r="V200">
        <f t="shared" si="13"/>
        <v>-6.7749999999999986</v>
      </c>
      <c r="W200">
        <f t="shared" si="14"/>
        <v>6.7749999999999986</v>
      </c>
      <c r="X200">
        <f t="shared" si="15"/>
        <v>45.900624999999984</v>
      </c>
    </row>
    <row r="201" spans="18:25" x14ac:dyDescent="0.25">
      <c r="R201">
        <v>198</v>
      </c>
      <c r="S201">
        <v>2</v>
      </c>
      <c r="T201">
        <v>41</v>
      </c>
      <c r="U201">
        <f t="shared" si="12"/>
        <v>52.774999999999999</v>
      </c>
      <c r="V201">
        <f t="shared" si="13"/>
        <v>-11.774999999999999</v>
      </c>
      <c r="W201">
        <f t="shared" si="14"/>
        <v>11.774999999999999</v>
      </c>
      <c r="X201">
        <f t="shared" si="15"/>
        <v>138.65062499999996</v>
      </c>
    </row>
    <row r="202" spans="18:25" x14ac:dyDescent="0.25">
      <c r="R202">
        <v>199</v>
      </c>
      <c r="S202">
        <v>2</v>
      </c>
      <c r="T202">
        <v>62</v>
      </c>
      <c r="U202">
        <f t="shared" si="12"/>
        <v>52.774999999999999</v>
      </c>
      <c r="V202">
        <f t="shared" si="13"/>
        <v>9.2250000000000014</v>
      </c>
      <c r="W202">
        <f t="shared" si="14"/>
        <v>9.2250000000000014</v>
      </c>
      <c r="X202">
        <f t="shared" si="15"/>
        <v>85.100625000000022</v>
      </c>
    </row>
    <row r="203" spans="18:25" x14ac:dyDescent="0.25">
      <c r="R203">
        <v>200</v>
      </c>
      <c r="S203">
        <v>3</v>
      </c>
      <c r="T203">
        <v>65</v>
      </c>
      <c r="U203">
        <f t="shared" si="12"/>
        <v>52.774999999999999</v>
      </c>
      <c r="V203">
        <f t="shared" si="13"/>
        <v>12.225000000000001</v>
      </c>
      <c r="W203">
        <f t="shared" si="14"/>
        <v>12.225000000000001</v>
      </c>
      <c r="X203">
        <f t="shared" si="15"/>
        <v>149.45062500000003</v>
      </c>
    </row>
    <row r="204" spans="18:25" x14ac:dyDescent="0.25">
      <c r="W204">
        <f>AVERAGE(W4:W203)</f>
        <v>7.9797499999999886</v>
      </c>
      <c r="X204">
        <f>AVERAGE(X4:X203)</f>
        <v>89.394374999999926</v>
      </c>
      <c r="Y204" t="s">
        <v>157</v>
      </c>
    </row>
    <row r="205" spans="18:25" x14ac:dyDescent="0.25">
      <c r="W205" t="s">
        <v>155</v>
      </c>
      <c r="X205" t="s">
        <v>156</v>
      </c>
    </row>
    <row r="206" spans="18:25" x14ac:dyDescent="0.25">
      <c r="X206">
        <f>SQRT(X204)</f>
        <v>9.4548598614680657</v>
      </c>
      <c r="Y206" t="s">
        <v>158</v>
      </c>
    </row>
    <row r="208" spans="18:25" x14ac:dyDescent="0.25">
      <c r="X208" t="s">
        <v>159</v>
      </c>
    </row>
  </sheetData>
  <sortState ref="AK3:AK20">
    <sortCondition ref="AK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221"/>
  <sheetViews>
    <sheetView zoomScale="130" zoomScaleNormal="130" workbookViewId="0">
      <selection activeCell="A7" sqref="A7"/>
    </sheetView>
  </sheetViews>
  <sheetFormatPr defaultRowHeight="15" x14ac:dyDescent="0.25"/>
  <cols>
    <col min="5" max="5" width="14.7109375" customWidth="1"/>
    <col min="6" max="6" width="16.28515625" bestFit="1" customWidth="1"/>
    <col min="7" max="7" width="5.85546875" customWidth="1"/>
    <col min="8" max="8" width="6.42578125" customWidth="1"/>
    <col min="9" max="9" width="11.28515625" bestFit="1" customWidth="1"/>
    <col min="11" max="11" width="14.7109375" bestFit="1" customWidth="1"/>
    <col min="12" max="12" width="16.28515625" bestFit="1" customWidth="1"/>
    <col min="13" max="14" width="7.5703125" customWidth="1"/>
    <col min="15" max="15" width="11.28515625" bestFit="1" customWidth="1"/>
    <col min="22" max="22" width="13.140625" bestFit="1" customWidth="1"/>
    <col min="23" max="23" width="6.5703125" customWidth="1"/>
    <col min="24" max="25" width="13.140625" customWidth="1"/>
    <col min="32" max="32" width="14.140625" bestFit="1" customWidth="1"/>
    <col min="42" max="42" width="19" customWidth="1"/>
    <col min="43" max="43" width="20" customWidth="1"/>
    <col min="44" max="44" width="12.5703125" customWidth="1"/>
    <col min="45" max="45" width="11.7109375" customWidth="1"/>
    <col min="50" max="50" width="21.140625" customWidth="1"/>
  </cols>
  <sheetData>
    <row r="3" spans="2:46" ht="15.75" thickBot="1" x14ac:dyDescent="0.3">
      <c r="B3" t="s">
        <v>189</v>
      </c>
      <c r="E3" t="s">
        <v>192</v>
      </c>
      <c r="I3" t="s">
        <v>69</v>
      </c>
      <c r="K3" t="s">
        <v>66</v>
      </c>
      <c r="Q3" t="s">
        <v>190</v>
      </c>
      <c r="S3" t="s">
        <v>259</v>
      </c>
      <c r="U3" t="s">
        <v>202</v>
      </c>
      <c r="Y3" t="s">
        <v>198</v>
      </c>
      <c r="AA3" t="s">
        <v>264</v>
      </c>
      <c r="AB3" t="s">
        <v>265</v>
      </c>
      <c r="AE3" t="s">
        <v>263</v>
      </c>
      <c r="AN3" t="s">
        <v>267</v>
      </c>
    </row>
    <row r="4" spans="2:46" x14ac:dyDescent="0.25">
      <c r="R4" t="s">
        <v>195</v>
      </c>
      <c r="U4" t="s">
        <v>261</v>
      </c>
      <c r="Y4" s="15"/>
      <c r="Z4" s="16" t="s">
        <v>21</v>
      </c>
      <c r="AA4" s="16"/>
      <c r="AB4" s="17"/>
      <c r="AE4" s="15"/>
      <c r="AF4" s="16" t="s">
        <v>21</v>
      </c>
      <c r="AG4" s="16"/>
      <c r="AH4" s="17"/>
      <c r="AN4" s="2" t="s">
        <v>98</v>
      </c>
      <c r="AO4" s="2" t="s">
        <v>216</v>
      </c>
      <c r="AP4" t="s">
        <v>215</v>
      </c>
      <c r="AQ4" t="s">
        <v>214</v>
      </c>
    </row>
    <row r="5" spans="2:46" x14ac:dyDescent="0.25">
      <c r="B5" t="s">
        <v>190</v>
      </c>
      <c r="E5" t="s">
        <v>193</v>
      </c>
      <c r="R5" t="s">
        <v>196</v>
      </c>
      <c r="U5" t="s">
        <v>260</v>
      </c>
      <c r="Y5" s="18" t="s">
        <v>14</v>
      </c>
      <c r="Z5" s="19">
        <v>1</v>
      </c>
      <c r="AA5" s="19">
        <v>2</v>
      </c>
      <c r="AB5" s="20">
        <v>3</v>
      </c>
      <c r="AC5" t="s">
        <v>206</v>
      </c>
      <c r="AE5" s="18" t="s">
        <v>14</v>
      </c>
      <c r="AF5" s="19">
        <v>1</v>
      </c>
      <c r="AG5" s="19">
        <v>2</v>
      </c>
      <c r="AH5" s="20">
        <v>3</v>
      </c>
      <c r="AI5" t="s">
        <v>206</v>
      </c>
      <c r="AN5" s="3">
        <v>1</v>
      </c>
      <c r="AO5" s="4">
        <v>2379</v>
      </c>
      <c r="AP5" s="4">
        <v>50.617021276595743</v>
      </c>
      <c r="AQ5" s="4">
        <v>9.4903914600376051</v>
      </c>
    </row>
    <row r="6" spans="2:46" x14ac:dyDescent="0.25">
      <c r="R6" t="s">
        <v>197</v>
      </c>
      <c r="U6" t="s">
        <v>262</v>
      </c>
      <c r="Y6" s="18">
        <v>1</v>
      </c>
      <c r="Z6" s="19">
        <v>16</v>
      </c>
      <c r="AA6" s="19">
        <v>20</v>
      </c>
      <c r="AB6" s="20">
        <v>9</v>
      </c>
      <c r="AC6">
        <f>SUM(Z6:AB6)</f>
        <v>45</v>
      </c>
      <c r="AE6" s="18">
        <v>1</v>
      </c>
      <c r="AF6" s="29">
        <f>AJ6*AF10*200</f>
        <v>10.574999999999999</v>
      </c>
      <c r="AG6" s="29">
        <f>AJ6*AG10*200</f>
        <v>21.375</v>
      </c>
      <c r="AH6" s="30">
        <f>AJ6*AH10*200</f>
        <v>13.05</v>
      </c>
      <c r="AI6">
        <v>45</v>
      </c>
      <c r="AJ6" s="5">
        <f>AI6/200</f>
        <v>0.22500000000000001</v>
      </c>
      <c r="AN6" s="3">
        <v>2</v>
      </c>
      <c r="AO6" s="4">
        <v>4933</v>
      </c>
      <c r="AP6" s="4">
        <v>51.926315789473684</v>
      </c>
      <c r="AQ6" s="4">
        <v>9.106044409777116</v>
      </c>
    </row>
    <row r="7" spans="2:46" x14ac:dyDescent="0.25">
      <c r="B7" t="s">
        <v>191</v>
      </c>
      <c r="E7" t="s">
        <v>194</v>
      </c>
      <c r="H7" t="s">
        <v>258</v>
      </c>
      <c r="Y7" s="18">
        <v>2</v>
      </c>
      <c r="Z7" s="19">
        <v>19</v>
      </c>
      <c r="AA7" s="19">
        <v>44</v>
      </c>
      <c r="AB7" s="20">
        <v>42</v>
      </c>
      <c r="AC7">
        <f>SUM(Z7:AB7)</f>
        <v>105</v>
      </c>
      <c r="AE7" s="18">
        <v>2</v>
      </c>
      <c r="AF7" s="29">
        <f>AJ7*AF10*200</f>
        <v>24.675000000000001</v>
      </c>
      <c r="AG7" s="29">
        <f>AJ7*AG10*200</f>
        <v>49.875</v>
      </c>
      <c r="AH7" s="30">
        <f>AJ7*AH10*200</f>
        <v>30.45</v>
      </c>
      <c r="AI7">
        <v>105</v>
      </c>
      <c r="AJ7" s="5">
        <f>AI7/200</f>
        <v>0.52500000000000002</v>
      </c>
      <c r="AN7" s="3">
        <v>3</v>
      </c>
      <c r="AO7" s="4">
        <v>3243</v>
      </c>
      <c r="AP7" s="4">
        <v>55.913793103448278</v>
      </c>
      <c r="AQ7" s="4">
        <v>9.4428743816711798</v>
      </c>
    </row>
    <row r="8" spans="2:46" ht="15.75" thickBot="1" x14ac:dyDescent="0.3">
      <c r="I8" t="s">
        <v>202</v>
      </c>
      <c r="Y8" s="21">
        <v>3</v>
      </c>
      <c r="Z8" s="22">
        <v>12</v>
      </c>
      <c r="AA8" s="22">
        <v>31</v>
      </c>
      <c r="AB8" s="23">
        <v>7</v>
      </c>
      <c r="AC8">
        <f>SUM(Z8:AB8)</f>
        <v>50</v>
      </c>
      <c r="AE8" s="21">
        <v>3</v>
      </c>
      <c r="AF8" s="31">
        <f>AJ8*AF10*200</f>
        <v>11.75</v>
      </c>
      <c r="AG8" s="31">
        <f>AJ8*AG10*200</f>
        <v>23.75</v>
      </c>
      <c r="AH8" s="32">
        <f>AJ8*AH10*200</f>
        <v>14.499999999999998</v>
      </c>
      <c r="AI8">
        <v>50</v>
      </c>
      <c r="AJ8" s="5">
        <f>AI8/200</f>
        <v>0.25</v>
      </c>
      <c r="AN8" s="3" t="s">
        <v>99</v>
      </c>
      <c r="AO8" s="4">
        <v>10555</v>
      </c>
      <c r="AP8" s="4">
        <v>52.774999999999999</v>
      </c>
      <c r="AQ8" s="4">
        <v>9.4785860213865298</v>
      </c>
    </row>
    <row r="9" spans="2:46" x14ac:dyDescent="0.25">
      <c r="B9" t="s">
        <v>189</v>
      </c>
      <c r="E9" t="s">
        <v>201</v>
      </c>
      <c r="H9" t="s">
        <v>69</v>
      </c>
      <c r="I9" t="s">
        <v>203</v>
      </c>
      <c r="Z9">
        <f>SUM(Z6:Z8)</f>
        <v>47</v>
      </c>
      <c r="AA9">
        <f>SUM(AA6:AA8)</f>
        <v>95</v>
      </c>
      <c r="AB9">
        <f>SUM(AB6:AB8)</f>
        <v>58</v>
      </c>
      <c r="AC9">
        <f>SUM(AC6:AC8)</f>
        <v>200</v>
      </c>
      <c r="AF9">
        <v>47</v>
      </c>
      <c r="AG9">
        <v>95</v>
      </c>
      <c r="AH9">
        <v>58</v>
      </c>
      <c r="AI9">
        <v>200</v>
      </c>
    </row>
    <row r="10" spans="2:46" ht="15.75" thickBot="1" x14ac:dyDescent="0.3">
      <c r="E10" t="s">
        <v>104</v>
      </c>
      <c r="H10" t="s">
        <v>66</v>
      </c>
      <c r="I10" t="s">
        <v>204</v>
      </c>
      <c r="AF10" s="5">
        <f>AF9/200</f>
        <v>0.23499999999999999</v>
      </c>
      <c r="AG10" s="5">
        <f>AG9/200</f>
        <v>0.47499999999999998</v>
      </c>
      <c r="AH10" s="5">
        <f>AH9/200</f>
        <v>0.28999999999999998</v>
      </c>
      <c r="AO10" t="s">
        <v>268</v>
      </c>
      <c r="AP10">
        <f>_xlfn.STDEV.P(AP5, AP6, AP7)/_xlfn.STDEV.P(AP21:AP220)</f>
        <v>0.23825347647754386</v>
      </c>
    </row>
    <row r="11" spans="2:46" x14ac:dyDescent="0.25">
      <c r="Y11" s="15"/>
      <c r="Z11" s="16" t="s">
        <v>21</v>
      </c>
      <c r="AA11" s="16"/>
      <c r="AB11" s="17"/>
    </row>
    <row r="12" spans="2:46" x14ac:dyDescent="0.25">
      <c r="B12" t="s">
        <v>190</v>
      </c>
      <c r="Y12" s="18" t="s">
        <v>14</v>
      </c>
      <c r="Z12" s="19">
        <v>1</v>
      </c>
      <c r="AA12" s="19">
        <v>2</v>
      </c>
      <c r="AB12" s="20">
        <v>3</v>
      </c>
      <c r="AD12" t="s">
        <v>266</v>
      </c>
      <c r="AE12">
        <f>SUM(Z13:AB15)</f>
        <v>16.604441649489338</v>
      </c>
    </row>
    <row r="13" spans="2:46" x14ac:dyDescent="0.25">
      <c r="B13" t="s">
        <v>61</v>
      </c>
      <c r="D13" t="s">
        <v>77</v>
      </c>
      <c r="G13" t="s">
        <v>195</v>
      </c>
      <c r="J13" t="s">
        <v>198</v>
      </c>
      <c r="Y13" s="18">
        <v>1</v>
      </c>
      <c r="Z13" s="19">
        <f t="shared" ref="Z13:AB15" si="0">(Z6-AF6)^2/AF6</f>
        <v>2.7830378250591026</v>
      </c>
      <c r="AA13" s="19">
        <f t="shared" si="0"/>
        <v>8.8450292397660821E-2</v>
      </c>
      <c r="AB13" s="20">
        <f t="shared" si="0"/>
        <v>1.2568965517241384</v>
      </c>
    </row>
    <row r="14" spans="2:46" x14ac:dyDescent="0.25">
      <c r="G14" t="s">
        <v>196</v>
      </c>
      <c r="J14" t="s">
        <v>199</v>
      </c>
      <c r="Y14" s="18">
        <v>2</v>
      </c>
      <c r="Z14" s="19">
        <f t="shared" si="0"/>
        <v>1.3051925025329283</v>
      </c>
      <c r="AA14" s="19">
        <f t="shared" si="0"/>
        <v>0.69204260651629068</v>
      </c>
      <c r="AB14" s="20">
        <f t="shared" si="0"/>
        <v>4.3810344827586212</v>
      </c>
    </row>
    <row r="15" spans="2:46" ht="15.75" thickBot="1" x14ac:dyDescent="0.3">
      <c r="G15" t="s">
        <v>197</v>
      </c>
      <c r="J15" t="s">
        <v>200</v>
      </c>
      <c r="Y15" s="21">
        <v>3</v>
      </c>
      <c r="Z15" s="22">
        <f t="shared" si="0"/>
        <v>5.3191489361702126E-3</v>
      </c>
      <c r="AA15" s="22">
        <f t="shared" si="0"/>
        <v>2.2131578947368422</v>
      </c>
      <c r="AB15" s="23">
        <f t="shared" si="0"/>
        <v>3.8793103448275845</v>
      </c>
    </row>
    <row r="16" spans="2:46" x14ac:dyDescent="0.25">
      <c r="Q16" t="s">
        <v>197</v>
      </c>
      <c r="T16" t="s">
        <v>200</v>
      </c>
      <c r="AO16" t="s">
        <v>196</v>
      </c>
      <c r="AT16" t="s">
        <v>199</v>
      </c>
    </row>
    <row r="17" spans="1:54" x14ac:dyDescent="0.25">
      <c r="B17" t="s">
        <v>195</v>
      </c>
      <c r="E17" t="s">
        <v>198</v>
      </c>
    </row>
    <row r="18" spans="1:54" x14ac:dyDescent="0.25">
      <c r="Q18" t="s">
        <v>15</v>
      </c>
      <c r="R18" t="s">
        <v>21</v>
      </c>
      <c r="S18" t="s">
        <v>12</v>
      </c>
      <c r="W18" t="s">
        <v>12</v>
      </c>
      <c r="AO18" t="s">
        <v>199</v>
      </c>
      <c r="AY18" t="s">
        <v>217</v>
      </c>
      <c r="BA18" t="s">
        <v>218</v>
      </c>
    </row>
    <row r="19" spans="1:54" ht="15.75" thickBot="1" x14ac:dyDescent="0.3">
      <c r="A19" t="s">
        <v>15</v>
      </c>
      <c r="B19" t="s">
        <v>21</v>
      </c>
      <c r="C19" t="s">
        <v>14</v>
      </c>
      <c r="E19" t="s">
        <v>205</v>
      </c>
      <c r="F19" t="s">
        <v>208</v>
      </c>
      <c r="K19" t="s">
        <v>205</v>
      </c>
      <c r="L19" t="s">
        <v>208</v>
      </c>
      <c r="Q19">
        <v>1</v>
      </c>
      <c r="R19">
        <v>1</v>
      </c>
      <c r="S19">
        <v>52</v>
      </c>
      <c r="V19" t="s">
        <v>21</v>
      </c>
      <c r="W19" t="s">
        <v>209</v>
      </c>
      <c r="X19" t="s">
        <v>210</v>
      </c>
      <c r="Y19" t="s">
        <v>105</v>
      </c>
      <c r="Z19" t="s">
        <v>106</v>
      </c>
      <c r="AA19" t="s">
        <v>162</v>
      </c>
      <c r="AB19" t="s">
        <v>211</v>
      </c>
      <c r="AC19" t="s">
        <v>155</v>
      </c>
      <c r="AD19" t="s">
        <v>181</v>
      </c>
      <c r="AE19" t="s">
        <v>212</v>
      </c>
      <c r="AF19" t="s">
        <v>148</v>
      </c>
      <c r="AG19" t="s">
        <v>213</v>
      </c>
      <c r="AH19" t="s">
        <v>118</v>
      </c>
      <c r="AI19" t="s">
        <v>142</v>
      </c>
      <c r="AJ19" t="s">
        <v>143</v>
      </c>
      <c r="AK19" t="s">
        <v>145</v>
      </c>
      <c r="AL19" t="s">
        <v>146</v>
      </c>
      <c r="AM19" t="s">
        <v>147</v>
      </c>
      <c r="AP19" t="s">
        <v>241</v>
      </c>
      <c r="AQ19" t="s">
        <v>242</v>
      </c>
      <c r="AR19" t="s">
        <v>245</v>
      </c>
      <c r="AS19" t="s">
        <v>246</v>
      </c>
    </row>
    <row r="20" spans="1:54" x14ac:dyDescent="0.25">
      <c r="A20">
        <v>1</v>
      </c>
      <c r="B20">
        <v>1</v>
      </c>
      <c r="C20">
        <v>1</v>
      </c>
      <c r="E20" s="15"/>
      <c r="F20" s="16" t="s">
        <v>21</v>
      </c>
      <c r="G20" s="16"/>
      <c r="H20" s="16"/>
      <c r="I20" s="17"/>
      <c r="K20" s="15"/>
      <c r="L20" s="16" t="s">
        <v>21</v>
      </c>
      <c r="M20" s="16"/>
      <c r="N20" s="16"/>
      <c r="O20" s="17"/>
      <c r="Q20">
        <v>2</v>
      </c>
      <c r="R20">
        <v>2</v>
      </c>
      <c r="S20">
        <v>59</v>
      </c>
      <c r="V20">
        <v>1</v>
      </c>
      <c r="W20">
        <v>45</v>
      </c>
      <c r="X20">
        <v>0</v>
      </c>
      <c r="AO20" t="s">
        <v>15</v>
      </c>
      <c r="AP20" t="s">
        <v>12</v>
      </c>
      <c r="AQ20" t="s">
        <v>17</v>
      </c>
      <c r="AR20" t="s">
        <v>243</v>
      </c>
      <c r="AS20" t="s">
        <v>244</v>
      </c>
      <c r="AT20" t="s">
        <v>247</v>
      </c>
      <c r="AU20" t="s">
        <v>248</v>
      </c>
      <c r="AV20" t="s">
        <v>249</v>
      </c>
      <c r="AX20" t="s">
        <v>219</v>
      </c>
    </row>
    <row r="21" spans="1:54" x14ac:dyDescent="0.25">
      <c r="A21">
        <v>2</v>
      </c>
      <c r="B21">
        <v>2</v>
      </c>
      <c r="C21">
        <v>3</v>
      </c>
      <c r="E21" s="18" t="s">
        <v>14</v>
      </c>
      <c r="F21" s="19">
        <v>1</v>
      </c>
      <c r="G21" s="19">
        <v>2</v>
      </c>
      <c r="H21" s="19">
        <v>3</v>
      </c>
      <c r="I21" s="20" t="s">
        <v>206</v>
      </c>
      <c r="K21" s="18" t="s">
        <v>14</v>
      </c>
      <c r="L21" s="19">
        <v>1</v>
      </c>
      <c r="M21" s="19">
        <v>2</v>
      </c>
      <c r="N21" s="19">
        <v>3</v>
      </c>
      <c r="O21" s="20" t="s">
        <v>206</v>
      </c>
      <c r="Q21">
        <v>3</v>
      </c>
      <c r="R21">
        <v>3</v>
      </c>
      <c r="S21">
        <v>33</v>
      </c>
      <c r="V21">
        <v>2</v>
      </c>
      <c r="W21">
        <v>105</v>
      </c>
      <c r="X21">
        <v>0</v>
      </c>
      <c r="AO21">
        <v>1</v>
      </c>
      <c r="AP21">
        <v>52</v>
      </c>
      <c r="AQ21">
        <v>49.2</v>
      </c>
      <c r="AR21">
        <f>AP21-AVERAGE($AP$21:$AP$220)</f>
        <v>-0.77499999999999858</v>
      </c>
      <c r="AS21">
        <f>AQ21-AVERAGE($AQ$21:$AQ$220)</f>
        <v>-13.974000000000004</v>
      </c>
      <c r="AT21">
        <f>AR21*AS21</f>
        <v>10.829849999999983</v>
      </c>
      <c r="AU21">
        <f>AR21^2</f>
        <v>0.60062499999999774</v>
      </c>
      <c r="AV21">
        <f>AS21^2</f>
        <v>195.2726760000001</v>
      </c>
      <c r="AX21" t="s">
        <v>220</v>
      </c>
    </row>
    <row r="22" spans="1:54" x14ac:dyDescent="0.25">
      <c r="A22">
        <v>3</v>
      </c>
      <c r="B22">
        <v>3</v>
      </c>
      <c r="C22">
        <v>1</v>
      </c>
      <c r="E22" s="18">
        <v>1</v>
      </c>
      <c r="F22" s="19">
        <v>16</v>
      </c>
      <c r="G22" s="19">
        <v>20</v>
      </c>
      <c r="H22" s="19">
        <v>9</v>
      </c>
      <c r="I22" s="20">
        <f>SUM(F22:H22)</f>
        <v>45</v>
      </c>
      <c r="K22" s="18">
        <v>1</v>
      </c>
      <c r="L22" s="24">
        <f t="shared" ref="L22:N24" si="1">F22/$I$25</f>
        <v>0.08</v>
      </c>
      <c r="M22" s="24">
        <f t="shared" si="1"/>
        <v>0.1</v>
      </c>
      <c r="N22" s="24">
        <f t="shared" si="1"/>
        <v>4.4999999999999998E-2</v>
      </c>
      <c r="O22" s="25">
        <f>SUM(L22:N22)</f>
        <v>0.22499999999999998</v>
      </c>
      <c r="Q22">
        <v>4</v>
      </c>
      <c r="R22">
        <v>3</v>
      </c>
      <c r="S22">
        <v>44</v>
      </c>
      <c r="V22">
        <v>3</v>
      </c>
      <c r="W22">
        <v>50</v>
      </c>
      <c r="X22">
        <v>0</v>
      </c>
      <c r="AO22">
        <v>2</v>
      </c>
      <c r="AP22">
        <v>59</v>
      </c>
      <c r="AQ22">
        <v>63.6</v>
      </c>
      <c r="AR22">
        <f t="shared" ref="AR22:AR85" si="2">AP22-AVERAGE($AP$21:$AP$220)</f>
        <v>6.2250000000000014</v>
      </c>
      <c r="AS22">
        <f t="shared" ref="AS22:AS85" si="3">AQ22-AVERAGE($AQ$21:$AQ$220)</f>
        <v>0.42599999999999483</v>
      </c>
      <c r="AT22">
        <f t="shared" ref="AT22:AT85" si="4">AR22*AS22</f>
        <v>2.6518499999999685</v>
      </c>
      <c r="AU22">
        <f t="shared" ref="AU22:AU85" si="5">AR22^2</f>
        <v>38.750625000000021</v>
      </c>
      <c r="AV22">
        <f t="shared" ref="AV22:AV85" si="6">AS22^2</f>
        <v>0.18147599999999559</v>
      </c>
    </row>
    <row r="23" spans="1:54" x14ac:dyDescent="0.25">
      <c r="A23">
        <v>4</v>
      </c>
      <c r="B23">
        <v>3</v>
      </c>
      <c r="C23">
        <v>3</v>
      </c>
      <c r="E23" s="18">
        <v>2</v>
      </c>
      <c r="F23" s="19">
        <v>19</v>
      </c>
      <c r="G23" s="19">
        <v>44</v>
      </c>
      <c r="H23" s="19">
        <v>42</v>
      </c>
      <c r="I23" s="20">
        <f>SUM(F23:H23)</f>
        <v>105</v>
      </c>
      <c r="K23" s="18">
        <v>2</v>
      </c>
      <c r="L23" s="24">
        <f t="shared" si="1"/>
        <v>9.5000000000000001E-2</v>
      </c>
      <c r="M23" s="24">
        <f t="shared" si="1"/>
        <v>0.22</v>
      </c>
      <c r="N23" s="24">
        <f t="shared" si="1"/>
        <v>0.21</v>
      </c>
      <c r="O23" s="25">
        <f>SUM(L23:N23)</f>
        <v>0.52500000000000002</v>
      </c>
      <c r="Q23">
        <v>5</v>
      </c>
      <c r="R23">
        <v>2</v>
      </c>
      <c r="S23">
        <v>52</v>
      </c>
      <c r="AO23">
        <v>3</v>
      </c>
      <c r="AP23">
        <v>33</v>
      </c>
      <c r="AQ23">
        <v>64.8</v>
      </c>
      <c r="AR23">
        <f t="shared" si="2"/>
        <v>-19.774999999999999</v>
      </c>
      <c r="AS23">
        <f t="shared" si="3"/>
        <v>1.6259999999999906</v>
      </c>
      <c r="AT23">
        <f t="shared" si="4"/>
        <v>-32.154149999999809</v>
      </c>
      <c r="AU23">
        <f t="shared" si="5"/>
        <v>391.05062499999997</v>
      </c>
      <c r="AV23">
        <f t="shared" si="6"/>
        <v>2.6438759999999695</v>
      </c>
      <c r="AY23" t="s">
        <v>221</v>
      </c>
      <c r="BB23" t="s">
        <v>222</v>
      </c>
    </row>
    <row r="24" spans="1:54" x14ac:dyDescent="0.25">
      <c r="A24">
        <v>5</v>
      </c>
      <c r="B24">
        <v>2</v>
      </c>
      <c r="C24">
        <v>2</v>
      </c>
      <c r="E24" s="18">
        <v>3</v>
      </c>
      <c r="F24" s="19">
        <v>12</v>
      </c>
      <c r="G24" s="19">
        <v>31</v>
      </c>
      <c r="H24" s="19">
        <v>7</v>
      </c>
      <c r="I24" s="20">
        <f>SUM(F24:H24)</f>
        <v>50</v>
      </c>
      <c r="K24" s="18">
        <v>3</v>
      </c>
      <c r="L24" s="24">
        <f t="shared" si="1"/>
        <v>0.06</v>
      </c>
      <c r="M24" s="24">
        <f t="shared" si="1"/>
        <v>0.155</v>
      </c>
      <c r="N24" s="24">
        <f t="shared" si="1"/>
        <v>3.5000000000000003E-2</v>
      </c>
      <c r="O24" s="25">
        <f>SUM(L24:N24)</f>
        <v>0.25</v>
      </c>
      <c r="Q24">
        <v>6</v>
      </c>
      <c r="R24">
        <v>2</v>
      </c>
      <c r="S24">
        <v>52</v>
      </c>
      <c r="AO24">
        <v>4</v>
      </c>
      <c r="AP24">
        <v>44</v>
      </c>
      <c r="AQ24">
        <v>56.4</v>
      </c>
      <c r="AR24">
        <f t="shared" si="2"/>
        <v>-8.7749999999999986</v>
      </c>
      <c r="AS24">
        <f t="shared" si="3"/>
        <v>-6.774000000000008</v>
      </c>
      <c r="AT24">
        <f t="shared" si="4"/>
        <v>59.441850000000059</v>
      </c>
      <c r="AU24">
        <f t="shared" si="5"/>
        <v>77.000624999999971</v>
      </c>
      <c r="AV24">
        <f t="shared" si="6"/>
        <v>45.887076000000107</v>
      </c>
      <c r="AY24" t="s">
        <v>223</v>
      </c>
      <c r="BB24" t="s">
        <v>224</v>
      </c>
    </row>
    <row r="25" spans="1:54" ht="15.75" thickBot="1" x14ac:dyDescent="0.3">
      <c r="A25">
        <v>6</v>
      </c>
      <c r="B25">
        <v>2</v>
      </c>
      <c r="C25">
        <v>2</v>
      </c>
      <c r="E25" s="21" t="s">
        <v>206</v>
      </c>
      <c r="F25" s="22">
        <f>SUM(F22:F24)</f>
        <v>47</v>
      </c>
      <c r="G25" s="22">
        <f>SUM(G22:G24)</f>
        <v>95</v>
      </c>
      <c r="H25" s="22">
        <f>SUM(H22:H24)</f>
        <v>58</v>
      </c>
      <c r="I25" s="23">
        <f>SUM(F25:H25)</f>
        <v>200</v>
      </c>
      <c r="K25" s="21" t="s">
        <v>206</v>
      </c>
      <c r="L25" s="26">
        <f>SUM(L22:L24)</f>
        <v>0.23499999999999999</v>
      </c>
      <c r="M25" s="26">
        <f>SUM(M22:M24)</f>
        <v>0.47499999999999998</v>
      </c>
      <c r="N25" s="26">
        <f>SUM(N22:N24)</f>
        <v>0.29000000000000004</v>
      </c>
      <c r="O25" s="27">
        <f>SUM(L25:N25)</f>
        <v>1</v>
      </c>
      <c r="Q25">
        <v>7</v>
      </c>
      <c r="R25">
        <v>2</v>
      </c>
      <c r="S25">
        <v>59</v>
      </c>
      <c r="V25" s="2" t="s">
        <v>98</v>
      </c>
      <c r="W25" t="s">
        <v>216</v>
      </c>
      <c r="X25" t="s">
        <v>215</v>
      </c>
      <c r="Y25" t="s">
        <v>214</v>
      </c>
      <c r="AO25">
        <v>5</v>
      </c>
      <c r="AP25">
        <v>52</v>
      </c>
      <c r="AQ25">
        <v>68.400000000000006</v>
      </c>
      <c r="AR25">
        <f t="shared" si="2"/>
        <v>-0.77499999999999858</v>
      </c>
      <c r="AS25">
        <f t="shared" si="3"/>
        <v>5.2259999999999991</v>
      </c>
      <c r="AT25">
        <f t="shared" si="4"/>
        <v>-4.0501499999999915</v>
      </c>
      <c r="AU25">
        <f t="shared" si="5"/>
        <v>0.60062499999999774</v>
      </c>
      <c r="AV25">
        <f t="shared" si="6"/>
        <v>27.311075999999989</v>
      </c>
    </row>
    <row r="26" spans="1:54" x14ac:dyDescent="0.25">
      <c r="A26">
        <v>7</v>
      </c>
      <c r="B26">
        <v>2</v>
      </c>
      <c r="C26">
        <v>1</v>
      </c>
      <c r="Q26">
        <v>8</v>
      </c>
      <c r="R26">
        <v>2</v>
      </c>
      <c r="S26">
        <v>46</v>
      </c>
      <c r="V26" s="3">
        <v>1</v>
      </c>
      <c r="W26" s="4">
        <v>2379</v>
      </c>
      <c r="X26" s="4">
        <v>50.617021276595743</v>
      </c>
      <c r="Y26" s="4">
        <v>9.4903914600376051</v>
      </c>
      <c r="AO26">
        <v>6</v>
      </c>
      <c r="AP26">
        <v>52</v>
      </c>
      <c r="AQ26">
        <v>61.2</v>
      </c>
      <c r="AR26">
        <f t="shared" si="2"/>
        <v>-0.77499999999999858</v>
      </c>
      <c r="AS26">
        <f t="shared" si="3"/>
        <v>-1.9740000000000038</v>
      </c>
      <c r="AT26">
        <f t="shared" si="4"/>
        <v>1.5298500000000002</v>
      </c>
      <c r="AU26">
        <f t="shared" si="5"/>
        <v>0.60062499999999774</v>
      </c>
      <c r="AV26">
        <f t="shared" si="6"/>
        <v>3.8966760000000149</v>
      </c>
      <c r="AY26" t="s">
        <v>225</v>
      </c>
    </row>
    <row r="27" spans="1:54" x14ac:dyDescent="0.25">
      <c r="A27">
        <v>8</v>
      </c>
      <c r="B27">
        <v>2</v>
      </c>
      <c r="C27">
        <v>2</v>
      </c>
      <c r="E27" s="2" t="s">
        <v>207</v>
      </c>
      <c r="F27" s="2" t="s">
        <v>188</v>
      </c>
      <c r="K27" s="2" t="s">
        <v>207</v>
      </c>
      <c r="L27" s="2" t="s">
        <v>188</v>
      </c>
      <c r="Q27">
        <v>9</v>
      </c>
      <c r="R27">
        <v>2</v>
      </c>
      <c r="S27">
        <v>57</v>
      </c>
      <c r="V27" s="3">
        <v>2</v>
      </c>
      <c r="W27" s="4">
        <v>4933</v>
      </c>
      <c r="X27" s="4">
        <v>51.926315789473684</v>
      </c>
      <c r="Y27" s="4">
        <v>9.106044409777116</v>
      </c>
      <c r="AO27">
        <v>7</v>
      </c>
      <c r="AP27">
        <v>59</v>
      </c>
      <c r="AQ27">
        <v>50.4</v>
      </c>
      <c r="AR27">
        <f t="shared" si="2"/>
        <v>6.2250000000000014</v>
      </c>
      <c r="AS27">
        <f t="shared" si="3"/>
        <v>-12.774000000000008</v>
      </c>
      <c r="AT27">
        <f t="shared" si="4"/>
        <v>-79.518150000000063</v>
      </c>
      <c r="AU27">
        <f t="shared" si="5"/>
        <v>38.750625000000021</v>
      </c>
      <c r="AV27">
        <f t="shared" si="6"/>
        <v>163.17507600000022</v>
      </c>
    </row>
    <row r="28" spans="1:54" x14ac:dyDescent="0.25">
      <c r="A28">
        <v>9</v>
      </c>
      <c r="B28">
        <v>2</v>
      </c>
      <c r="C28">
        <v>1</v>
      </c>
      <c r="E28" s="2" t="s">
        <v>98</v>
      </c>
      <c r="F28">
        <v>1</v>
      </c>
      <c r="G28">
        <v>2</v>
      </c>
      <c r="H28">
        <v>3</v>
      </c>
      <c r="I28" t="s">
        <v>99</v>
      </c>
      <c r="K28" s="2" t="s">
        <v>98</v>
      </c>
      <c r="L28">
        <v>1</v>
      </c>
      <c r="M28">
        <v>2</v>
      </c>
      <c r="N28">
        <v>3</v>
      </c>
      <c r="O28" t="s">
        <v>99</v>
      </c>
      <c r="Q28">
        <v>10</v>
      </c>
      <c r="R28">
        <v>2</v>
      </c>
      <c r="S28">
        <v>55</v>
      </c>
      <c r="V28" s="3">
        <v>3</v>
      </c>
      <c r="W28" s="4">
        <v>3243</v>
      </c>
      <c r="X28" s="4">
        <v>55.913793103448278</v>
      </c>
      <c r="Y28" s="4">
        <v>9.4428743816711798</v>
      </c>
      <c r="AO28">
        <v>8</v>
      </c>
      <c r="AP28">
        <v>46</v>
      </c>
      <c r="AQ28">
        <v>54</v>
      </c>
      <c r="AR28">
        <f t="shared" si="2"/>
        <v>-6.7749999999999986</v>
      </c>
      <c r="AS28">
        <f t="shared" si="3"/>
        <v>-9.1740000000000066</v>
      </c>
      <c r="AT28">
        <f t="shared" si="4"/>
        <v>62.153850000000034</v>
      </c>
      <c r="AU28">
        <f t="shared" si="5"/>
        <v>45.900624999999984</v>
      </c>
      <c r="AV28">
        <f t="shared" si="6"/>
        <v>84.162276000000119</v>
      </c>
      <c r="AX28" t="s">
        <v>226</v>
      </c>
    </row>
    <row r="29" spans="1:54" x14ac:dyDescent="0.25">
      <c r="A29">
        <v>10</v>
      </c>
      <c r="B29">
        <v>2</v>
      </c>
      <c r="C29">
        <v>2</v>
      </c>
      <c r="E29" s="3">
        <v>1</v>
      </c>
      <c r="F29" s="4">
        <v>16</v>
      </c>
      <c r="G29" s="4">
        <v>20</v>
      </c>
      <c r="H29" s="4">
        <v>9</v>
      </c>
      <c r="I29" s="4">
        <v>45</v>
      </c>
      <c r="K29" s="3">
        <v>1</v>
      </c>
      <c r="L29" s="14">
        <v>0.08</v>
      </c>
      <c r="M29" s="14">
        <v>0.1</v>
      </c>
      <c r="N29" s="14">
        <v>4.4999999999999998E-2</v>
      </c>
      <c r="O29" s="14">
        <v>0.22500000000000001</v>
      </c>
      <c r="Q29">
        <v>11</v>
      </c>
      <c r="R29">
        <v>2</v>
      </c>
      <c r="S29">
        <v>46</v>
      </c>
      <c r="V29" s="3" t="s">
        <v>99</v>
      </c>
      <c r="W29" s="4">
        <v>10555</v>
      </c>
      <c r="X29" s="4">
        <v>52.774999999999999</v>
      </c>
      <c r="Y29" s="4">
        <v>9.4785860213865298</v>
      </c>
      <c r="AO29">
        <v>9</v>
      </c>
      <c r="AP29">
        <v>57</v>
      </c>
      <c r="AQ29">
        <v>64.8</v>
      </c>
      <c r="AR29">
        <f t="shared" si="2"/>
        <v>4.2250000000000014</v>
      </c>
      <c r="AS29">
        <f t="shared" si="3"/>
        <v>1.6259999999999906</v>
      </c>
      <c r="AT29">
        <f t="shared" si="4"/>
        <v>6.8698499999999623</v>
      </c>
      <c r="AU29">
        <f t="shared" si="5"/>
        <v>17.850625000000012</v>
      </c>
      <c r="AV29">
        <f t="shared" si="6"/>
        <v>2.6438759999999695</v>
      </c>
      <c r="AY29" t="s">
        <v>227</v>
      </c>
    </row>
    <row r="30" spans="1:54" x14ac:dyDescent="0.25">
      <c r="A30">
        <v>11</v>
      </c>
      <c r="B30">
        <v>2</v>
      </c>
      <c r="C30">
        <v>3</v>
      </c>
      <c r="E30" s="3">
        <v>2</v>
      </c>
      <c r="F30" s="4">
        <v>19</v>
      </c>
      <c r="G30" s="4">
        <v>44</v>
      </c>
      <c r="H30" s="4">
        <v>42</v>
      </c>
      <c r="I30" s="4">
        <v>105</v>
      </c>
      <c r="K30" s="3">
        <v>2</v>
      </c>
      <c r="L30" s="14">
        <v>9.5000000000000001E-2</v>
      </c>
      <c r="M30" s="14">
        <v>0.22</v>
      </c>
      <c r="N30" s="14">
        <v>0.21</v>
      </c>
      <c r="O30" s="14">
        <v>0.52500000000000002</v>
      </c>
      <c r="Q30">
        <v>12</v>
      </c>
      <c r="R30">
        <v>2</v>
      </c>
      <c r="S30">
        <v>65</v>
      </c>
      <c r="AO30">
        <v>10</v>
      </c>
      <c r="AP30">
        <v>55</v>
      </c>
      <c r="AQ30">
        <v>62.4</v>
      </c>
      <c r="AR30">
        <f t="shared" si="2"/>
        <v>2.2250000000000014</v>
      </c>
      <c r="AS30">
        <f t="shared" si="3"/>
        <v>-0.77400000000000801</v>
      </c>
      <c r="AT30">
        <f t="shared" si="4"/>
        <v>-1.7221500000000189</v>
      </c>
      <c r="AU30">
        <f t="shared" si="5"/>
        <v>4.9506250000000067</v>
      </c>
      <c r="AV30">
        <f t="shared" si="6"/>
        <v>0.59907600000001238</v>
      </c>
      <c r="AX30" t="s">
        <v>217</v>
      </c>
    </row>
    <row r="31" spans="1:54" x14ac:dyDescent="0.25">
      <c r="A31">
        <v>12</v>
      </c>
      <c r="B31">
        <v>2</v>
      </c>
      <c r="C31">
        <v>2</v>
      </c>
      <c r="E31" s="3">
        <v>3</v>
      </c>
      <c r="F31" s="4">
        <v>12</v>
      </c>
      <c r="G31" s="4">
        <v>31</v>
      </c>
      <c r="H31" s="4">
        <v>7</v>
      </c>
      <c r="I31" s="4">
        <v>50</v>
      </c>
      <c r="K31" s="3">
        <v>3</v>
      </c>
      <c r="L31" s="14">
        <v>0.06</v>
      </c>
      <c r="M31" s="14">
        <v>0.155</v>
      </c>
      <c r="N31" s="14">
        <v>3.5000000000000003E-2</v>
      </c>
      <c r="O31" s="14">
        <v>0.25</v>
      </c>
      <c r="Q31">
        <v>13</v>
      </c>
      <c r="R31">
        <v>3</v>
      </c>
      <c r="S31">
        <v>60</v>
      </c>
      <c r="AO31">
        <v>11</v>
      </c>
      <c r="AP31">
        <v>46</v>
      </c>
      <c r="AQ31">
        <v>61.2</v>
      </c>
      <c r="AR31">
        <f t="shared" si="2"/>
        <v>-6.7749999999999986</v>
      </c>
      <c r="AS31">
        <f t="shared" si="3"/>
        <v>-1.9740000000000038</v>
      </c>
      <c r="AT31">
        <f t="shared" si="4"/>
        <v>13.373850000000022</v>
      </c>
      <c r="AU31">
        <f t="shared" si="5"/>
        <v>45.900624999999984</v>
      </c>
      <c r="AV31">
        <f t="shared" si="6"/>
        <v>3.8966760000000149</v>
      </c>
      <c r="AY31" s="28" t="s">
        <v>228</v>
      </c>
    </row>
    <row r="32" spans="1:54" x14ac:dyDescent="0.25">
      <c r="A32">
        <v>13</v>
      </c>
      <c r="B32">
        <v>3</v>
      </c>
      <c r="C32">
        <v>2</v>
      </c>
      <c r="E32" s="3" t="s">
        <v>99</v>
      </c>
      <c r="F32" s="4">
        <v>47</v>
      </c>
      <c r="G32" s="4">
        <v>95</v>
      </c>
      <c r="H32" s="4">
        <v>58</v>
      </c>
      <c r="I32" s="4">
        <v>200</v>
      </c>
      <c r="K32" s="3" t="s">
        <v>99</v>
      </c>
      <c r="L32" s="14">
        <v>0.23499999999999999</v>
      </c>
      <c r="M32" s="14">
        <v>0.47499999999999998</v>
      </c>
      <c r="N32" s="14">
        <v>0.28999999999999998</v>
      </c>
      <c r="O32" s="14">
        <v>1</v>
      </c>
      <c r="Q32">
        <v>14</v>
      </c>
      <c r="R32">
        <v>3</v>
      </c>
      <c r="S32">
        <v>63</v>
      </c>
      <c r="AO32">
        <v>12</v>
      </c>
      <c r="AP32">
        <v>65</v>
      </c>
      <c r="AQ32">
        <v>61.2</v>
      </c>
      <c r="AR32">
        <f t="shared" si="2"/>
        <v>12.225000000000001</v>
      </c>
      <c r="AS32">
        <f t="shared" si="3"/>
        <v>-1.9740000000000038</v>
      </c>
      <c r="AT32">
        <f t="shared" si="4"/>
        <v>-24.132150000000049</v>
      </c>
      <c r="AU32">
        <f t="shared" si="5"/>
        <v>149.45062500000003</v>
      </c>
      <c r="AV32">
        <f t="shared" si="6"/>
        <v>3.8966760000000149</v>
      </c>
    </row>
    <row r="33" spans="1:55" x14ac:dyDescent="0.25">
      <c r="A33">
        <v>14</v>
      </c>
      <c r="B33">
        <v>3</v>
      </c>
      <c r="C33">
        <v>2</v>
      </c>
      <c r="Q33">
        <v>15</v>
      </c>
      <c r="R33">
        <v>1</v>
      </c>
      <c r="S33">
        <v>57</v>
      </c>
      <c r="AO33">
        <v>13</v>
      </c>
      <c r="AP33">
        <v>60</v>
      </c>
      <c r="AQ33">
        <v>85.2</v>
      </c>
      <c r="AR33">
        <f t="shared" si="2"/>
        <v>7.2250000000000014</v>
      </c>
      <c r="AS33">
        <f t="shared" si="3"/>
        <v>22.025999999999996</v>
      </c>
      <c r="AT33">
        <f t="shared" si="4"/>
        <v>159.13785000000001</v>
      </c>
      <c r="AU33">
        <f t="shared" si="5"/>
        <v>52.200625000000024</v>
      </c>
      <c r="AV33">
        <f t="shared" si="6"/>
        <v>485.14467599999983</v>
      </c>
      <c r="AY33" t="s">
        <v>229</v>
      </c>
      <c r="BA33" t="s">
        <v>230</v>
      </c>
    </row>
    <row r="34" spans="1:55" x14ac:dyDescent="0.25">
      <c r="A34">
        <v>15</v>
      </c>
      <c r="B34">
        <v>1</v>
      </c>
      <c r="C34">
        <v>2</v>
      </c>
      <c r="Q34">
        <v>16</v>
      </c>
      <c r="R34">
        <v>1</v>
      </c>
      <c r="S34">
        <v>49</v>
      </c>
      <c r="AO34">
        <v>14</v>
      </c>
      <c r="AP34">
        <v>63</v>
      </c>
      <c r="AQ34">
        <v>68.400000000000006</v>
      </c>
      <c r="AR34">
        <f t="shared" si="2"/>
        <v>10.225000000000001</v>
      </c>
      <c r="AS34">
        <f t="shared" si="3"/>
        <v>5.2259999999999991</v>
      </c>
      <c r="AT34">
        <f t="shared" si="4"/>
        <v>53.435849999999995</v>
      </c>
      <c r="AU34">
        <f t="shared" si="5"/>
        <v>104.55062500000003</v>
      </c>
      <c r="AV34">
        <f t="shared" si="6"/>
        <v>27.311075999999989</v>
      </c>
      <c r="AY34" t="s">
        <v>231</v>
      </c>
      <c r="BA34" t="s">
        <v>232</v>
      </c>
    </row>
    <row r="35" spans="1:55" x14ac:dyDescent="0.25">
      <c r="A35">
        <v>16</v>
      </c>
      <c r="B35">
        <v>1</v>
      </c>
      <c r="C35">
        <v>1</v>
      </c>
      <c r="Q35">
        <v>17</v>
      </c>
      <c r="R35">
        <v>3</v>
      </c>
      <c r="S35">
        <v>52</v>
      </c>
      <c r="AO35">
        <v>15</v>
      </c>
      <c r="AP35">
        <v>57</v>
      </c>
      <c r="AQ35">
        <v>60</v>
      </c>
      <c r="AR35">
        <f t="shared" si="2"/>
        <v>4.2250000000000014</v>
      </c>
      <c r="AS35">
        <f t="shared" si="3"/>
        <v>-3.1740000000000066</v>
      </c>
      <c r="AT35">
        <f t="shared" si="4"/>
        <v>-13.410150000000032</v>
      </c>
      <c r="AU35">
        <f t="shared" si="5"/>
        <v>17.850625000000012</v>
      </c>
      <c r="AV35">
        <f t="shared" si="6"/>
        <v>10.074276000000042</v>
      </c>
      <c r="AY35" t="s">
        <v>233</v>
      </c>
      <c r="BA35" t="s">
        <v>234</v>
      </c>
    </row>
    <row r="36" spans="1:55" x14ac:dyDescent="0.25">
      <c r="A36">
        <v>17</v>
      </c>
      <c r="B36">
        <v>3</v>
      </c>
      <c r="C36">
        <v>2</v>
      </c>
      <c r="Q36">
        <v>18</v>
      </c>
      <c r="R36">
        <v>2</v>
      </c>
      <c r="S36">
        <v>57</v>
      </c>
      <c r="AO36">
        <v>16</v>
      </c>
      <c r="AP36">
        <v>49</v>
      </c>
      <c r="AQ36">
        <v>51.6</v>
      </c>
      <c r="AR36">
        <f t="shared" si="2"/>
        <v>-3.7749999999999986</v>
      </c>
      <c r="AS36">
        <f t="shared" si="3"/>
        <v>-11.574000000000005</v>
      </c>
      <c r="AT36">
        <f t="shared" si="4"/>
        <v>43.691850000000002</v>
      </c>
      <c r="AU36">
        <f t="shared" si="5"/>
        <v>14.250624999999989</v>
      </c>
      <c r="AV36">
        <f t="shared" si="6"/>
        <v>133.95747600000013</v>
      </c>
    </row>
    <row r="37" spans="1:55" x14ac:dyDescent="0.25">
      <c r="A37">
        <v>18</v>
      </c>
      <c r="B37">
        <v>2</v>
      </c>
      <c r="C37">
        <v>1</v>
      </c>
      <c r="Q37">
        <v>19</v>
      </c>
      <c r="R37">
        <v>3</v>
      </c>
      <c r="S37">
        <v>65</v>
      </c>
      <c r="AO37">
        <v>17</v>
      </c>
      <c r="AP37">
        <v>52</v>
      </c>
      <c r="AQ37">
        <v>61.2</v>
      </c>
      <c r="AR37">
        <f t="shared" si="2"/>
        <v>-0.77499999999999858</v>
      </c>
      <c r="AS37">
        <f t="shared" si="3"/>
        <v>-1.9740000000000038</v>
      </c>
      <c r="AT37">
        <f t="shared" si="4"/>
        <v>1.5298500000000002</v>
      </c>
      <c r="AU37">
        <f t="shared" si="5"/>
        <v>0.60062499999999774</v>
      </c>
      <c r="AV37">
        <f t="shared" si="6"/>
        <v>3.8966760000000149</v>
      </c>
      <c r="AX37" t="s">
        <v>235</v>
      </c>
    </row>
    <row r="38" spans="1:55" x14ac:dyDescent="0.25">
      <c r="A38">
        <v>19</v>
      </c>
      <c r="B38">
        <v>3</v>
      </c>
      <c r="C38">
        <v>2</v>
      </c>
      <c r="Q38">
        <v>20</v>
      </c>
      <c r="R38">
        <v>2</v>
      </c>
      <c r="S38">
        <v>39</v>
      </c>
      <c r="AO38">
        <v>18</v>
      </c>
      <c r="AP38">
        <v>57</v>
      </c>
      <c r="AQ38">
        <v>72</v>
      </c>
      <c r="AR38">
        <f t="shared" si="2"/>
        <v>4.2250000000000014</v>
      </c>
      <c r="AS38">
        <f t="shared" si="3"/>
        <v>8.8259999999999934</v>
      </c>
      <c r="AT38">
        <f t="shared" si="4"/>
        <v>37.289849999999987</v>
      </c>
      <c r="AU38">
        <f t="shared" si="5"/>
        <v>17.850625000000012</v>
      </c>
      <c r="AV38">
        <f t="shared" si="6"/>
        <v>77.898275999999882</v>
      </c>
      <c r="AY38" t="s">
        <v>236</v>
      </c>
      <c r="BC38" t="s">
        <v>240</v>
      </c>
    </row>
    <row r="39" spans="1:55" x14ac:dyDescent="0.25">
      <c r="A39">
        <v>20</v>
      </c>
      <c r="B39">
        <v>2</v>
      </c>
      <c r="C39">
        <v>1</v>
      </c>
      <c r="Q39">
        <v>21</v>
      </c>
      <c r="R39">
        <v>2</v>
      </c>
      <c r="S39">
        <v>49</v>
      </c>
      <c r="AO39">
        <v>19</v>
      </c>
      <c r="AP39">
        <v>65</v>
      </c>
      <c r="AQ39">
        <v>74.400000000000006</v>
      </c>
      <c r="AR39">
        <f t="shared" si="2"/>
        <v>12.225000000000001</v>
      </c>
      <c r="AS39">
        <f t="shared" si="3"/>
        <v>11.225999999999999</v>
      </c>
      <c r="AT39">
        <f t="shared" si="4"/>
        <v>137.23785000000001</v>
      </c>
      <c r="AU39">
        <f t="shared" si="5"/>
        <v>149.45062500000003</v>
      </c>
      <c r="AV39">
        <f t="shared" si="6"/>
        <v>126.02307599999997</v>
      </c>
      <c r="AY39" t="s">
        <v>237</v>
      </c>
      <c r="BA39" t="s">
        <v>238</v>
      </c>
      <c r="BC39" t="s">
        <v>239</v>
      </c>
    </row>
    <row r="40" spans="1:55" x14ac:dyDescent="0.25">
      <c r="A40">
        <v>21</v>
      </c>
      <c r="B40">
        <v>2</v>
      </c>
      <c r="C40">
        <v>1</v>
      </c>
      <c r="Q40">
        <v>22</v>
      </c>
      <c r="R40">
        <v>2</v>
      </c>
      <c r="S40">
        <v>63</v>
      </c>
      <c r="AO40">
        <v>20</v>
      </c>
      <c r="AP40">
        <v>39</v>
      </c>
      <c r="AQ40">
        <v>68.400000000000006</v>
      </c>
      <c r="AR40">
        <f t="shared" si="2"/>
        <v>-13.774999999999999</v>
      </c>
      <c r="AS40">
        <f t="shared" si="3"/>
        <v>5.2259999999999991</v>
      </c>
      <c r="AT40">
        <f t="shared" si="4"/>
        <v>-71.988149999999976</v>
      </c>
      <c r="AU40">
        <f t="shared" si="5"/>
        <v>189.75062499999996</v>
      </c>
      <c r="AV40">
        <f t="shared" si="6"/>
        <v>27.311075999999989</v>
      </c>
      <c r="AX40" t="s">
        <v>254</v>
      </c>
    </row>
    <row r="41" spans="1:55" x14ac:dyDescent="0.25">
      <c r="A41">
        <v>22</v>
      </c>
      <c r="B41">
        <v>2</v>
      </c>
      <c r="C41">
        <v>3</v>
      </c>
      <c r="Q41">
        <v>23</v>
      </c>
      <c r="R41">
        <v>2</v>
      </c>
      <c r="S41">
        <v>40</v>
      </c>
      <c r="AO41">
        <v>21</v>
      </c>
      <c r="AP41">
        <v>49</v>
      </c>
      <c r="AQ41">
        <v>42</v>
      </c>
      <c r="AR41">
        <f t="shared" si="2"/>
        <v>-3.7749999999999986</v>
      </c>
      <c r="AS41">
        <f t="shared" si="3"/>
        <v>-21.174000000000007</v>
      </c>
      <c r="AT41">
        <f t="shared" si="4"/>
        <v>79.931849999999997</v>
      </c>
      <c r="AU41">
        <f t="shared" si="5"/>
        <v>14.250624999999989</v>
      </c>
      <c r="AV41">
        <f t="shared" si="6"/>
        <v>448.33827600000029</v>
      </c>
      <c r="AX41" t="s">
        <v>250</v>
      </c>
    </row>
    <row r="42" spans="1:55" x14ac:dyDescent="0.25">
      <c r="A42">
        <v>23</v>
      </c>
      <c r="B42">
        <v>2</v>
      </c>
      <c r="C42">
        <v>2</v>
      </c>
      <c r="Q42">
        <v>24</v>
      </c>
      <c r="R42">
        <v>3</v>
      </c>
      <c r="S42">
        <v>52</v>
      </c>
      <c r="AO42">
        <v>22</v>
      </c>
      <c r="AP42">
        <v>63</v>
      </c>
      <c r="AQ42">
        <v>90</v>
      </c>
      <c r="AR42">
        <f t="shared" si="2"/>
        <v>10.225000000000001</v>
      </c>
      <c r="AS42">
        <f t="shared" si="3"/>
        <v>26.825999999999993</v>
      </c>
      <c r="AT42">
        <f t="shared" si="4"/>
        <v>274.29584999999997</v>
      </c>
      <c r="AU42">
        <f t="shared" si="5"/>
        <v>104.55062500000003</v>
      </c>
      <c r="AV42">
        <f t="shared" si="6"/>
        <v>719.63427599999966</v>
      </c>
      <c r="AX42" t="s">
        <v>253</v>
      </c>
      <c r="AY42" s="5">
        <f>AT221/(SQRT(AU221*AV221))</f>
        <v>0.61744926448549231</v>
      </c>
      <c r="BA42" t="s">
        <v>251</v>
      </c>
    </row>
    <row r="43" spans="1:55" x14ac:dyDescent="0.25">
      <c r="A43">
        <v>24</v>
      </c>
      <c r="B43">
        <v>3</v>
      </c>
      <c r="C43">
        <v>2</v>
      </c>
      <c r="Q43">
        <v>25</v>
      </c>
      <c r="R43">
        <v>2</v>
      </c>
      <c r="S43">
        <v>44</v>
      </c>
      <c r="AO43">
        <v>23</v>
      </c>
      <c r="AP43">
        <v>40</v>
      </c>
      <c r="AQ43">
        <v>54</v>
      </c>
      <c r="AR43">
        <f t="shared" si="2"/>
        <v>-12.774999999999999</v>
      </c>
      <c r="AS43">
        <f t="shared" si="3"/>
        <v>-9.1740000000000066</v>
      </c>
      <c r="AT43">
        <f t="shared" si="4"/>
        <v>117.19785000000007</v>
      </c>
      <c r="AU43">
        <f t="shared" si="5"/>
        <v>163.20062499999997</v>
      </c>
      <c r="AV43">
        <f t="shared" si="6"/>
        <v>84.162276000000119</v>
      </c>
      <c r="AX43" t="s">
        <v>252</v>
      </c>
      <c r="AY43" s="5">
        <f>CORREL(AP21:AP220,AQ21:AQ220)</f>
        <v>0.61744926448549242</v>
      </c>
    </row>
    <row r="44" spans="1:55" x14ac:dyDescent="0.25">
      <c r="A44">
        <v>25</v>
      </c>
      <c r="B44">
        <v>2</v>
      </c>
      <c r="C44">
        <v>3</v>
      </c>
      <c r="Q44">
        <v>26</v>
      </c>
      <c r="R44">
        <v>2</v>
      </c>
      <c r="S44">
        <v>37</v>
      </c>
      <c r="AO44">
        <v>24</v>
      </c>
      <c r="AP44">
        <v>52</v>
      </c>
      <c r="AQ44">
        <v>68.400000000000006</v>
      </c>
      <c r="AR44">
        <f t="shared" si="2"/>
        <v>-0.77499999999999858</v>
      </c>
      <c r="AS44">
        <f t="shared" si="3"/>
        <v>5.2259999999999991</v>
      </c>
      <c r="AT44">
        <f t="shared" si="4"/>
        <v>-4.0501499999999915</v>
      </c>
      <c r="AU44">
        <f t="shared" si="5"/>
        <v>0.60062499999999774</v>
      </c>
      <c r="AV44">
        <f t="shared" si="6"/>
        <v>27.311075999999989</v>
      </c>
    </row>
    <row r="45" spans="1:55" x14ac:dyDescent="0.25">
      <c r="A45">
        <v>26</v>
      </c>
      <c r="B45">
        <v>2</v>
      </c>
      <c r="C45">
        <v>3</v>
      </c>
      <c r="Q45">
        <v>27</v>
      </c>
      <c r="R45">
        <v>3</v>
      </c>
      <c r="S45">
        <v>65</v>
      </c>
      <c r="AO45">
        <v>25</v>
      </c>
      <c r="AP45">
        <v>44</v>
      </c>
      <c r="AQ45">
        <v>54</v>
      </c>
      <c r="AR45">
        <f t="shared" si="2"/>
        <v>-8.7749999999999986</v>
      </c>
      <c r="AS45">
        <f t="shared" si="3"/>
        <v>-9.1740000000000066</v>
      </c>
      <c r="AT45">
        <f t="shared" si="4"/>
        <v>80.501850000000047</v>
      </c>
      <c r="AU45">
        <f t="shared" si="5"/>
        <v>77.000624999999971</v>
      </c>
      <c r="AV45">
        <f t="shared" si="6"/>
        <v>84.162276000000119</v>
      </c>
      <c r="AX45" t="s">
        <v>255</v>
      </c>
    </row>
    <row r="46" spans="1:55" x14ac:dyDescent="0.25">
      <c r="A46">
        <v>27</v>
      </c>
      <c r="B46">
        <v>3</v>
      </c>
      <c r="C46">
        <v>2</v>
      </c>
      <c r="Q46">
        <v>28</v>
      </c>
      <c r="R46">
        <v>2</v>
      </c>
      <c r="S46">
        <v>57</v>
      </c>
      <c r="AO46">
        <v>26</v>
      </c>
      <c r="AP46">
        <v>37</v>
      </c>
      <c r="AQ46">
        <v>55.2</v>
      </c>
      <c r="AR46">
        <f t="shared" si="2"/>
        <v>-15.774999999999999</v>
      </c>
      <c r="AS46">
        <f t="shared" si="3"/>
        <v>-7.9740000000000038</v>
      </c>
      <c r="AT46">
        <f t="shared" si="4"/>
        <v>125.78985000000004</v>
      </c>
      <c r="AU46">
        <f t="shared" si="5"/>
        <v>248.85062499999995</v>
      </c>
      <c r="AV46">
        <f t="shared" si="6"/>
        <v>63.584676000000059</v>
      </c>
      <c r="AX46" t="s">
        <v>256</v>
      </c>
      <c r="AY46">
        <f>AT221/200</f>
        <v>65.466149999999999</v>
      </c>
    </row>
    <row r="47" spans="1:55" x14ac:dyDescent="0.25">
      <c r="A47">
        <v>28</v>
      </c>
      <c r="B47">
        <v>2</v>
      </c>
      <c r="C47">
        <v>3</v>
      </c>
      <c r="Q47">
        <v>29</v>
      </c>
      <c r="R47">
        <v>3</v>
      </c>
      <c r="S47">
        <v>38</v>
      </c>
      <c r="AO47">
        <v>27</v>
      </c>
      <c r="AP47">
        <v>65</v>
      </c>
      <c r="AQ47">
        <v>79.2</v>
      </c>
      <c r="AR47">
        <f t="shared" si="2"/>
        <v>12.225000000000001</v>
      </c>
      <c r="AS47">
        <f t="shared" si="3"/>
        <v>16.025999999999996</v>
      </c>
      <c r="AT47">
        <f t="shared" si="4"/>
        <v>195.91784999999999</v>
      </c>
      <c r="AU47">
        <f t="shared" si="5"/>
        <v>149.45062500000003</v>
      </c>
      <c r="AV47">
        <f t="shared" si="6"/>
        <v>256.83267599999988</v>
      </c>
      <c r="AX47" t="s">
        <v>257</v>
      </c>
      <c r="AY47">
        <f>COVAR(AP21:AP220,AQ21:AQ220)</f>
        <v>65.466149999999999</v>
      </c>
    </row>
    <row r="48" spans="1:55" x14ac:dyDescent="0.25">
      <c r="A48">
        <v>29</v>
      </c>
      <c r="B48">
        <v>3</v>
      </c>
      <c r="C48">
        <v>2</v>
      </c>
      <c r="Q48">
        <v>30</v>
      </c>
      <c r="R48">
        <v>1</v>
      </c>
      <c r="S48">
        <v>44</v>
      </c>
      <c r="AO48">
        <v>28</v>
      </c>
      <c r="AP48">
        <v>57</v>
      </c>
      <c r="AQ48">
        <v>68.400000000000006</v>
      </c>
      <c r="AR48">
        <f t="shared" si="2"/>
        <v>4.2250000000000014</v>
      </c>
      <c r="AS48">
        <f t="shared" si="3"/>
        <v>5.2259999999999991</v>
      </c>
      <c r="AT48">
        <f t="shared" si="4"/>
        <v>22.079850000000004</v>
      </c>
      <c r="AU48">
        <f t="shared" si="5"/>
        <v>17.850625000000012</v>
      </c>
      <c r="AV48">
        <f t="shared" si="6"/>
        <v>27.311075999999989</v>
      </c>
    </row>
    <row r="49" spans="1:48" x14ac:dyDescent="0.25">
      <c r="A49">
        <v>30</v>
      </c>
      <c r="B49">
        <v>1</v>
      </c>
      <c r="C49">
        <v>1</v>
      </c>
      <c r="Q49">
        <v>31</v>
      </c>
      <c r="R49">
        <v>2</v>
      </c>
      <c r="S49">
        <v>31</v>
      </c>
      <c r="AO49">
        <v>29</v>
      </c>
      <c r="AP49">
        <v>38</v>
      </c>
      <c r="AQ49">
        <v>58.8</v>
      </c>
      <c r="AR49">
        <f t="shared" si="2"/>
        <v>-14.774999999999999</v>
      </c>
      <c r="AS49">
        <f t="shared" si="3"/>
        <v>-4.3740000000000094</v>
      </c>
      <c r="AT49">
        <f t="shared" si="4"/>
        <v>64.625850000000128</v>
      </c>
      <c r="AU49">
        <f t="shared" si="5"/>
        <v>218.30062499999997</v>
      </c>
      <c r="AV49">
        <f t="shared" si="6"/>
        <v>19.131876000000084</v>
      </c>
    </row>
    <row r="50" spans="1:48" x14ac:dyDescent="0.25">
      <c r="A50">
        <v>31</v>
      </c>
      <c r="B50">
        <v>2</v>
      </c>
      <c r="C50">
        <v>1</v>
      </c>
      <c r="Q50">
        <v>32</v>
      </c>
      <c r="R50">
        <v>3</v>
      </c>
      <c r="S50">
        <v>52</v>
      </c>
      <c r="AO50">
        <v>30</v>
      </c>
      <c r="AP50">
        <v>44</v>
      </c>
      <c r="AQ50">
        <v>58.8</v>
      </c>
      <c r="AR50">
        <f t="shared" si="2"/>
        <v>-8.7749999999999986</v>
      </c>
      <c r="AS50">
        <f t="shared" si="3"/>
        <v>-4.3740000000000094</v>
      </c>
      <c r="AT50">
        <f t="shared" si="4"/>
        <v>38.381850000000078</v>
      </c>
      <c r="AU50">
        <f t="shared" si="5"/>
        <v>77.000624999999971</v>
      </c>
      <c r="AV50">
        <f t="shared" si="6"/>
        <v>19.131876000000084</v>
      </c>
    </row>
    <row r="51" spans="1:48" x14ac:dyDescent="0.25">
      <c r="A51">
        <v>32</v>
      </c>
      <c r="B51">
        <v>3</v>
      </c>
      <c r="C51">
        <v>2</v>
      </c>
      <c r="Q51">
        <v>33</v>
      </c>
      <c r="R51">
        <v>3</v>
      </c>
      <c r="S51">
        <v>67</v>
      </c>
      <c r="AO51">
        <v>31</v>
      </c>
      <c r="AP51">
        <v>31</v>
      </c>
      <c r="AQ51">
        <v>68.400000000000006</v>
      </c>
      <c r="AR51">
        <f t="shared" si="2"/>
        <v>-21.774999999999999</v>
      </c>
      <c r="AS51">
        <f t="shared" si="3"/>
        <v>5.2259999999999991</v>
      </c>
      <c r="AT51">
        <f t="shared" si="4"/>
        <v>-113.79614999999997</v>
      </c>
      <c r="AU51">
        <f t="shared" si="5"/>
        <v>474.15062499999993</v>
      </c>
      <c r="AV51">
        <f t="shared" si="6"/>
        <v>27.311075999999989</v>
      </c>
    </row>
    <row r="52" spans="1:48" x14ac:dyDescent="0.25">
      <c r="A52">
        <v>33</v>
      </c>
      <c r="B52">
        <v>3</v>
      </c>
      <c r="C52">
        <v>2</v>
      </c>
      <c r="Q52">
        <v>34</v>
      </c>
      <c r="R52">
        <v>2</v>
      </c>
      <c r="S52">
        <v>41</v>
      </c>
      <c r="AO52">
        <v>32</v>
      </c>
      <c r="AP52">
        <v>52</v>
      </c>
      <c r="AQ52">
        <v>76.8</v>
      </c>
      <c r="AR52">
        <f t="shared" si="2"/>
        <v>-0.77499999999999858</v>
      </c>
      <c r="AS52">
        <f t="shared" si="3"/>
        <v>13.625999999999991</v>
      </c>
      <c r="AT52">
        <f t="shared" si="4"/>
        <v>-10.560149999999974</v>
      </c>
      <c r="AU52">
        <f t="shared" si="5"/>
        <v>0.60062499999999774</v>
      </c>
      <c r="AV52">
        <f t="shared" si="6"/>
        <v>185.66787599999975</v>
      </c>
    </row>
    <row r="53" spans="1:48" x14ac:dyDescent="0.25">
      <c r="A53">
        <v>34</v>
      </c>
      <c r="B53">
        <v>2</v>
      </c>
      <c r="C53">
        <v>3</v>
      </c>
      <c r="Q53">
        <v>35</v>
      </c>
      <c r="R53">
        <v>3</v>
      </c>
      <c r="S53">
        <v>59</v>
      </c>
      <c r="AO53">
        <v>33</v>
      </c>
      <c r="AP53">
        <v>67</v>
      </c>
      <c r="AQ53">
        <v>75.599999999999994</v>
      </c>
      <c r="AR53">
        <f t="shared" si="2"/>
        <v>14.225000000000001</v>
      </c>
      <c r="AS53">
        <f t="shared" si="3"/>
        <v>12.425999999999988</v>
      </c>
      <c r="AT53">
        <f t="shared" si="4"/>
        <v>176.75984999999983</v>
      </c>
      <c r="AU53">
        <f t="shared" si="5"/>
        <v>202.35062500000004</v>
      </c>
      <c r="AV53">
        <f t="shared" si="6"/>
        <v>154.40547599999971</v>
      </c>
    </row>
    <row r="54" spans="1:48" x14ac:dyDescent="0.25">
      <c r="A54">
        <v>35</v>
      </c>
      <c r="B54">
        <v>3</v>
      </c>
      <c r="C54">
        <v>2</v>
      </c>
      <c r="Q54">
        <v>36</v>
      </c>
      <c r="R54">
        <v>3</v>
      </c>
      <c r="S54">
        <v>65</v>
      </c>
      <c r="AO54">
        <v>34</v>
      </c>
      <c r="AP54">
        <v>41</v>
      </c>
      <c r="AQ54">
        <v>68.400000000000006</v>
      </c>
      <c r="AR54">
        <f t="shared" si="2"/>
        <v>-11.774999999999999</v>
      </c>
      <c r="AS54">
        <f t="shared" si="3"/>
        <v>5.2259999999999991</v>
      </c>
      <c r="AT54">
        <f t="shared" si="4"/>
        <v>-61.536149999999985</v>
      </c>
      <c r="AU54">
        <f t="shared" si="5"/>
        <v>138.65062499999996</v>
      </c>
      <c r="AV54">
        <f t="shared" si="6"/>
        <v>27.311075999999989</v>
      </c>
    </row>
    <row r="55" spans="1:48" x14ac:dyDescent="0.25">
      <c r="A55">
        <v>36</v>
      </c>
      <c r="B55">
        <v>3</v>
      </c>
      <c r="C55">
        <v>1</v>
      </c>
      <c r="Q55">
        <v>37</v>
      </c>
      <c r="R55">
        <v>2</v>
      </c>
      <c r="S55">
        <v>54</v>
      </c>
      <c r="AO55">
        <v>35</v>
      </c>
      <c r="AP55">
        <v>59</v>
      </c>
      <c r="AQ55">
        <v>60</v>
      </c>
      <c r="AR55">
        <f t="shared" si="2"/>
        <v>6.2250000000000014</v>
      </c>
      <c r="AS55">
        <f t="shared" si="3"/>
        <v>-3.1740000000000066</v>
      </c>
      <c r="AT55">
        <f t="shared" si="4"/>
        <v>-19.758150000000047</v>
      </c>
      <c r="AU55">
        <f t="shared" si="5"/>
        <v>38.750625000000021</v>
      </c>
      <c r="AV55">
        <f t="shared" si="6"/>
        <v>10.074276000000042</v>
      </c>
    </row>
    <row r="56" spans="1:48" x14ac:dyDescent="0.25">
      <c r="A56">
        <v>37</v>
      </c>
      <c r="B56">
        <v>2</v>
      </c>
      <c r="C56">
        <v>2</v>
      </c>
      <c r="Q56">
        <v>38</v>
      </c>
      <c r="R56">
        <v>3</v>
      </c>
      <c r="S56">
        <v>62</v>
      </c>
      <c r="AO56">
        <v>36</v>
      </c>
      <c r="AP56">
        <v>65</v>
      </c>
      <c r="AQ56">
        <v>69.599999999999994</v>
      </c>
      <c r="AR56">
        <f t="shared" si="2"/>
        <v>12.225000000000001</v>
      </c>
      <c r="AS56">
        <f t="shared" si="3"/>
        <v>6.4259999999999877</v>
      </c>
      <c r="AT56">
        <f t="shared" si="4"/>
        <v>78.55784999999986</v>
      </c>
      <c r="AU56">
        <f t="shared" si="5"/>
        <v>149.45062500000003</v>
      </c>
      <c r="AV56">
        <f t="shared" si="6"/>
        <v>41.293475999999842</v>
      </c>
    </row>
    <row r="57" spans="1:48" x14ac:dyDescent="0.25">
      <c r="A57">
        <v>38</v>
      </c>
      <c r="B57">
        <v>3</v>
      </c>
      <c r="C57">
        <v>2</v>
      </c>
      <c r="Q57">
        <v>39</v>
      </c>
      <c r="R57">
        <v>1</v>
      </c>
      <c r="S57">
        <v>31</v>
      </c>
      <c r="AO57">
        <v>37</v>
      </c>
      <c r="AP57">
        <v>54</v>
      </c>
      <c r="AQ57">
        <v>90</v>
      </c>
      <c r="AR57">
        <f t="shared" si="2"/>
        <v>1.2250000000000014</v>
      </c>
      <c r="AS57">
        <f t="shared" si="3"/>
        <v>26.825999999999993</v>
      </c>
      <c r="AT57">
        <f t="shared" si="4"/>
        <v>32.861850000000032</v>
      </c>
      <c r="AU57">
        <f t="shared" si="5"/>
        <v>1.5006250000000034</v>
      </c>
      <c r="AV57">
        <f t="shared" si="6"/>
        <v>719.63427599999966</v>
      </c>
    </row>
    <row r="58" spans="1:48" x14ac:dyDescent="0.25">
      <c r="A58">
        <v>39</v>
      </c>
      <c r="B58">
        <v>1</v>
      </c>
      <c r="C58">
        <v>3</v>
      </c>
      <c r="Q58">
        <v>40</v>
      </c>
      <c r="R58">
        <v>2</v>
      </c>
      <c r="S58">
        <v>31</v>
      </c>
      <c r="AO58">
        <v>38</v>
      </c>
      <c r="AP58">
        <v>62</v>
      </c>
      <c r="AQ58">
        <v>81.599999999999994</v>
      </c>
      <c r="AR58">
        <f t="shared" si="2"/>
        <v>9.2250000000000014</v>
      </c>
      <c r="AS58">
        <f t="shared" si="3"/>
        <v>18.425999999999988</v>
      </c>
      <c r="AT58">
        <f t="shared" si="4"/>
        <v>169.97984999999991</v>
      </c>
      <c r="AU58">
        <f t="shared" si="5"/>
        <v>85.100625000000022</v>
      </c>
      <c r="AV58">
        <f t="shared" si="6"/>
        <v>339.51747599999953</v>
      </c>
    </row>
    <row r="59" spans="1:48" x14ac:dyDescent="0.25">
      <c r="A59">
        <v>40</v>
      </c>
      <c r="B59">
        <v>2</v>
      </c>
      <c r="C59">
        <v>3</v>
      </c>
      <c r="Q59">
        <v>41</v>
      </c>
      <c r="R59">
        <v>2</v>
      </c>
      <c r="S59">
        <v>47</v>
      </c>
      <c r="AO59">
        <v>39</v>
      </c>
      <c r="AP59">
        <v>31</v>
      </c>
      <c r="AQ59">
        <v>52.8</v>
      </c>
      <c r="AR59">
        <f t="shared" si="2"/>
        <v>-21.774999999999999</v>
      </c>
      <c r="AS59">
        <f t="shared" si="3"/>
        <v>-10.374000000000009</v>
      </c>
      <c r="AT59">
        <f t="shared" si="4"/>
        <v>225.89385000000019</v>
      </c>
      <c r="AU59">
        <f t="shared" si="5"/>
        <v>474.15062499999993</v>
      </c>
      <c r="AV59">
        <f t="shared" si="6"/>
        <v>107.61987600000019</v>
      </c>
    </row>
    <row r="60" spans="1:48" x14ac:dyDescent="0.25">
      <c r="A60">
        <v>41</v>
      </c>
      <c r="B60">
        <v>2</v>
      </c>
      <c r="C60">
        <v>2</v>
      </c>
      <c r="Q60">
        <v>42</v>
      </c>
      <c r="R60">
        <v>2</v>
      </c>
      <c r="S60">
        <v>59</v>
      </c>
      <c r="AO60">
        <v>40</v>
      </c>
      <c r="AP60">
        <v>31</v>
      </c>
      <c r="AQ60">
        <v>48</v>
      </c>
      <c r="AR60">
        <f t="shared" si="2"/>
        <v>-21.774999999999999</v>
      </c>
      <c r="AS60">
        <f t="shared" si="3"/>
        <v>-15.174000000000007</v>
      </c>
      <c r="AT60">
        <f t="shared" si="4"/>
        <v>330.41385000000014</v>
      </c>
      <c r="AU60">
        <f t="shared" si="5"/>
        <v>474.15062499999993</v>
      </c>
      <c r="AV60">
        <f t="shared" si="6"/>
        <v>230.25027600000021</v>
      </c>
    </row>
    <row r="61" spans="1:48" x14ac:dyDescent="0.25">
      <c r="A61">
        <v>42</v>
      </c>
      <c r="B61">
        <v>2</v>
      </c>
      <c r="C61">
        <v>2</v>
      </c>
      <c r="Q61">
        <v>43</v>
      </c>
      <c r="R61">
        <v>2</v>
      </c>
      <c r="S61">
        <v>54</v>
      </c>
      <c r="AO61">
        <v>41</v>
      </c>
      <c r="AP61">
        <v>47</v>
      </c>
      <c r="AQ61">
        <v>49.2</v>
      </c>
      <c r="AR61">
        <f t="shared" si="2"/>
        <v>-5.7749999999999986</v>
      </c>
      <c r="AS61">
        <f t="shared" si="3"/>
        <v>-13.974000000000004</v>
      </c>
      <c r="AT61">
        <f t="shared" si="4"/>
        <v>80.699849999999998</v>
      </c>
      <c r="AU61">
        <f t="shared" si="5"/>
        <v>33.350624999999987</v>
      </c>
      <c r="AV61">
        <f t="shared" si="6"/>
        <v>195.2726760000001</v>
      </c>
    </row>
    <row r="62" spans="1:48" x14ac:dyDescent="0.25">
      <c r="A62">
        <v>43</v>
      </c>
      <c r="B62">
        <v>2</v>
      </c>
      <c r="C62">
        <v>2</v>
      </c>
      <c r="Q62">
        <v>44</v>
      </c>
      <c r="R62">
        <v>1</v>
      </c>
      <c r="S62">
        <v>41</v>
      </c>
      <c r="AO62">
        <v>42</v>
      </c>
      <c r="AP62">
        <v>59</v>
      </c>
      <c r="AQ62">
        <v>74.400000000000006</v>
      </c>
      <c r="AR62">
        <f t="shared" si="2"/>
        <v>6.2250000000000014</v>
      </c>
      <c r="AS62">
        <f t="shared" si="3"/>
        <v>11.225999999999999</v>
      </c>
      <c r="AT62">
        <f t="shared" si="4"/>
        <v>69.881850000000014</v>
      </c>
      <c r="AU62">
        <f t="shared" si="5"/>
        <v>38.750625000000021</v>
      </c>
      <c r="AV62">
        <f t="shared" si="6"/>
        <v>126.02307599999997</v>
      </c>
    </row>
    <row r="63" spans="1:48" x14ac:dyDescent="0.25">
      <c r="A63">
        <v>44</v>
      </c>
      <c r="B63">
        <v>1</v>
      </c>
      <c r="C63">
        <v>1</v>
      </c>
      <c r="Q63">
        <v>45</v>
      </c>
      <c r="R63">
        <v>3</v>
      </c>
      <c r="S63">
        <v>65</v>
      </c>
      <c r="AO63">
        <v>43</v>
      </c>
      <c r="AP63">
        <v>54</v>
      </c>
      <c r="AQ63">
        <v>68.400000000000006</v>
      </c>
      <c r="AR63">
        <f t="shared" si="2"/>
        <v>1.2250000000000014</v>
      </c>
      <c r="AS63">
        <f t="shared" si="3"/>
        <v>5.2259999999999991</v>
      </c>
      <c r="AT63">
        <f t="shared" si="4"/>
        <v>6.4018500000000067</v>
      </c>
      <c r="AU63">
        <f t="shared" si="5"/>
        <v>1.5006250000000034</v>
      </c>
      <c r="AV63">
        <f t="shared" si="6"/>
        <v>27.311075999999989</v>
      </c>
    </row>
    <row r="64" spans="1:48" x14ac:dyDescent="0.25">
      <c r="A64">
        <v>45</v>
      </c>
      <c r="B64">
        <v>3</v>
      </c>
      <c r="C64">
        <v>1</v>
      </c>
      <c r="Q64">
        <v>46</v>
      </c>
      <c r="R64">
        <v>1</v>
      </c>
      <c r="S64">
        <v>59</v>
      </c>
      <c r="AO64">
        <v>44</v>
      </c>
      <c r="AP64">
        <v>41</v>
      </c>
      <c r="AQ64">
        <v>51.6</v>
      </c>
      <c r="AR64">
        <f t="shared" si="2"/>
        <v>-11.774999999999999</v>
      </c>
      <c r="AS64">
        <f t="shared" si="3"/>
        <v>-11.574000000000005</v>
      </c>
      <c r="AT64">
        <f t="shared" si="4"/>
        <v>136.28385000000006</v>
      </c>
      <c r="AU64">
        <f t="shared" si="5"/>
        <v>138.65062499999996</v>
      </c>
      <c r="AV64">
        <f t="shared" si="6"/>
        <v>133.95747600000013</v>
      </c>
    </row>
    <row r="65" spans="1:48" x14ac:dyDescent="0.25">
      <c r="A65">
        <v>46</v>
      </c>
      <c r="B65">
        <v>1</v>
      </c>
      <c r="C65">
        <v>1</v>
      </c>
      <c r="Q65">
        <v>47</v>
      </c>
      <c r="R65">
        <v>3</v>
      </c>
      <c r="S65">
        <v>40</v>
      </c>
      <c r="AO65">
        <v>45</v>
      </c>
      <c r="AP65">
        <v>65</v>
      </c>
      <c r="AQ65">
        <v>57.6</v>
      </c>
      <c r="AR65">
        <f t="shared" si="2"/>
        <v>12.225000000000001</v>
      </c>
      <c r="AS65">
        <f t="shared" si="3"/>
        <v>-5.5740000000000052</v>
      </c>
      <c r="AT65">
        <f t="shared" si="4"/>
        <v>-68.142150000000072</v>
      </c>
      <c r="AU65">
        <f t="shared" si="5"/>
        <v>149.45062500000003</v>
      </c>
      <c r="AV65">
        <f t="shared" si="6"/>
        <v>31.069476000000058</v>
      </c>
    </row>
    <row r="66" spans="1:48" x14ac:dyDescent="0.25">
      <c r="A66">
        <v>47</v>
      </c>
      <c r="B66">
        <v>3</v>
      </c>
      <c r="C66">
        <v>3</v>
      </c>
      <c r="Q66">
        <v>48</v>
      </c>
      <c r="R66">
        <v>2</v>
      </c>
      <c r="S66">
        <v>59</v>
      </c>
      <c r="AO66">
        <v>46</v>
      </c>
      <c r="AP66">
        <v>59</v>
      </c>
      <c r="AQ66">
        <v>75.599999999999994</v>
      </c>
      <c r="AR66">
        <f t="shared" si="2"/>
        <v>6.2250000000000014</v>
      </c>
      <c r="AS66">
        <f t="shared" si="3"/>
        <v>12.425999999999988</v>
      </c>
      <c r="AT66">
        <f t="shared" si="4"/>
        <v>77.351849999999942</v>
      </c>
      <c r="AU66">
        <f t="shared" si="5"/>
        <v>38.750625000000021</v>
      </c>
      <c r="AV66">
        <f t="shared" si="6"/>
        <v>154.40547599999971</v>
      </c>
    </row>
    <row r="67" spans="1:48" x14ac:dyDescent="0.25">
      <c r="A67">
        <v>48</v>
      </c>
      <c r="B67">
        <v>2</v>
      </c>
      <c r="C67">
        <v>2</v>
      </c>
      <c r="Q67">
        <v>49</v>
      </c>
      <c r="R67">
        <v>2</v>
      </c>
      <c r="S67">
        <v>59</v>
      </c>
      <c r="AO67">
        <v>47</v>
      </c>
      <c r="AP67">
        <v>40</v>
      </c>
      <c r="AQ67">
        <v>46.8</v>
      </c>
      <c r="AR67">
        <f t="shared" si="2"/>
        <v>-12.774999999999999</v>
      </c>
      <c r="AS67">
        <f t="shared" si="3"/>
        <v>-16.374000000000009</v>
      </c>
      <c r="AT67">
        <f t="shared" si="4"/>
        <v>209.17785000000009</v>
      </c>
      <c r="AU67">
        <f t="shared" si="5"/>
        <v>163.20062499999997</v>
      </c>
      <c r="AV67">
        <f t="shared" si="6"/>
        <v>268.10787600000032</v>
      </c>
    </row>
    <row r="68" spans="1:48" x14ac:dyDescent="0.25">
      <c r="A68">
        <v>49</v>
      </c>
      <c r="B68">
        <v>2</v>
      </c>
      <c r="C68">
        <v>2</v>
      </c>
      <c r="Q68">
        <v>50</v>
      </c>
      <c r="R68">
        <v>2</v>
      </c>
      <c r="S68">
        <v>54</v>
      </c>
      <c r="AO68">
        <v>48</v>
      </c>
      <c r="AP68">
        <v>59</v>
      </c>
      <c r="AQ68">
        <v>84</v>
      </c>
      <c r="AR68">
        <f t="shared" si="2"/>
        <v>6.2250000000000014</v>
      </c>
      <c r="AS68">
        <f t="shared" si="3"/>
        <v>20.825999999999993</v>
      </c>
      <c r="AT68">
        <f t="shared" si="4"/>
        <v>129.64184999999998</v>
      </c>
      <c r="AU68">
        <f t="shared" si="5"/>
        <v>38.750625000000021</v>
      </c>
      <c r="AV68">
        <f t="shared" si="6"/>
        <v>433.72227599999974</v>
      </c>
    </row>
    <row r="69" spans="1:48" x14ac:dyDescent="0.25">
      <c r="A69">
        <v>50</v>
      </c>
      <c r="B69">
        <v>2</v>
      </c>
      <c r="C69">
        <v>2</v>
      </c>
      <c r="Q69">
        <v>51</v>
      </c>
      <c r="R69">
        <v>2</v>
      </c>
      <c r="S69">
        <v>61</v>
      </c>
      <c r="AO69">
        <v>49</v>
      </c>
      <c r="AP69">
        <v>59</v>
      </c>
      <c r="AQ69">
        <v>75.599999999999994</v>
      </c>
      <c r="AR69">
        <f t="shared" si="2"/>
        <v>6.2250000000000014</v>
      </c>
      <c r="AS69">
        <f t="shared" si="3"/>
        <v>12.425999999999988</v>
      </c>
      <c r="AT69">
        <f t="shared" si="4"/>
        <v>77.351849999999942</v>
      </c>
      <c r="AU69">
        <f t="shared" si="5"/>
        <v>38.750625000000021</v>
      </c>
      <c r="AV69">
        <f t="shared" si="6"/>
        <v>154.40547599999971</v>
      </c>
    </row>
    <row r="70" spans="1:48" x14ac:dyDescent="0.25">
      <c r="A70">
        <v>51</v>
      </c>
      <c r="B70">
        <v>2</v>
      </c>
      <c r="C70">
        <v>2</v>
      </c>
      <c r="Q70">
        <v>52</v>
      </c>
      <c r="R70">
        <v>3</v>
      </c>
      <c r="S70">
        <v>33</v>
      </c>
      <c r="AO70">
        <v>50</v>
      </c>
      <c r="AP70">
        <v>54</v>
      </c>
      <c r="AQ70">
        <v>70.8</v>
      </c>
      <c r="AR70">
        <f t="shared" si="2"/>
        <v>1.2250000000000014</v>
      </c>
      <c r="AS70">
        <f t="shared" si="3"/>
        <v>7.6259999999999906</v>
      </c>
      <c r="AT70">
        <f t="shared" si="4"/>
        <v>9.3418499999999991</v>
      </c>
      <c r="AU70">
        <f t="shared" si="5"/>
        <v>1.5006250000000034</v>
      </c>
      <c r="AV70">
        <f t="shared" si="6"/>
        <v>58.155875999999857</v>
      </c>
    </row>
    <row r="71" spans="1:48" x14ac:dyDescent="0.25">
      <c r="A71">
        <v>52</v>
      </c>
      <c r="B71">
        <v>3</v>
      </c>
      <c r="C71">
        <v>2</v>
      </c>
      <c r="Q71">
        <v>53</v>
      </c>
      <c r="R71">
        <v>2</v>
      </c>
      <c r="S71">
        <v>44</v>
      </c>
      <c r="AO71">
        <v>51</v>
      </c>
      <c r="AP71">
        <v>61</v>
      </c>
      <c r="AQ71">
        <v>73.2</v>
      </c>
      <c r="AR71">
        <f t="shared" si="2"/>
        <v>8.2250000000000014</v>
      </c>
      <c r="AS71">
        <f t="shared" si="3"/>
        <v>10.025999999999996</v>
      </c>
      <c r="AT71">
        <f t="shared" si="4"/>
        <v>82.463849999999979</v>
      </c>
      <c r="AU71">
        <f t="shared" si="5"/>
        <v>67.650625000000019</v>
      </c>
      <c r="AV71">
        <f t="shared" si="6"/>
        <v>100.52067599999992</v>
      </c>
    </row>
    <row r="72" spans="1:48" x14ac:dyDescent="0.25">
      <c r="A72">
        <v>53</v>
      </c>
      <c r="B72">
        <v>2</v>
      </c>
      <c r="C72">
        <v>1</v>
      </c>
      <c r="Q72">
        <v>54</v>
      </c>
      <c r="R72">
        <v>2</v>
      </c>
      <c r="S72">
        <v>59</v>
      </c>
      <c r="AO72">
        <v>52</v>
      </c>
      <c r="AP72">
        <v>33</v>
      </c>
      <c r="AQ72">
        <v>45.6</v>
      </c>
      <c r="AR72">
        <f t="shared" si="2"/>
        <v>-19.774999999999999</v>
      </c>
      <c r="AS72">
        <f t="shared" si="3"/>
        <v>-17.574000000000005</v>
      </c>
      <c r="AT72">
        <f t="shared" si="4"/>
        <v>347.5258500000001</v>
      </c>
      <c r="AU72">
        <f t="shared" si="5"/>
        <v>391.05062499999997</v>
      </c>
      <c r="AV72">
        <f t="shared" si="6"/>
        <v>308.84547600000019</v>
      </c>
    </row>
    <row r="73" spans="1:48" x14ac:dyDescent="0.25">
      <c r="A73">
        <v>54</v>
      </c>
      <c r="B73">
        <v>2</v>
      </c>
      <c r="C73">
        <v>2</v>
      </c>
      <c r="Q73">
        <v>55</v>
      </c>
      <c r="R73">
        <v>2</v>
      </c>
      <c r="S73">
        <v>62</v>
      </c>
      <c r="AO73">
        <v>53</v>
      </c>
      <c r="AP73">
        <v>44</v>
      </c>
      <c r="AQ73">
        <v>73.2</v>
      </c>
      <c r="AR73">
        <f t="shared" si="2"/>
        <v>-8.7749999999999986</v>
      </c>
      <c r="AS73">
        <f t="shared" si="3"/>
        <v>10.025999999999996</v>
      </c>
      <c r="AT73">
        <f t="shared" si="4"/>
        <v>-87.978149999999957</v>
      </c>
      <c r="AU73">
        <f t="shared" si="5"/>
        <v>77.000624999999971</v>
      </c>
      <c r="AV73">
        <f t="shared" si="6"/>
        <v>100.52067599999992</v>
      </c>
    </row>
    <row r="74" spans="1:48" x14ac:dyDescent="0.25">
      <c r="A74">
        <v>55</v>
      </c>
      <c r="B74">
        <v>2</v>
      </c>
      <c r="C74">
        <v>2</v>
      </c>
      <c r="Q74">
        <v>56</v>
      </c>
      <c r="R74">
        <v>3</v>
      </c>
      <c r="S74">
        <v>39</v>
      </c>
      <c r="AO74">
        <v>54</v>
      </c>
      <c r="AP74">
        <v>59</v>
      </c>
      <c r="AQ74">
        <v>58.8</v>
      </c>
      <c r="AR74">
        <f t="shared" si="2"/>
        <v>6.2250000000000014</v>
      </c>
      <c r="AS74">
        <f t="shared" si="3"/>
        <v>-4.3740000000000094</v>
      </c>
      <c r="AT74">
        <f t="shared" si="4"/>
        <v>-27.228150000000063</v>
      </c>
      <c r="AU74">
        <f t="shared" si="5"/>
        <v>38.750625000000021</v>
      </c>
      <c r="AV74">
        <f t="shared" si="6"/>
        <v>19.131876000000084</v>
      </c>
    </row>
    <row r="75" spans="1:48" x14ac:dyDescent="0.25">
      <c r="A75">
        <v>56</v>
      </c>
      <c r="B75">
        <v>3</v>
      </c>
      <c r="C75">
        <v>3</v>
      </c>
      <c r="Q75">
        <v>57</v>
      </c>
      <c r="R75">
        <v>1</v>
      </c>
      <c r="S75">
        <v>37</v>
      </c>
      <c r="AO75">
        <v>55</v>
      </c>
      <c r="AP75">
        <v>62</v>
      </c>
      <c r="AQ75">
        <v>87.6</v>
      </c>
      <c r="AR75">
        <f t="shared" si="2"/>
        <v>9.2250000000000014</v>
      </c>
      <c r="AS75">
        <f t="shared" si="3"/>
        <v>24.425999999999988</v>
      </c>
      <c r="AT75">
        <f t="shared" si="4"/>
        <v>225.32984999999991</v>
      </c>
      <c r="AU75">
        <f t="shared" si="5"/>
        <v>85.100625000000022</v>
      </c>
      <c r="AV75">
        <f t="shared" si="6"/>
        <v>596.62947599999939</v>
      </c>
    </row>
    <row r="76" spans="1:48" x14ac:dyDescent="0.25">
      <c r="A76">
        <v>57</v>
      </c>
      <c r="B76">
        <v>1</v>
      </c>
      <c r="C76">
        <v>3</v>
      </c>
      <c r="Q76">
        <v>58</v>
      </c>
      <c r="R76">
        <v>2</v>
      </c>
      <c r="S76">
        <v>39</v>
      </c>
      <c r="AO76">
        <v>56</v>
      </c>
      <c r="AP76">
        <v>39</v>
      </c>
      <c r="AQ76">
        <v>52.8</v>
      </c>
      <c r="AR76">
        <f t="shared" si="2"/>
        <v>-13.774999999999999</v>
      </c>
      <c r="AS76">
        <f t="shared" si="3"/>
        <v>-10.374000000000009</v>
      </c>
      <c r="AT76">
        <f t="shared" si="4"/>
        <v>142.90185000000011</v>
      </c>
      <c r="AU76">
        <f t="shared" si="5"/>
        <v>189.75062499999996</v>
      </c>
      <c r="AV76">
        <f t="shared" si="6"/>
        <v>107.61987600000019</v>
      </c>
    </row>
    <row r="77" spans="1:48" x14ac:dyDescent="0.25">
      <c r="A77">
        <v>58</v>
      </c>
      <c r="B77">
        <v>2</v>
      </c>
      <c r="C77">
        <v>3</v>
      </c>
      <c r="Q77">
        <v>59</v>
      </c>
      <c r="R77">
        <v>2</v>
      </c>
      <c r="S77">
        <v>57</v>
      </c>
      <c r="AO77">
        <v>57</v>
      </c>
      <c r="AP77">
        <v>37</v>
      </c>
      <c r="AQ77">
        <v>50.4</v>
      </c>
      <c r="AR77">
        <f t="shared" si="2"/>
        <v>-15.774999999999999</v>
      </c>
      <c r="AS77">
        <f t="shared" si="3"/>
        <v>-12.774000000000008</v>
      </c>
      <c r="AT77">
        <f t="shared" si="4"/>
        <v>201.50985000000011</v>
      </c>
      <c r="AU77">
        <f t="shared" si="5"/>
        <v>248.85062499999995</v>
      </c>
      <c r="AV77">
        <f t="shared" si="6"/>
        <v>163.17507600000022</v>
      </c>
    </row>
    <row r="78" spans="1:48" x14ac:dyDescent="0.25">
      <c r="A78">
        <v>59</v>
      </c>
      <c r="B78">
        <v>2</v>
      </c>
      <c r="C78">
        <v>2</v>
      </c>
      <c r="Q78">
        <v>60</v>
      </c>
      <c r="R78">
        <v>2</v>
      </c>
      <c r="S78">
        <v>49</v>
      </c>
      <c r="AO78">
        <v>58</v>
      </c>
      <c r="AP78">
        <v>39</v>
      </c>
      <c r="AQ78">
        <v>46.8</v>
      </c>
      <c r="AR78">
        <f t="shared" si="2"/>
        <v>-13.774999999999999</v>
      </c>
      <c r="AS78">
        <f t="shared" si="3"/>
        <v>-16.374000000000009</v>
      </c>
      <c r="AT78">
        <f t="shared" si="4"/>
        <v>225.55185000000012</v>
      </c>
      <c r="AU78">
        <f t="shared" si="5"/>
        <v>189.75062499999996</v>
      </c>
      <c r="AV78">
        <f t="shared" si="6"/>
        <v>268.10787600000032</v>
      </c>
    </row>
    <row r="79" spans="1:48" x14ac:dyDescent="0.25">
      <c r="A79">
        <v>60</v>
      </c>
      <c r="B79">
        <v>2</v>
      </c>
      <c r="C79">
        <v>3</v>
      </c>
      <c r="Q79">
        <v>61</v>
      </c>
      <c r="R79">
        <v>2</v>
      </c>
      <c r="S79">
        <v>46</v>
      </c>
      <c r="AO79">
        <v>59</v>
      </c>
      <c r="AP79">
        <v>57</v>
      </c>
      <c r="AQ79">
        <v>66</v>
      </c>
      <c r="AR79">
        <f t="shared" si="2"/>
        <v>4.2250000000000014</v>
      </c>
      <c r="AS79">
        <f t="shared" si="3"/>
        <v>2.8259999999999934</v>
      </c>
      <c r="AT79">
        <f t="shared" si="4"/>
        <v>11.939849999999977</v>
      </c>
      <c r="AU79">
        <f t="shared" si="5"/>
        <v>17.850625000000012</v>
      </c>
      <c r="AV79">
        <f t="shared" si="6"/>
        <v>7.9862759999999628</v>
      </c>
    </row>
    <row r="80" spans="1:48" x14ac:dyDescent="0.25">
      <c r="A80">
        <v>61</v>
      </c>
      <c r="B80">
        <v>2</v>
      </c>
      <c r="C80">
        <v>2</v>
      </c>
      <c r="Q80">
        <v>62</v>
      </c>
      <c r="R80">
        <v>3</v>
      </c>
      <c r="S80">
        <v>62</v>
      </c>
      <c r="AO80">
        <v>60</v>
      </c>
      <c r="AP80">
        <v>49</v>
      </c>
      <c r="AQ80">
        <v>62.4</v>
      </c>
      <c r="AR80">
        <f t="shared" si="2"/>
        <v>-3.7749999999999986</v>
      </c>
      <c r="AS80">
        <f t="shared" si="3"/>
        <v>-0.77400000000000801</v>
      </c>
      <c r="AT80">
        <f t="shared" si="4"/>
        <v>2.9218500000000294</v>
      </c>
      <c r="AU80">
        <f t="shared" si="5"/>
        <v>14.250624999999989</v>
      </c>
      <c r="AV80">
        <f t="shared" si="6"/>
        <v>0.59907600000001238</v>
      </c>
    </row>
    <row r="81" spans="1:48" x14ac:dyDescent="0.25">
      <c r="A81">
        <v>62</v>
      </c>
      <c r="B81">
        <v>3</v>
      </c>
      <c r="C81">
        <v>2</v>
      </c>
      <c r="Q81">
        <v>63</v>
      </c>
      <c r="R81">
        <v>1</v>
      </c>
      <c r="S81">
        <v>44</v>
      </c>
      <c r="AO81">
        <v>61</v>
      </c>
      <c r="AP81">
        <v>46</v>
      </c>
      <c r="AQ81">
        <v>54</v>
      </c>
      <c r="AR81">
        <f t="shared" si="2"/>
        <v>-6.7749999999999986</v>
      </c>
      <c r="AS81">
        <f t="shared" si="3"/>
        <v>-9.1740000000000066</v>
      </c>
      <c r="AT81">
        <f t="shared" si="4"/>
        <v>62.153850000000034</v>
      </c>
      <c r="AU81">
        <f t="shared" si="5"/>
        <v>45.900624999999984</v>
      </c>
      <c r="AV81">
        <f t="shared" si="6"/>
        <v>84.162276000000119</v>
      </c>
    </row>
    <row r="82" spans="1:48" x14ac:dyDescent="0.25">
      <c r="A82">
        <v>63</v>
      </c>
      <c r="B82">
        <v>1</v>
      </c>
      <c r="C82">
        <v>1</v>
      </c>
      <c r="Q82">
        <v>64</v>
      </c>
      <c r="R82">
        <v>2</v>
      </c>
      <c r="S82">
        <v>33</v>
      </c>
      <c r="AO82">
        <v>62</v>
      </c>
      <c r="AP82">
        <v>62</v>
      </c>
      <c r="AQ82">
        <v>73.2</v>
      </c>
      <c r="AR82">
        <f t="shared" si="2"/>
        <v>9.2250000000000014</v>
      </c>
      <c r="AS82">
        <f t="shared" si="3"/>
        <v>10.025999999999996</v>
      </c>
      <c r="AT82">
        <f t="shared" si="4"/>
        <v>92.489849999999976</v>
      </c>
      <c r="AU82">
        <f t="shared" si="5"/>
        <v>85.100625000000022</v>
      </c>
      <c r="AV82">
        <f t="shared" si="6"/>
        <v>100.52067599999992</v>
      </c>
    </row>
    <row r="83" spans="1:48" x14ac:dyDescent="0.25">
      <c r="A83">
        <v>64</v>
      </c>
      <c r="B83">
        <v>2</v>
      </c>
      <c r="C83">
        <v>1</v>
      </c>
      <c r="Q83">
        <v>65</v>
      </c>
      <c r="R83">
        <v>3</v>
      </c>
      <c r="S83">
        <v>42</v>
      </c>
      <c r="AO83">
        <v>63</v>
      </c>
      <c r="AP83">
        <v>44</v>
      </c>
      <c r="AQ83">
        <v>46.8</v>
      </c>
      <c r="AR83">
        <f t="shared" si="2"/>
        <v>-8.7749999999999986</v>
      </c>
      <c r="AS83">
        <f t="shared" si="3"/>
        <v>-16.374000000000009</v>
      </c>
      <c r="AT83">
        <f t="shared" si="4"/>
        <v>143.68185000000005</v>
      </c>
      <c r="AU83">
        <f t="shared" si="5"/>
        <v>77.000624999999971</v>
      </c>
      <c r="AV83">
        <f t="shared" si="6"/>
        <v>268.10787600000032</v>
      </c>
    </row>
    <row r="84" spans="1:48" x14ac:dyDescent="0.25">
      <c r="A84">
        <v>65</v>
      </c>
      <c r="B84">
        <v>3</v>
      </c>
      <c r="C84">
        <v>2</v>
      </c>
      <c r="Q84">
        <v>66</v>
      </c>
      <c r="R84">
        <v>2</v>
      </c>
      <c r="S84">
        <v>41</v>
      </c>
      <c r="AO84">
        <v>64</v>
      </c>
      <c r="AP84">
        <v>33</v>
      </c>
      <c r="AQ84">
        <v>49.2</v>
      </c>
      <c r="AR84">
        <f t="shared" si="2"/>
        <v>-19.774999999999999</v>
      </c>
      <c r="AS84">
        <f t="shared" si="3"/>
        <v>-13.974000000000004</v>
      </c>
      <c r="AT84">
        <f t="shared" si="4"/>
        <v>276.33585000000005</v>
      </c>
      <c r="AU84">
        <f t="shared" si="5"/>
        <v>391.05062499999997</v>
      </c>
      <c r="AV84">
        <f t="shared" si="6"/>
        <v>195.2726760000001</v>
      </c>
    </row>
    <row r="85" spans="1:48" x14ac:dyDescent="0.25">
      <c r="A85">
        <v>66</v>
      </c>
      <c r="B85">
        <v>2</v>
      </c>
      <c r="C85">
        <v>3</v>
      </c>
      <c r="Q85">
        <v>67</v>
      </c>
      <c r="R85">
        <v>2</v>
      </c>
      <c r="S85">
        <v>54</v>
      </c>
      <c r="AO85">
        <v>65</v>
      </c>
      <c r="AP85">
        <v>42</v>
      </c>
      <c r="AQ85">
        <v>60</v>
      </c>
      <c r="AR85">
        <f t="shared" si="2"/>
        <v>-10.774999999999999</v>
      </c>
      <c r="AS85">
        <f t="shared" si="3"/>
        <v>-3.1740000000000066</v>
      </c>
      <c r="AT85">
        <f t="shared" si="4"/>
        <v>34.199850000000069</v>
      </c>
      <c r="AU85">
        <f t="shared" si="5"/>
        <v>116.10062499999997</v>
      </c>
      <c r="AV85">
        <f t="shared" si="6"/>
        <v>10.074276000000042</v>
      </c>
    </row>
    <row r="86" spans="1:48" x14ac:dyDescent="0.25">
      <c r="A86">
        <v>67</v>
      </c>
      <c r="B86">
        <v>2</v>
      </c>
      <c r="C86">
        <v>2</v>
      </c>
      <c r="Q86">
        <v>68</v>
      </c>
      <c r="R86">
        <v>1</v>
      </c>
      <c r="S86">
        <v>39</v>
      </c>
      <c r="AO86">
        <v>66</v>
      </c>
      <c r="AP86">
        <v>41</v>
      </c>
      <c r="AQ86">
        <v>48</v>
      </c>
      <c r="AR86">
        <f t="shared" ref="AR86:AR149" si="7">AP86-AVERAGE($AP$21:$AP$220)</f>
        <v>-11.774999999999999</v>
      </c>
      <c r="AS86">
        <f t="shared" ref="AS86:AS149" si="8">AQ86-AVERAGE($AQ$21:$AQ$220)</f>
        <v>-15.174000000000007</v>
      </c>
      <c r="AT86">
        <f t="shared" ref="AT86:AT149" si="9">AR86*AS86</f>
        <v>178.67385000000004</v>
      </c>
      <c r="AU86">
        <f t="shared" ref="AU86:AU149" si="10">AR86^2</f>
        <v>138.65062499999996</v>
      </c>
      <c r="AV86">
        <f t="shared" ref="AV86:AV149" si="11">AS86^2</f>
        <v>230.25027600000021</v>
      </c>
    </row>
    <row r="87" spans="1:48" x14ac:dyDescent="0.25">
      <c r="A87">
        <v>68</v>
      </c>
      <c r="B87">
        <v>1</v>
      </c>
      <c r="C87">
        <v>3</v>
      </c>
      <c r="Q87">
        <v>69</v>
      </c>
      <c r="R87">
        <v>1</v>
      </c>
      <c r="S87">
        <v>43</v>
      </c>
      <c r="AO87">
        <v>67</v>
      </c>
      <c r="AP87">
        <v>54</v>
      </c>
      <c r="AQ87">
        <v>72</v>
      </c>
      <c r="AR87">
        <f t="shared" si="7"/>
        <v>1.2250000000000014</v>
      </c>
      <c r="AS87">
        <f t="shared" si="8"/>
        <v>8.8259999999999934</v>
      </c>
      <c r="AT87">
        <f t="shared" si="9"/>
        <v>10.811850000000005</v>
      </c>
      <c r="AU87">
        <f t="shared" si="10"/>
        <v>1.5006250000000034</v>
      </c>
      <c r="AV87">
        <f t="shared" si="11"/>
        <v>77.898275999999882</v>
      </c>
    </row>
    <row r="88" spans="1:48" x14ac:dyDescent="0.25">
      <c r="A88">
        <v>69</v>
      </c>
      <c r="B88">
        <v>1</v>
      </c>
      <c r="C88">
        <v>2</v>
      </c>
      <c r="Q88">
        <v>70</v>
      </c>
      <c r="R88">
        <v>2</v>
      </c>
      <c r="S88">
        <v>33</v>
      </c>
      <c r="AO88">
        <v>68</v>
      </c>
      <c r="AP88">
        <v>39</v>
      </c>
      <c r="AQ88">
        <v>56.4</v>
      </c>
      <c r="AR88">
        <f t="shared" si="7"/>
        <v>-13.774999999999999</v>
      </c>
      <c r="AS88">
        <f t="shared" si="8"/>
        <v>-6.774000000000008</v>
      </c>
      <c r="AT88">
        <f t="shared" si="9"/>
        <v>93.311850000000106</v>
      </c>
      <c r="AU88">
        <f t="shared" si="10"/>
        <v>189.75062499999996</v>
      </c>
      <c r="AV88">
        <f t="shared" si="11"/>
        <v>45.887076000000107</v>
      </c>
    </row>
    <row r="89" spans="1:48" x14ac:dyDescent="0.25">
      <c r="A89">
        <v>70</v>
      </c>
      <c r="B89">
        <v>2</v>
      </c>
      <c r="C89">
        <v>3</v>
      </c>
      <c r="Q89">
        <v>71</v>
      </c>
      <c r="R89">
        <v>2</v>
      </c>
      <c r="S89">
        <v>44</v>
      </c>
      <c r="AO89">
        <v>69</v>
      </c>
      <c r="AP89">
        <v>43</v>
      </c>
      <c r="AQ89">
        <v>70.8</v>
      </c>
      <c r="AR89">
        <f t="shared" si="7"/>
        <v>-9.7749999999999986</v>
      </c>
      <c r="AS89">
        <f t="shared" si="8"/>
        <v>7.6259999999999906</v>
      </c>
      <c r="AT89">
        <f t="shared" si="9"/>
        <v>-74.544149999999902</v>
      </c>
      <c r="AU89">
        <f t="shared" si="10"/>
        <v>95.550624999999968</v>
      </c>
      <c r="AV89">
        <f t="shared" si="11"/>
        <v>58.155875999999857</v>
      </c>
    </row>
    <row r="90" spans="1:48" x14ac:dyDescent="0.25">
      <c r="A90">
        <v>71</v>
      </c>
      <c r="B90">
        <v>2</v>
      </c>
      <c r="C90">
        <v>1</v>
      </c>
      <c r="Q90">
        <v>72</v>
      </c>
      <c r="R90">
        <v>3</v>
      </c>
      <c r="S90">
        <v>54</v>
      </c>
      <c r="AO90">
        <v>70</v>
      </c>
      <c r="AP90">
        <v>33</v>
      </c>
      <c r="AQ90">
        <v>58.8</v>
      </c>
      <c r="AR90">
        <f t="shared" si="7"/>
        <v>-19.774999999999999</v>
      </c>
      <c r="AS90">
        <f t="shared" si="8"/>
        <v>-4.3740000000000094</v>
      </c>
      <c r="AT90">
        <f t="shared" si="9"/>
        <v>86.495850000000175</v>
      </c>
      <c r="AU90">
        <f t="shared" si="10"/>
        <v>391.05062499999997</v>
      </c>
      <c r="AV90">
        <f t="shared" si="11"/>
        <v>19.131876000000084</v>
      </c>
    </row>
    <row r="91" spans="1:48" x14ac:dyDescent="0.25">
      <c r="A91">
        <v>72</v>
      </c>
      <c r="B91">
        <v>3</v>
      </c>
      <c r="C91">
        <v>2</v>
      </c>
      <c r="Q91">
        <v>73</v>
      </c>
      <c r="R91">
        <v>2</v>
      </c>
      <c r="S91">
        <v>67</v>
      </c>
      <c r="AO91">
        <v>71</v>
      </c>
      <c r="AP91">
        <v>44</v>
      </c>
      <c r="AQ91">
        <v>55.2</v>
      </c>
      <c r="AR91">
        <f t="shared" si="7"/>
        <v>-8.7749999999999986</v>
      </c>
      <c r="AS91">
        <f t="shared" si="8"/>
        <v>-7.9740000000000038</v>
      </c>
      <c r="AT91">
        <f t="shared" si="9"/>
        <v>69.971850000000018</v>
      </c>
      <c r="AU91">
        <f t="shared" si="10"/>
        <v>77.000624999999971</v>
      </c>
      <c r="AV91">
        <f t="shared" si="11"/>
        <v>63.584676000000059</v>
      </c>
    </row>
    <row r="92" spans="1:48" x14ac:dyDescent="0.25">
      <c r="A92">
        <v>73</v>
      </c>
      <c r="B92">
        <v>2</v>
      </c>
      <c r="C92">
        <v>2</v>
      </c>
      <c r="Q92">
        <v>74</v>
      </c>
      <c r="R92">
        <v>2</v>
      </c>
      <c r="S92">
        <v>59</v>
      </c>
      <c r="AO92">
        <v>72</v>
      </c>
      <c r="AP92">
        <v>54</v>
      </c>
      <c r="AQ92">
        <v>69.599999999999994</v>
      </c>
      <c r="AR92">
        <f t="shared" si="7"/>
        <v>1.2250000000000014</v>
      </c>
      <c r="AS92">
        <f t="shared" si="8"/>
        <v>6.4259999999999877</v>
      </c>
      <c r="AT92">
        <f t="shared" si="9"/>
        <v>7.871849999999994</v>
      </c>
      <c r="AU92">
        <f t="shared" si="10"/>
        <v>1.5006250000000034</v>
      </c>
      <c r="AV92">
        <f t="shared" si="11"/>
        <v>41.293475999999842</v>
      </c>
    </row>
    <row r="93" spans="1:48" x14ac:dyDescent="0.25">
      <c r="A93">
        <v>74</v>
      </c>
      <c r="B93">
        <v>2</v>
      </c>
      <c r="C93">
        <v>1</v>
      </c>
      <c r="Q93">
        <v>75</v>
      </c>
      <c r="R93">
        <v>2</v>
      </c>
      <c r="S93">
        <v>45</v>
      </c>
      <c r="AO93">
        <v>73</v>
      </c>
      <c r="AP93">
        <v>67</v>
      </c>
      <c r="AQ93">
        <v>85.2</v>
      </c>
      <c r="AR93">
        <f t="shared" si="7"/>
        <v>14.225000000000001</v>
      </c>
      <c r="AS93">
        <f t="shared" si="8"/>
        <v>22.025999999999996</v>
      </c>
      <c r="AT93">
        <f t="shared" si="9"/>
        <v>313.31984999999997</v>
      </c>
      <c r="AU93">
        <f t="shared" si="10"/>
        <v>202.35062500000004</v>
      </c>
      <c r="AV93">
        <f t="shared" si="11"/>
        <v>485.14467599999983</v>
      </c>
    </row>
    <row r="94" spans="1:48" x14ac:dyDescent="0.25">
      <c r="A94">
        <v>75</v>
      </c>
      <c r="B94">
        <v>2</v>
      </c>
      <c r="C94">
        <v>3</v>
      </c>
      <c r="Q94">
        <v>76</v>
      </c>
      <c r="R94">
        <v>1</v>
      </c>
      <c r="S94">
        <v>40</v>
      </c>
      <c r="AO94">
        <v>74</v>
      </c>
      <c r="AP94">
        <v>59</v>
      </c>
      <c r="AQ94">
        <v>69.599999999999994</v>
      </c>
      <c r="AR94">
        <f t="shared" si="7"/>
        <v>6.2250000000000014</v>
      </c>
      <c r="AS94">
        <f t="shared" si="8"/>
        <v>6.4259999999999877</v>
      </c>
      <c r="AT94">
        <f t="shared" si="9"/>
        <v>40.001849999999934</v>
      </c>
      <c r="AU94">
        <f t="shared" si="10"/>
        <v>38.750625000000021</v>
      </c>
      <c r="AV94">
        <f t="shared" si="11"/>
        <v>41.293475999999842</v>
      </c>
    </row>
    <row r="95" spans="1:48" x14ac:dyDescent="0.25">
      <c r="A95">
        <v>76</v>
      </c>
      <c r="B95">
        <v>1</v>
      </c>
      <c r="C95">
        <v>2</v>
      </c>
      <c r="Q95">
        <v>77</v>
      </c>
      <c r="R95">
        <v>3</v>
      </c>
      <c r="S95">
        <v>61</v>
      </c>
      <c r="AO95">
        <v>75</v>
      </c>
      <c r="AP95">
        <v>45</v>
      </c>
      <c r="AQ95">
        <v>55.2</v>
      </c>
      <c r="AR95">
        <f t="shared" si="7"/>
        <v>-7.7749999999999986</v>
      </c>
      <c r="AS95">
        <f t="shared" si="8"/>
        <v>-7.9740000000000038</v>
      </c>
      <c r="AT95">
        <f t="shared" si="9"/>
        <v>61.997850000000021</v>
      </c>
      <c r="AU95">
        <f t="shared" si="10"/>
        <v>60.450624999999981</v>
      </c>
      <c r="AV95">
        <f t="shared" si="11"/>
        <v>63.584676000000059</v>
      </c>
    </row>
    <row r="96" spans="1:48" x14ac:dyDescent="0.25">
      <c r="A96">
        <v>77</v>
      </c>
      <c r="B96">
        <v>3</v>
      </c>
      <c r="C96">
        <v>2</v>
      </c>
      <c r="Q96">
        <v>78</v>
      </c>
      <c r="R96">
        <v>3</v>
      </c>
      <c r="S96">
        <v>59</v>
      </c>
      <c r="AO96">
        <v>76</v>
      </c>
      <c r="AP96">
        <v>40</v>
      </c>
      <c r="AQ96">
        <v>51.6</v>
      </c>
      <c r="AR96">
        <f t="shared" si="7"/>
        <v>-12.774999999999999</v>
      </c>
      <c r="AS96">
        <f t="shared" si="8"/>
        <v>-11.574000000000005</v>
      </c>
      <c r="AT96">
        <f t="shared" si="9"/>
        <v>147.85785000000004</v>
      </c>
      <c r="AU96">
        <f t="shared" si="10"/>
        <v>163.20062499999997</v>
      </c>
      <c r="AV96">
        <f t="shared" si="11"/>
        <v>133.95747600000013</v>
      </c>
    </row>
    <row r="97" spans="1:48" x14ac:dyDescent="0.25">
      <c r="A97">
        <v>78</v>
      </c>
      <c r="B97">
        <v>3</v>
      </c>
      <c r="C97">
        <v>1</v>
      </c>
      <c r="Q97">
        <v>79</v>
      </c>
      <c r="R97">
        <v>2</v>
      </c>
      <c r="S97">
        <v>36</v>
      </c>
      <c r="AO97">
        <v>77</v>
      </c>
      <c r="AP97">
        <v>61</v>
      </c>
      <c r="AQ97">
        <v>64.8</v>
      </c>
      <c r="AR97">
        <f t="shared" si="7"/>
        <v>8.2250000000000014</v>
      </c>
      <c r="AS97">
        <f t="shared" si="8"/>
        <v>1.6259999999999906</v>
      </c>
      <c r="AT97">
        <f t="shared" si="9"/>
        <v>13.373849999999925</v>
      </c>
      <c r="AU97">
        <f t="shared" si="10"/>
        <v>67.650625000000019</v>
      </c>
      <c r="AV97">
        <f t="shared" si="11"/>
        <v>2.6438759999999695</v>
      </c>
    </row>
    <row r="98" spans="1:48" x14ac:dyDescent="0.25">
      <c r="A98">
        <v>79</v>
      </c>
      <c r="B98">
        <v>2</v>
      </c>
      <c r="C98">
        <v>3</v>
      </c>
      <c r="Q98">
        <v>80</v>
      </c>
      <c r="R98">
        <v>3</v>
      </c>
      <c r="S98">
        <v>41</v>
      </c>
      <c r="AO98">
        <v>78</v>
      </c>
      <c r="AP98">
        <v>59</v>
      </c>
      <c r="AQ98">
        <v>67.2</v>
      </c>
      <c r="AR98">
        <f t="shared" si="7"/>
        <v>6.2250000000000014</v>
      </c>
      <c r="AS98">
        <f t="shared" si="8"/>
        <v>4.0259999999999962</v>
      </c>
      <c r="AT98">
        <f t="shared" si="9"/>
        <v>25.061849999999982</v>
      </c>
      <c r="AU98">
        <f t="shared" si="10"/>
        <v>38.750625000000021</v>
      </c>
      <c r="AV98">
        <f t="shared" si="11"/>
        <v>16.208675999999969</v>
      </c>
    </row>
    <row r="99" spans="1:48" x14ac:dyDescent="0.25">
      <c r="A99">
        <v>80</v>
      </c>
      <c r="B99">
        <v>3</v>
      </c>
      <c r="C99">
        <v>2</v>
      </c>
      <c r="Q99">
        <v>81</v>
      </c>
      <c r="R99">
        <v>3</v>
      </c>
      <c r="S99">
        <v>59</v>
      </c>
      <c r="AO99">
        <v>79</v>
      </c>
      <c r="AP99">
        <v>36</v>
      </c>
      <c r="AQ99">
        <v>55.2</v>
      </c>
      <c r="AR99">
        <f t="shared" si="7"/>
        <v>-16.774999999999999</v>
      </c>
      <c r="AS99">
        <f t="shared" si="8"/>
        <v>-7.9740000000000038</v>
      </c>
      <c r="AT99">
        <f t="shared" si="9"/>
        <v>133.76385000000005</v>
      </c>
      <c r="AU99">
        <f t="shared" si="10"/>
        <v>281.40062499999993</v>
      </c>
      <c r="AV99">
        <f t="shared" si="11"/>
        <v>63.584676000000059</v>
      </c>
    </row>
    <row r="100" spans="1:48" x14ac:dyDescent="0.25">
      <c r="A100">
        <v>81</v>
      </c>
      <c r="B100">
        <v>3</v>
      </c>
      <c r="C100">
        <v>2</v>
      </c>
      <c r="Q100">
        <v>82</v>
      </c>
      <c r="R100">
        <v>1</v>
      </c>
      <c r="S100">
        <v>49</v>
      </c>
      <c r="AO100">
        <v>80</v>
      </c>
      <c r="AP100">
        <v>41</v>
      </c>
      <c r="AQ100">
        <v>64.8</v>
      </c>
      <c r="AR100">
        <f t="shared" si="7"/>
        <v>-11.774999999999999</v>
      </c>
      <c r="AS100">
        <f t="shared" si="8"/>
        <v>1.6259999999999906</v>
      </c>
      <c r="AT100">
        <f t="shared" si="9"/>
        <v>-19.146149999999885</v>
      </c>
      <c r="AU100">
        <f t="shared" si="10"/>
        <v>138.65062499999996</v>
      </c>
      <c r="AV100">
        <f t="shared" si="11"/>
        <v>2.6438759999999695</v>
      </c>
    </row>
    <row r="101" spans="1:48" x14ac:dyDescent="0.25">
      <c r="A101">
        <v>82</v>
      </c>
      <c r="B101">
        <v>1</v>
      </c>
      <c r="C101">
        <v>3</v>
      </c>
      <c r="Q101">
        <v>83</v>
      </c>
      <c r="R101">
        <v>2</v>
      </c>
      <c r="S101">
        <v>59</v>
      </c>
      <c r="AO101">
        <v>81</v>
      </c>
      <c r="AP101">
        <v>59</v>
      </c>
      <c r="AQ101">
        <v>68.400000000000006</v>
      </c>
      <c r="AR101">
        <f t="shared" si="7"/>
        <v>6.2250000000000014</v>
      </c>
      <c r="AS101">
        <f t="shared" si="8"/>
        <v>5.2259999999999991</v>
      </c>
      <c r="AT101">
        <f t="shared" si="9"/>
        <v>32.531849999999999</v>
      </c>
      <c r="AU101">
        <f t="shared" si="10"/>
        <v>38.750625000000021</v>
      </c>
      <c r="AV101">
        <f t="shared" si="11"/>
        <v>27.311075999999989</v>
      </c>
    </row>
    <row r="102" spans="1:48" x14ac:dyDescent="0.25">
      <c r="A102">
        <v>83</v>
      </c>
      <c r="B102">
        <v>2</v>
      </c>
      <c r="C102">
        <v>2</v>
      </c>
      <c r="Q102">
        <v>84</v>
      </c>
      <c r="R102">
        <v>1</v>
      </c>
      <c r="S102">
        <v>65</v>
      </c>
      <c r="AO102">
        <v>82</v>
      </c>
      <c r="AP102">
        <v>49</v>
      </c>
      <c r="AQ102">
        <v>64.8</v>
      </c>
      <c r="AR102">
        <f t="shared" si="7"/>
        <v>-3.7749999999999986</v>
      </c>
      <c r="AS102">
        <f t="shared" si="8"/>
        <v>1.6259999999999906</v>
      </c>
      <c r="AT102">
        <f t="shared" si="9"/>
        <v>-6.1381499999999622</v>
      </c>
      <c r="AU102">
        <f t="shared" si="10"/>
        <v>14.250624999999989</v>
      </c>
      <c r="AV102">
        <f t="shared" si="11"/>
        <v>2.6438759999999695</v>
      </c>
    </row>
    <row r="103" spans="1:48" x14ac:dyDescent="0.25">
      <c r="A103">
        <v>84</v>
      </c>
      <c r="B103">
        <v>1</v>
      </c>
      <c r="C103">
        <v>2</v>
      </c>
      <c r="Q103">
        <v>85</v>
      </c>
      <c r="R103">
        <v>2</v>
      </c>
      <c r="S103">
        <v>41</v>
      </c>
      <c r="AO103">
        <v>83</v>
      </c>
      <c r="AP103">
        <v>59</v>
      </c>
      <c r="AQ103">
        <v>85.2</v>
      </c>
      <c r="AR103">
        <f t="shared" si="7"/>
        <v>6.2250000000000014</v>
      </c>
      <c r="AS103">
        <f t="shared" si="8"/>
        <v>22.025999999999996</v>
      </c>
      <c r="AT103">
        <f t="shared" si="9"/>
        <v>137.11185</v>
      </c>
      <c r="AU103">
        <f t="shared" si="10"/>
        <v>38.750625000000021</v>
      </c>
      <c r="AV103">
        <f t="shared" si="11"/>
        <v>485.14467599999983</v>
      </c>
    </row>
    <row r="104" spans="1:48" x14ac:dyDescent="0.25">
      <c r="A104">
        <v>85</v>
      </c>
      <c r="B104">
        <v>2</v>
      </c>
      <c r="C104">
        <v>3</v>
      </c>
      <c r="Q104">
        <v>86</v>
      </c>
      <c r="R104">
        <v>3</v>
      </c>
      <c r="S104">
        <v>62</v>
      </c>
      <c r="AO104">
        <v>84</v>
      </c>
      <c r="AP104">
        <v>65</v>
      </c>
      <c r="AQ104">
        <v>57.6</v>
      </c>
      <c r="AR104">
        <f t="shared" si="7"/>
        <v>12.225000000000001</v>
      </c>
      <c r="AS104">
        <f t="shared" si="8"/>
        <v>-5.5740000000000052</v>
      </c>
      <c r="AT104">
        <f t="shared" si="9"/>
        <v>-68.142150000000072</v>
      </c>
      <c r="AU104">
        <f t="shared" si="10"/>
        <v>149.45062500000003</v>
      </c>
      <c r="AV104">
        <f t="shared" si="11"/>
        <v>31.069476000000058</v>
      </c>
    </row>
    <row r="105" spans="1:48" x14ac:dyDescent="0.25">
      <c r="A105">
        <v>86</v>
      </c>
      <c r="B105">
        <v>3</v>
      </c>
      <c r="C105">
        <v>2</v>
      </c>
      <c r="Q105">
        <v>87</v>
      </c>
      <c r="R105">
        <v>3</v>
      </c>
      <c r="S105">
        <v>41</v>
      </c>
      <c r="AO105">
        <v>85</v>
      </c>
      <c r="AP105">
        <v>41</v>
      </c>
      <c r="AQ105">
        <v>48</v>
      </c>
      <c r="AR105">
        <f t="shared" si="7"/>
        <v>-11.774999999999999</v>
      </c>
      <c r="AS105">
        <f t="shared" si="8"/>
        <v>-15.174000000000007</v>
      </c>
      <c r="AT105">
        <f t="shared" si="9"/>
        <v>178.67385000000004</v>
      </c>
      <c r="AU105">
        <f t="shared" si="10"/>
        <v>138.65062499999996</v>
      </c>
      <c r="AV105">
        <f t="shared" si="11"/>
        <v>230.25027600000021</v>
      </c>
    </row>
    <row r="106" spans="1:48" x14ac:dyDescent="0.25">
      <c r="A106">
        <v>87</v>
      </c>
      <c r="B106">
        <v>3</v>
      </c>
      <c r="C106">
        <v>2</v>
      </c>
      <c r="Q106">
        <v>88</v>
      </c>
      <c r="R106">
        <v>3</v>
      </c>
      <c r="S106">
        <v>49</v>
      </c>
      <c r="AO106">
        <v>86</v>
      </c>
      <c r="AP106">
        <v>62</v>
      </c>
      <c r="AQ106">
        <v>76.8</v>
      </c>
      <c r="AR106">
        <f t="shared" si="7"/>
        <v>9.2250000000000014</v>
      </c>
      <c r="AS106">
        <f t="shared" si="8"/>
        <v>13.625999999999991</v>
      </c>
      <c r="AT106">
        <f t="shared" si="9"/>
        <v>125.69984999999993</v>
      </c>
      <c r="AU106">
        <f t="shared" si="10"/>
        <v>85.100625000000022</v>
      </c>
      <c r="AV106">
        <f t="shared" si="11"/>
        <v>185.66787599999975</v>
      </c>
    </row>
    <row r="107" spans="1:48" x14ac:dyDescent="0.25">
      <c r="A107">
        <v>88</v>
      </c>
      <c r="B107">
        <v>3</v>
      </c>
      <c r="C107">
        <v>3</v>
      </c>
      <c r="Q107">
        <v>89</v>
      </c>
      <c r="R107">
        <v>2</v>
      </c>
      <c r="S107">
        <v>31</v>
      </c>
      <c r="AO107">
        <v>87</v>
      </c>
      <c r="AP107">
        <v>41</v>
      </c>
      <c r="AQ107">
        <v>61.2</v>
      </c>
      <c r="AR107">
        <f t="shared" si="7"/>
        <v>-11.774999999999999</v>
      </c>
      <c r="AS107">
        <f t="shared" si="8"/>
        <v>-1.9740000000000038</v>
      </c>
      <c r="AT107">
        <f t="shared" si="9"/>
        <v>23.243850000000041</v>
      </c>
      <c r="AU107">
        <f t="shared" si="10"/>
        <v>138.65062499999996</v>
      </c>
      <c r="AV107">
        <f t="shared" si="11"/>
        <v>3.8966760000000149</v>
      </c>
    </row>
    <row r="108" spans="1:48" x14ac:dyDescent="0.25">
      <c r="A108">
        <v>89</v>
      </c>
      <c r="B108">
        <v>2</v>
      </c>
      <c r="C108">
        <v>3</v>
      </c>
      <c r="Q108">
        <v>90</v>
      </c>
      <c r="R108">
        <v>3</v>
      </c>
      <c r="S108">
        <v>49</v>
      </c>
      <c r="AO108">
        <v>88</v>
      </c>
      <c r="AP108">
        <v>49</v>
      </c>
      <c r="AQ108">
        <v>46.8</v>
      </c>
      <c r="AR108">
        <f t="shared" si="7"/>
        <v>-3.7749999999999986</v>
      </c>
      <c r="AS108">
        <f t="shared" si="8"/>
        <v>-16.374000000000009</v>
      </c>
      <c r="AT108">
        <f t="shared" si="9"/>
        <v>61.811850000000014</v>
      </c>
      <c r="AU108">
        <f t="shared" si="10"/>
        <v>14.250624999999989</v>
      </c>
      <c r="AV108">
        <f t="shared" si="11"/>
        <v>268.10787600000032</v>
      </c>
    </row>
    <row r="109" spans="1:48" x14ac:dyDescent="0.25">
      <c r="A109">
        <v>90</v>
      </c>
      <c r="B109">
        <v>3</v>
      </c>
      <c r="C109">
        <v>2</v>
      </c>
      <c r="Q109">
        <v>91</v>
      </c>
      <c r="R109">
        <v>2</v>
      </c>
      <c r="S109">
        <v>62</v>
      </c>
      <c r="AO109">
        <v>89</v>
      </c>
      <c r="AP109">
        <v>31</v>
      </c>
      <c r="AQ109">
        <v>48</v>
      </c>
      <c r="AR109">
        <f t="shared" si="7"/>
        <v>-21.774999999999999</v>
      </c>
      <c r="AS109">
        <f t="shared" si="8"/>
        <v>-15.174000000000007</v>
      </c>
      <c r="AT109">
        <f t="shared" si="9"/>
        <v>330.41385000000014</v>
      </c>
      <c r="AU109">
        <f t="shared" si="10"/>
        <v>474.15062499999993</v>
      </c>
      <c r="AV109">
        <f t="shared" si="11"/>
        <v>230.25027600000021</v>
      </c>
    </row>
    <row r="110" spans="1:48" x14ac:dyDescent="0.25">
      <c r="A110">
        <v>91</v>
      </c>
      <c r="B110">
        <v>2</v>
      </c>
      <c r="C110">
        <v>2</v>
      </c>
      <c r="Q110">
        <v>92</v>
      </c>
      <c r="R110">
        <v>1</v>
      </c>
      <c r="S110">
        <v>49</v>
      </c>
      <c r="AO110">
        <v>90</v>
      </c>
      <c r="AP110">
        <v>49</v>
      </c>
      <c r="AQ110">
        <v>73.2</v>
      </c>
      <c r="AR110">
        <f t="shared" si="7"/>
        <v>-3.7749999999999986</v>
      </c>
      <c r="AS110">
        <f t="shared" si="8"/>
        <v>10.025999999999996</v>
      </c>
      <c r="AT110">
        <f t="shared" si="9"/>
        <v>-37.848149999999968</v>
      </c>
      <c r="AU110">
        <f t="shared" si="10"/>
        <v>14.250624999999989</v>
      </c>
      <c r="AV110">
        <f t="shared" si="11"/>
        <v>100.52067599999992</v>
      </c>
    </row>
    <row r="111" spans="1:48" x14ac:dyDescent="0.25">
      <c r="A111">
        <v>92</v>
      </c>
      <c r="B111">
        <v>1</v>
      </c>
      <c r="C111">
        <v>1</v>
      </c>
      <c r="Q111">
        <v>93</v>
      </c>
      <c r="R111">
        <v>3</v>
      </c>
      <c r="S111">
        <v>62</v>
      </c>
      <c r="AO111">
        <v>91</v>
      </c>
      <c r="AP111">
        <v>62</v>
      </c>
      <c r="AQ111">
        <v>79.2</v>
      </c>
      <c r="AR111">
        <f t="shared" si="7"/>
        <v>9.2250000000000014</v>
      </c>
      <c r="AS111">
        <f t="shared" si="8"/>
        <v>16.025999999999996</v>
      </c>
      <c r="AT111">
        <f t="shared" si="9"/>
        <v>147.83984999999998</v>
      </c>
      <c r="AU111">
        <f t="shared" si="10"/>
        <v>85.100625000000022</v>
      </c>
      <c r="AV111">
        <f t="shared" si="11"/>
        <v>256.83267599999988</v>
      </c>
    </row>
    <row r="112" spans="1:48" x14ac:dyDescent="0.25">
      <c r="A112">
        <v>93</v>
      </c>
      <c r="B112">
        <v>3</v>
      </c>
      <c r="C112">
        <v>2</v>
      </c>
      <c r="Q112">
        <v>94</v>
      </c>
      <c r="R112">
        <v>1</v>
      </c>
      <c r="S112">
        <v>44</v>
      </c>
      <c r="AO112">
        <v>92</v>
      </c>
      <c r="AP112">
        <v>49</v>
      </c>
      <c r="AQ112">
        <v>58.8</v>
      </c>
      <c r="AR112">
        <f t="shared" si="7"/>
        <v>-3.7749999999999986</v>
      </c>
      <c r="AS112">
        <f t="shared" si="8"/>
        <v>-4.3740000000000094</v>
      </c>
      <c r="AT112">
        <f t="shared" si="9"/>
        <v>16.511850000000031</v>
      </c>
      <c r="AU112">
        <f t="shared" si="10"/>
        <v>14.250624999999989</v>
      </c>
      <c r="AV112">
        <f t="shared" si="11"/>
        <v>19.131876000000084</v>
      </c>
    </row>
    <row r="113" spans="1:48" x14ac:dyDescent="0.25">
      <c r="A113">
        <v>94</v>
      </c>
      <c r="B113">
        <v>1</v>
      </c>
      <c r="C113">
        <v>2</v>
      </c>
      <c r="Q113">
        <v>95</v>
      </c>
      <c r="R113">
        <v>1</v>
      </c>
      <c r="S113">
        <v>44</v>
      </c>
      <c r="AO113">
        <v>93</v>
      </c>
      <c r="AP113">
        <v>62</v>
      </c>
      <c r="AQ113">
        <v>78</v>
      </c>
      <c r="AR113">
        <f t="shared" si="7"/>
        <v>9.2250000000000014</v>
      </c>
      <c r="AS113">
        <f t="shared" si="8"/>
        <v>14.825999999999993</v>
      </c>
      <c r="AT113">
        <f t="shared" si="9"/>
        <v>136.76984999999996</v>
      </c>
      <c r="AU113">
        <f t="shared" si="10"/>
        <v>85.100625000000022</v>
      </c>
      <c r="AV113">
        <f t="shared" si="11"/>
        <v>219.81027599999982</v>
      </c>
    </row>
    <row r="114" spans="1:48" x14ac:dyDescent="0.25">
      <c r="A114">
        <v>95</v>
      </c>
      <c r="B114">
        <v>1</v>
      </c>
      <c r="C114">
        <v>1</v>
      </c>
      <c r="Q114">
        <v>96</v>
      </c>
      <c r="R114">
        <v>1</v>
      </c>
      <c r="S114">
        <v>62</v>
      </c>
      <c r="AO114">
        <v>94</v>
      </c>
      <c r="AP114">
        <v>44</v>
      </c>
      <c r="AQ114">
        <v>62.4</v>
      </c>
      <c r="AR114">
        <f t="shared" si="7"/>
        <v>-8.7749999999999986</v>
      </c>
      <c r="AS114">
        <f t="shared" si="8"/>
        <v>-0.77400000000000801</v>
      </c>
      <c r="AT114">
        <f t="shared" si="9"/>
        <v>6.7918500000000694</v>
      </c>
      <c r="AU114">
        <f t="shared" si="10"/>
        <v>77.000624999999971</v>
      </c>
      <c r="AV114">
        <f t="shared" si="11"/>
        <v>0.59907600000001238</v>
      </c>
    </row>
    <row r="115" spans="1:48" x14ac:dyDescent="0.25">
      <c r="A115">
        <v>96</v>
      </c>
      <c r="B115">
        <v>1</v>
      </c>
      <c r="C115">
        <v>1</v>
      </c>
      <c r="Q115">
        <v>97</v>
      </c>
      <c r="R115">
        <v>2</v>
      </c>
      <c r="S115">
        <v>65</v>
      </c>
      <c r="AO115">
        <v>95</v>
      </c>
      <c r="AP115">
        <v>44</v>
      </c>
      <c r="AQ115">
        <v>55.2</v>
      </c>
      <c r="AR115">
        <f t="shared" si="7"/>
        <v>-8.7749999999999986</v>
      </c>
      <c r="AS115">
        <f t="shared" si="8"/>
        <v>-7.9740000000000038</v>
      </c>
      <c r="AT115">
        <f t="shared" si="9"/>
        <v>69.971850000000018</v>
      </c>
      <c r="AU115">
        <f t="shared" si="10"/>
        <v>77.000624999999971</v>
      </c>
      <c r="AV115">
        <f t="shared" si="11"/>
        <v>63.584676000000059</v>
      </c>
    </row>
    <row r="116" spans="1:48" x14ac:dyDescent="0.25">
      <c r="A116">
        <v>97</v>
      </c>
      <c r="B116">
        <v>2</v>
      </c>
      <c r="C116">
        <v>2</v>
      </c>
      <c r="Q116">
        <v>98</v>
      </c>
      <c r="R116">
        <v>3</v>
      </c>
      <c r="S116">
        <v>65</v>
      </c>
      <c r="AO116">
        <v>96</v>
      </c>
      <c r="AP116">
        <v>62</v>
      </c>
      <c r="AQ116">
        <v>73.2</v>
      </c>
      <c r="AR116">
        <f t="shared" si="7"/>
        <v>9.2250000000000014</v>
      </c>
      <c r="AS116">
        <f t="shared" si="8"/>
        <v>10.025999999999996</v>
      </c>
      <c r="AT116">
        <f t="shared" si="9"/>
        <v>92.489849999999976</v>
      </c>
      <c r="AU116">
        <f t="shared" si="10"/>
        <v>85.100625000000022</v>
      </c>
      <c r="AV116">
        <f t="shared" si="11"/>
        <v>100.52067599999992</v>
      </c>
    </row>
    <row r="117" spans="1:48" x14ac:dyDescent="0.25">
      <c r="A117">
        <v>98</v>
      </c>
      <c r="B117">
        <v>3</v>
      </c>
      <c r="C117">
        <v>2</v>
      </c>
      <c r="Q117">
        <v>99</v>
      </c>
      <c r="R117">
        <v>1</v>
      </c>
      <c r="S117">
        <v>44</v>
      </c>
      <c r="AO117">
        <v>97</v>
      </c>
      <c r="AP117">
        <v>65</v>
      </c>
      <c r="AQ117">
        <v>86.4</v>
      </c>
      <c r="AR117">
        <f t="shared" si="7"/>
        <v>12.225000000000001</v>
      </c>
      <c r="AS117">
        <f t="shared" si="8"/>
        <v>23.225999999999999</v>
      </c>
      <c r="AT117">
        <f t="shared" si="9"/>
        <v>283.93785000000003</v>
      </c>
      <c r="AU117">
        <f t="shared" si="10"/>
        <v>149.45062500000003</v>
      </c>
      <c r="AV117">
        <f t="shared" si="11"/>
        <v>539.44707599999992</v>
      </c>
    </row>
    <row r="118" spans="1:48" x14ac:dyDescent="0.25">
      <c r="A118">
        <v>99</v>
      </c>
      <c r="B118">
        <v>1</v>
      </c>
      <c r="C118">
        <v>3</v>
      </c>
      <c r="Q118">
        <v>100</v>
      </c>
      <c r="R118">
        <v>3</v>
      </c>
      <c r="S118">
        <v>63</v>
      </c>
      <c r="AO118">
        <v>98</v>
      </c>
      <c r="AP118">
        <v>65</v>
      </c>
      <c r="AQ118">
        <v>85.2</v>
      </c>
      <c r="AR118">
        <f t="shared" si="7"/>
        <v>12.225000000000001</v>
      </c>
      <c r="AS118">
        <f t="shared" si="8"/>
        <v>22.025999999999996</v>
      </c>
      <c r="AT118">
        <f t="shared" si="9"/>
        <v>269.26785000000001</v>
      </c>
      <c r="AU118">
        <f t="shared" si="10"/>
        <v>149.45062500000003</v>
      </c>
      <c r="AV118">
        <f t="shared" si="11"/>
        <v>485.14467599999983</v>
      </c>
    </row>
    <row r="119" spans="1:48" x14ac:dyDescent="0.25">
      <c r="A119">
        <v>100</v>
      </c>
      <c r="B119">
        <v>3</v>
      </c>
      <c r="C119">
        <v>2</v>
      </c>
      <c r="Q119">
        <v>101</v>
      </c>
      <c r="R119">
        <v>3</v>
      </c>
      <c r="S119">
        <v>60</v>
      </c>
      <c r="AO119">
        <v>99</v>
      </c>
      <c r="AP119">
        <v>44</v>
      </c>
      <c r="AQ119">
        <v>48</v>
      </c>
      <c r="AR119">
        <f t="shared" si="7"/>
        <v>-8.7749999999999986</v>
      </c>
      <c r="AS119">
        <f t="shared" si="8"/>
        <v>-15.174000000000007</v>
      </c>
      <c r="AT119">
        <f t="shared" si="9"/>
        <v>133.15185000000002</v>
      </c>
      <c r="AU119">
        <f t="shared" si="10"/>
        <v>77.000624999999971</v>
      </c>
      <c r="AV119">
        <f t="shared" si="11"/>
        <v>230.25027600000021</v>
      </c>
    </row>
    <row r="120" spans="1:48" x14ac:dyDescent="0.25">
      <c r="A120">
        <v>101</v>
      </c>
      <c r="B120">
        <v>3</v>
      </c>
      <c r="C120">
        <v>2</v>
      </c>
      <c r="Q120">
        <v>102</v>
      </c>
      <c r="R120">
        <v>3</v>
      </c>
      <c r="S120">
        <v>59</v>
      </c>
      <c r="AO120">
        <v>100</v>
      </c>
      <c r="AP120">
        <v>63</v>
      </c>
      <c r="AQ120">
        <v>82.8</v>
      </c>
      <c r="AR120">
        <f t="shared" si="7"/>
        <v>10.225000000000001</v>
      </c>
      <c r="AS120">
        <f t="shared" si="8"/>
        <v>19.625999999999991</v>
      </c>
      <c r="AT120">
        <f t="shared" si="9"/>
        <v>200.67584999999994</v>
      </c>
      <c r="AU120">
        <f t="shared" si="10"/>
        <v>104.55062500000003</v>
      </c>
      <c r="AV120">
        <f t="shared" si="11"/>
        <v>385.17987599999964</v>
      </c>
    </row>
    <row r="121" spans="1:48" x14ac:dyDescent="0.25">
      <c r="A121">
        <v>102</v>
      </c>
      <c r="B121">
        <v>3</v>
      </c>
      <c r="C121">
        <v>1</v>
      </c>
      <c r="Q121">
        <v>103</v>
      </c>
      <c r="R121">
        <v>1</v>
      </c>
      <c r="S121">
        <v>46</v>
      </c>
      <c r="AO121">
        <v>101</v>
      </c>
      <c r="AP121">
        <v>60</v>
      </c>
      <c r="AQ121">
        <v>76.8</v>
      </c>
      <c r="AR121">
        <f t="shared" si="7"/>
        <v>7.2250000000000014</v>
      </c>
      <c r="AS121">
        <f t="shared" si="8"/>
        <v>13.625999999999991</v>
      </c>
      <c r="AT121">
        <f t="shared" si="9"/>
        <v>98.447849999999946</v>
      </c>
      <c r="AU121">
        <f t="shared" si="10"/>
        <v>52.200625000000024</v>
      </c>
      <c r="AV121">
        <f t="shared" si="11"/>
        <v>185.66787599999975</v>
      </c>
    </row>
    <row r="122" spans="1:48" x14ac:dyDescent="0.25">
      <c r="A122">
        <v>103</v>
      </c>
      <c r="B122">
        <v>1</v>
      </c>
      <c r="C122">
        <v>2</v>
      </c>
      <c r="Q122">
        <v>104</v>
      </c>
      <c r="R122">
        <v>3</v>
      </c>
      <c r="S122">
        <v>52</v>
      </c>
      <c r="AO122">
        <v>102</v>
      </c>
      <c r="AP122">
        <v>59</v>
      </c>
      <c r="AQ122">
        <v>67.2</v>
      </c>
      <c r="AR122">
        <f t="shared" si="7"/>
        <v>6.2250000000000014</v>
      </c>
      <c r="AS122">
        <f t="shared" si="8"/>
        <v>4.0259999999999962</v>
      </c>
      <c r="AT122">
        <f t="shared" si="9"/>
        <v>25.061849999999982</v>
      </c>
      <c r="AU122">
        <f t="shared" si="10"/>
        <v>38.750625000000021</v>
      </c>
      <c r="AV122">
        <f t="shared" si="11"/>
        <v>16.208675999999969</v>
      </c>
    </row>
    <row r="123" spans="1:48" x14ac:dyDescent="0.25">
      <c r="A123">
        <v>104</v>
      </c>
      <c r="B123">
        <v>3</v>
      </c>
      <c r="C123">
        <v>2</v>
      </c>
      <c r="Q123">
        <v>105</v>
      </c>
      <c r="R123">
        <v>2</v>
      </c>
      <c r="S123">
        <v>59</v>
      </c>
      <c r="AO123">
        <v>103</v>
      </c>
      <c r="AP123">
        <v>46</v>
      </c>
      <c r="AQ123">
        <v>58.8</v>
      </c>
      <c r="AR123">
        <f t="shared" si="7"/>
        <v>-6.7749999999999986</v>
      </c>
      <c r="AS123">
        <f t="shared" si="8"/>
        <v>-4.3740000000000094</v>
      </c>
      <c r="AT123">
        <f t="shared" si="9"/>
        <v>29.633850000000059</v>
      </c>
      <c r="AU123">
        <f t="shared" si="10"/>
        <v>45.900624999999984</v>
      </c>
      <c r="AV123">
        <f t="shared" si="11"/>
        <v>19.131876000000084</v>
      </c>
    </row>
    <row r="124" spans="1:48" x14ac:dyDescent="0.25">
      <c r="A124">
        <v>105</v>
      </c>
      <c r="B124">
        <v>2</v>
      </c>
      <c r="C124">
        <v>2</v>
      </c>
      <c r="Q124">
        <v>106</v>
      </c>
      <c r="R124">
        <v>2</v>
      </c>
      <c r="S124">
        <v>54</v>
      </c>
      <c r="AO124">
        <v>104</v>
      </c>
      <c r="AP124">
        <v>52</v>
      </c>
      <c r="AQ124">
        <v>64.8</v>
      </c>
      <c r="AR124">
        <f t="shared" si="7"/>
        <v>-0.77499999999999858</v>
      </c>
      <c r="AS124">
        <f t="shared" si="8"/>
        <v>1.6259999999999906</v>
      </c>
      <c r="AT124">
        <f t="shared" si="9"/>
        <v>-1.2601499999999903</v>
      </c>
      <c r="AU124">
        <f t="shared" si="10"/>
        <v>0.60062499999999774</v>
      </c>
      <c r="AV124">
        <f t="shared" si="11"/>
        <v>2.6438759999999695</v>
      </c>
    </row>
    <row r="125" spans="1:48" x14ac:dyDescent="0.25">
      <c r="A125">
        <v>106</v>
      </c>
      <c r="B125">
        <v>2</v>
      </c>
      <c r="C125">
        <v>2</v>
      </c>
      <c r="Q125">
        <v>107</v>
      </c>
      <c r="R125">
        <v>3</v>
      </c>
      <c r="S125">
        <v>62</v>
      </c>
      <c r="AO125">
        <v>105</v>
      </c>
      <c r="AP125">
        <v>59</v>
      </c>
      <c r="AQ125">
        <v>63.6</v>
      </c>
      <c r="AR125">
        <f t="shared" si="7"/>
        <v>6.2250000000000014</v>
      </c>
      <c r="AS125">
        <f t="shared" si="8"/>
        <v>0.42599999999999483</v>
      </c>
      <c r="AT125">
        <f t="shared" si="9"/>
        <v>2.6518499999999685</v>
      </c>
      <c r="AU125">
        <f t="shared" si="10"/>
        <v>38.750625000000021</v>
      </c>
      <c r="AV125">
        <f t="shared" si="11"/>
        <v>0.18147599999999559</v>
      </c>
    </row>
    <row r="126" spans="1:48" x14ac:dyDescent="0.25">
      <c r="A126">
        <v>107</v>
      </c>
      <c r="B126">
        <v>3</v>
      </c>
      <c r="C126">
        <v>2</v>
      </c>
      <c r="Q126">
        <v>108</v>
      </c>
      <c r="R126">
        <v>1</v>
      </c>
      <c r="S126">
        <v>35</v>
      </c>
      <c r="AO126">
        <v>106</v>
      </c>
      <c r="AP126">
        <v>54</v>
      </c>
      <c r="AQ126">
        <v>79.2</v>
      </c>
      <c r="AR126">
        <f t="shared" si="7"/>
        <v>1.2250000000000014</v>
      </c>
      <c r="AS126">
        <f t="shared" si="8"/>
        <v>16.025999999999996</v>
      </c>
      <c r="AT126">
        <f t="shared" si="9"/>
        <v>19.631850000000018</v>
      </c>
      <c r="AU126">
        <f t="shared" si="10"/>
        <v>1.5006250000000034</v>
      </c>
      <c r="AV126">
        <f t="shared" si="11"/>
        <v>256.83267599999988</v>
      </c>
    </row>
    <row r="127" spans="1:48" x14ac:dyDescent="0.25">
      <c r="A127">
        <v>108</v>
      </c>
      <c r="B127">
        <v>1</v>
      </c>
      <c r="C127">
        <v>3</v>
      </c>
      <c r="Q127">
        <v>109</v>
      </c>
      <c r="R127">
        <v>1</v>
      </c>
      <c r="S127">
        <v>54</v>
      </c>
      <c r="AO127">
        <v>107</v>
      </c>
      <c r="AP127">
        <v>62</v>
      </c>
      <c r="AQ127">
        <v>80.400000000000006</v>
      </c>
      <c r="AR127">
        <f t="shared" si="7"/>
        <v>9.2250000000000014</v>
      </c>
      <c r="AS127">
        <f t="shared" si="8"/>
        <v>17.225999999999999</v>
      </c>
      <c r="AT127">
        <f t="shared" si="9"/>
        <v>158.90985000000001</v>
      </c>
      <c r="AU127">
        <f t="shared" si="10"/>
        <v>85.100625000000022</v>
      </c>
      <c r="AV127">
        <f t="shared" si="11"/>
        <v>296.73507599999999</v>
      </c>
    </row>
    <row r="128" spans="1:48" x14ac:dyDescent="0.25">
      <c r="A128">
        <v>109</v>
      </c>
      <c r="B128">
        <v>1</v>
      </c>
      <c r="C128">
        <v>1</v>
      </c>
      <c r="Q128">
        <v>110</v>
      </c>
      <c r="R128">
        <v>3</v>
      </c>
      <c r="S128">
        <v>65</v>
      </c>
      <c r="AO128">
        <v>108</v>
      </c>
      <c r="AP128">
        <v>35</v>
      </c>
      <c r="AQ128">
        <v>48</v>
      </c>
      <c r="AR128">
        <f t="shared" si="7"/>
        <v>-17.774999999999999</v>
      </c>
      <c r="AS128">
        <f t="shared" si="8"/>
        <v>-15.174000000000007</v>
      </c>
      <c r="AT128">
        <f t="shared" si="9"/>
        <v>269.71785000000011</v>
      </c>
      <c r="AU128">
        <f t="shared" si="10"/>
        <v>315.95062499999995</v>
      </c>
      <c r="AV128">
        <f t="shared" si="11"/>
        <v>230.25027600000021</v>
      </c>
    </row>
    <row r="129" spans="1:48" x14ac:dyDescent="0.25">
      <c r="A129">
        <v>110</v>
      </c>
      <c r="B129">
        <v>3</v>
      </c>
      <c r="C129">
        <v>2</v>
      </c>
      <c r="Q129">
        <v>111</v>
      </c>
      <c r="R129">
        <v>2</v>
      </c>
      <c r="S129">
        <v>52</v>
      </c>
      <c r="AO129">
        <v>109</v>
      </c>
      <c r="AP129">
        <v>54</v>
      </c>
      <c r="AQ129">
        <v>55.2</v>
      </c>
      <c r="AR129">
        <f t="shared" si="7"/>
        <v>1.2250000000000014</v>
      </c>
      <c r="AS129">
        <f t="shared" si="8"/>
        <v>-7.9740000000000038</v>
      </c>
      <c r="AT129">
        <f t="shared" si="9"/>
        <v>-9.7681500000000163</v>
      </c>
      <c r="AU129">
        <f t="shared" si="10"/>
        <v>1.5006250000000034</v>
      </c>
      <c r="AV129">
        <f t="shared" si="11"/>
        <v>63.584676000000059</v>
      </c>
    </row>
    <row r="130" spans="1:48" x14ac:dyDescent="0.25">
      <c r="A130">
        <v>111</v>
      </c>
      <c r="B130">
        <v>2</v>
      </c>
      <c r="C130">
        <v>3</v>
      </c>
      <c r="Q130">
        <v>112</v>
      </c>
      <c r="R130">
        <v>1</v>
      </c>
      <c r="S130">
        <v>50</v>
      </c>
      <c r="AO130">
        <v>110</v>
      </c>
      <c r="AP130">
        <v>65</v>
      </c>
      <c r="AQ130">
        <v>82.8</v>
      </c>
      <c r="AR130">
        <f t="shared" si="7"/>
        <v>12.225000000000001</v>
      </c>
      <c r="AS130">
        <f t="shared" si="8"/>
        <v>19.625999999999991</v>
      </c>
      <c r="AT130">
        <f t="shared" si="9"/>
        <v>239.92784999999992</v>
      </c>
      <c r="AU130">
        <f t="shared" si="10"/>
        <v>149.45062500000003</v>
      </c>
      <c r="AV130">
        <f t="shared" si="11"/>
        <v>385.17987599999964</v>
      </c>
    </row>
    <row r="131" spans="1:48" x14ac:dyDescent="0.25">
      <c r="A131">
        <v>112</v>
      </c>
      <c r="B131">
        <v>1</v>
      </c>
      <c r="C131">
        <v>2</v>
      </c>
      <c r="Q131">
        <v>113</v>
      </c>
      <c r="R131">
        <v>3</v>
      </c>
      <c r="S131">
        <v>59</v>
      </c>
      <c r="AO131">
        <v>111</v>
      </c>
      <c r="AP131">
        <v>52</v>
      </c>
      <c r="AQ131">
        <v>48</v>
      </c>
      <c r="AR131">
        <f t="shared" si="7"/>
        <v>-0.77499999999999858</v>
      </c>
      <c r="AS131">
        <f t="shared" si="8"/>
        <v>-15.174000000000007</v>
      </c>
      <c r="AT131">
        <f t="shared" si="9"/>
        <v>11.759849999999984</v>
      </c>
      <c r="AU131">
        <f t="shared" si="10"/>
        <v>0.60062499999999774</v>
      </c>
      <c r="AV131">
        <f t="shared" si="11"/>
        <v>230.25027600000021</v>
      </c>
    </row>
    <row r="132" spans="1:48" x14ac:dyDescent="0.25">
      <c r="A132">
        <v>113</v>
      </c>
      <c r="B132">
        <v>3</v>
      </c>
      <c r="C132">
        <v>2</v>
      </c>
      <c r="Q132">
        <v>114</v>
      </c>
      <c r="R132">
        <v>1</v>
      </c>
      <c r="S132">
        <v>65</v>
      </c>
      <c r="AO132">
        <v>112</v>
      </c>
      <c r="AP132">
        <v>50</v>
      </c>
      <c r="AQ132">
        <v>49.2</v>
      </c>
      <c r="AR132">
        <f t="shared" si="7"/>
        <v>-2.7749999999999986</v>
      </c>
      <c r="AS132">
        <f t="shared" si="8"/>
        <v>-13.974000000000004</v>
      </c>
      <c r="AT132">
        <f t="shared" si="9"/>
        <v>38.777849999999994</v>
      </c>
      <c r="AU132">
        <f t="shared" si="10"/>
        <v>7.7006249999999925</v>
      </c>
      <c r="AV132">
        <f t="shared" si="11"/>
        <v>195.2726760000001</v>
      </c>
    </row>
    <row r="133" spans="1:48" x14ac:dyDescent="0.25">
      <c r="A133">
        <v>114</v>
      </c>
      <c r="B133">
        <v>1</v>
      </c>
      <c r="C133">
        <v>2</v>
      </c>
      <c r="Q133">
        <v>115</v>
      </c>
      <c r="R133">
        <v>3</v>
      </c>
      <c r="S133">
        <v>61</v>
      </c>
      <c r="AO133">
        <v>113</v>
      </c>
      <c r="AP133">
        <v>59</v>
      </c>
      <c r="AQ133">
        <v>68.400000000000006</v>
      </c>
      <c r="AR133">
        <f t="shared" si="7"/>
        <v>6.2250000000000014</v>
      </c>
      <c r="AS133">
        <f t="shared" si="8"/>
        <v>5.2259999999999991</v>
      </c>
      <c r="AT133">
        <f t="shared" si="9"/>
        <v>32.531849999999999</v>
      </c>
      <c r="AU133">
        <f t="shared" si="10"/>
        <v>38.750625000000021</v>
      </c>
      <c r="AV133">
        <f t="shared" si="11"/>
        <v>27.311075999999989</v>
      </c>
    </row>
    <row r="134" spans="1:48" x14ac:dyDescent="0.25">
      <c r="A134">
        <v>115</v>
      </c>
      <c r="B134">
        <v>3</v>
      </c>
      <c r="C134">
        <v>2</v>
      </c>
      <c r="Q134">
        <v>116</v>
      </c>
      <c r="R134">
        <v>2</v>
      </c>
      <c r="S134">
        <v>44</v>
      </c>
      <c r="AO134">
        <v>114</v>
      </c>
      <c r="AP134">
        <v>65</v>
      </c>
      <c r="AQ134">
        <v>69.599999999999994</v>
      </c>
      <c r="AR134">
        <f t="shared" si="7"/>
        <v>12.225000000000001</v>
      </c>
      <c r="AS134">
        <f t="shared" si="8"/>
        <v>6.4259999999999877</v>
      </c>
      <c r="AT134">
        <f t="shared" si="9"/>
        <v>78.55784999999986</v>
      </c>
      <c r="AU134">
        <f t="shared" si="10"/>
        <v>149.45062500000003</v>
      </c>
      <c r="AV134">
        <f t="shared" si="11"/>
        <v>41.293475999999842</v>
      </c>
    </row>
    <row r="135" spans="1:48" x14ac:dyDescent="0.25">
      <c r="A135">
        <v>116</v>
      </c>
      <c r="B135">
        <v>2</v>
      </c>
      <c r="C135">
        <v>3</v>
      </c>
      <c r="Q135">
        <v>117</v>
      </c>
      <c r="R135">
        <v>3</v>
      </c>
      <c r="S135">
        <v>54</v>
      </c>
      <c r="AO135">
        <v>115</v>
      </c>
      <c r="AP135">
        <v>61</v>
      </c>
      <c r="AQ135">
        <v>68.400000000000006</v>
      </c>
      <c r="AR135">
        <f t="shared" si="7"/>
        <v>8.2250000000000014</v>
      </c>
      <c r="AS135">
        <f t="shared" si="8"/>
        <v>5.2259999999999991</v>
      </c>
      <c r="AT135">
        <f t="shared" si="9"/>
        <v>42.983849999999997</v>
      </c>
      <c r="AU135">
        <f t="shared" si="10"/>
        <v>67.650625000000019</v>
      </c>
      <c r="AV135">
        <f t="shared" si="11"/>
        <v>27.311075999999989</v>
      </c>
    </row>
    <row r="136" spans="1:48" x14ac:dyDescent="0.25">
      <c r="A136">
        <v>117</v>
      </c>
      <c r="B136">
        <v>3</v>
      </c>
      <c r="C136">
        <v>1</v>
      </c>
      <c r="Q136">
        <v>118</v>
      </c>
      <c r="R136">
        <v>3</v>
      </c>
      <c r="S136">
        <v>67</v>
      </c>
      <c r="AO136">
        <v>116</v>
      </c>
      <c r="AP136">
        <v>44</v>
      </c>
      <c r="AQ136">
        <v>44.4</v>
      </c>
      <c r="AR136">
        <f t="shared" si="7"/>
        <v>-8.7749999999999986</v>
      </c>
      <c r="AS136">
        <f t="shared" si="8"/>
        <v>-18.774000000000008</v>
      </c>
      <c r="AT136">
        <f t="shared" si="9"/>
        <v>164.74185000000006</v>
      </c>
      <c r="AU136">
        <f t="shared" si="10"/>
        <v>77.000624999999971</v>
      </c>
      <c r="AV136">
        <f t="shared" si="11"/>
        <v>352.46307600000029</v>
      </c>
    </row>
    <row r="137" spans="1:48" x14ac:dyDescent="0.25">
      <c r="A137">
        <v>118</v>
      </c>
      <c r="B137">
        <v>3</v>
      </c>
      <c r="C137">
        <v>2</v>
      </c>
      <c r="Q137">
        <v>119</v>
      </c>
      <c r="R137">
        <v>1</v>
      </c>
      <c r="S137">
        <v>57</v>
      </c>
      <c r="AO137">
        <v>117</v>
      </c>
      <c r="AP137">
        <v>54</v>
      </c>
      <c r="AQ137">
        <v>66</v>
      </c>
      <c r="AR137">
        <f t="shared" si="7"/>
        <v>1.2250000000000014</v>
      </c>
      <c r="AS137">
        <f t="shared" si="8"/>
        <v>2.8259999999999934</v>
      </c>
      <c r="AT137">
        <f t="shared" si="9"/>
        <v>3.4618499999999961</v>
      </c>
      <c r="AU137">
        <f t="shared" si="10"/>
        <v>1.5006250000000034</v>
      </c>
      <c r="AV137">
        <f t="shared" si="11"/>
        <v>7.9862759999999628</v>
      </c>
    </row>
    <row r="138" spans="1:48" x14ac:dyDescent="0.25">
      <c r="A138">
        <v>119</v>
      </c>
      <c r="B138">
        <v>1</v>
      </c>
      <c r="C138">
        <v>2</v>
      </c>
      <c r="Q138">
        <v>120</v>
      </c>
      <c r="R138">
        <v>1</v>
      </c>
      <c r="S138">
        <v>47</v>
      </c>
      <c r="AO138">
        <v>118</v>
      </c>
      <c r="AP138">
        <v>67</v>
      </c>
      <c r="AQ138">
        <v>74.400000000000006</v>
      </c>
      <c r="AR138">
        <f t="shared" si="7"/>
        <v>14.225000000000001</v>
      </c>
      <c r="AS138">
        <f t="shared" si="8"/>
        <v>11.225999999999999</v>
      </c>
      <c r="AT138">
        <f t="shared" si="9"/>
        <v>159.68985000000001</v>
      </c>
      <c r="AU138">
        <f t="shared" si="10"/>
        <v>202.35062500000004</v>
      </c>
      <c r="AV138">
        <f t="shared" si="11"/>
        <v>126.02307599999997</v>
      </c>
    </row>
    <row r="139" spans="1:48" x14ac:dyDescent="0.25">
      <c r="A139">
        <v>120</v>
      </c>
      <c r="B139">
        <v>1</v>
      </c>
      <c r="C139">
        <v>3</v>
      </c>
      <c r="Q139">
        <v>121</v>
      </c>
      <c r="R139">
        <v>1</v>
      </c>
      <c r="S139">
        <v>54</v>
      </c>
      <c r="AO139">
        <v>119</v>
      </c>
      <c r="AP139">
        <v>57</v>
      </c>
      <c r="AQ139">
        <v>76.8</v>
      </c>
      <c r="AR139">
        <f t="shared" si="7"/>
        <v>4.2250000000000014</v>
      </c>
      <c r="AS139">
        <f t="shared" si="8"/>
        <v>13.625999999999991</v>
      </c>
      <c r="AT139">
        <f t="shared" si="9"/>
        <v>57.569849999999981</v>
      </c>
      <c r="AU139">
        <f t="shared" si="10"/>
        <v>17.850625000000012</v>
      </c>
      <c r="AV139">
        <f t="shared" si="11"/>
        <v>185.66787599999975</v>
      </c>
    </row>
    <row r="140" spans="1:48" x14ac:dyDescent="0.25">
      <c r="A140">
        <v>121</v>
      </c>
      <c r="B140">
        <v>1</v>
      </c>
      <c r="C140">
        <v>1</v>
      </c>
      <c r="Q140">
        <v>122</v>
      </c>
      <c r="R140">
        <v>2</v>
      </c>
      <c r="S140">
        <v>52</v>
      </c>
      <c r="AO140">
        <v>120</v>
      </c>
      <c r="AP140">
        <v>47</v>
      </c>
      <c r="AQ140">
        <v>48</v>
      </c>
      <c r="AR140">
        <f t="shared" si="7"/>
        <v>-5.7749999999999986</v>
      </c>
      <c r="AS140">
        <f t="shared" si="8"/>
        <v>-15.174000000000007</v>
      </c>
      <c r="AT140">
        <f t="shared" si="9"/>
        <v>87.629850000000019</v>
      </c>
      <c r="AU140">
        <f t="shared" si="10"/>
        <v>33.350624999999987</v>
      </c>
      <c r="AV140">
        <f t="shared" si="11"/>
        <v>230.25027600000021</v>
      </c>
    </row>
    <row r="141" spans="1:48" x14ac:dyDescent="0.25">
      <c r="A141">
        <v>122</v>
      </c>
      <c r="B141">
        <v>2</v>
      </c>
      <c r="C141">
        <v>1</v>
      </c>
      <c r="Q141">
        <v>123</v>
      </c>
      <c r="R141">
        <v>2</v>
      </c>
      <c r="S141">
        <v>52</v>
      </c>
      <c r="AO141">
        <v>121</v>
      </c>
      <c r="AP141">
        <v>54</v>
      </c>
      <c r="AQ141">
        <v>60</v>
      </c>
      <c r="AR141">
        <f t="shared" si="7"/>
        <v>1.2250000000000014</v>
      </c>
      <c r="AS141">
        <f t="shared" si="8"/>
        <v>-3.1740000000000066</v>
      </c>
      <c r="AT141">
        <f t="shared" si="9"/>
        <v>-3.8881500000000124</v>
      </c>
      <c r="AU141">
        <f t="shared" si="10"/>
        <v>1.5006250000000034</v>
      </c>
      <c r="AV141">
        <f t="shared" si="11"/>
        <v>10.074276000000042</v>
      </c>
    </row>
    <row r="142" spans="1:48" x14ac:dyDescent="0.25">
      <c r="A142">
        <v>123</v>
      </c>
      <c r="B142">
        <v>2</v>
      </c>
      <c r="C142">
        <v>2</v>
      </c>
      <c r="Q142">
        <v>124</v>
      </c>
      <c r="R142">
        <v>2</v>
      </c>
      <c r="S142">
        <v>46</v>
      </c>
      <c r="AO142">
        <v>122</v>
      </c>
      <c r="AP142">
        <v>52</v>
      </c>
      <c r="AQ142">
        <v>55.2</v>
      </c>
      <c r="AR142">
        <f t="shared" si="7"/>
        <v>-0.77499999999999858</v>
      </c>
      <c r="AS142">
        <f t="shared" si="8"/>
        <v>-7.9740000000000038</v>
      </c>
      <c r="AT142">
        <f t="shared" si="9"/>
        <v>6.1798499999999912</v>
      </c>
      <c r="AU142">
        <f t="shared" si="10"/>
        <v>0.60062499999999774</v>
      </c>
      <c r="AV142">
        <f t="shared" si="11"/>
        <v>63.584676000000059</v>
      </c>
    </row>
    <row r="143" spans="1:48" x14ac:dyDescent="0.25">
      <c r="A143">
        <v>124</v>
      </c>
      <c r="B143">
        <v>2</v>
      </c>
      <c r="C143">
        <v>3</v>
      </c>
      <c r="Q143">
        <v>125</v>
      </c>
      <c r="R143">
        <v>1</v>
      </c>
      <c r="S143">
        <v>62</v>
      </c>
      <c r="AO143">
        <v>123</v>
      </c>
      <c r="AP143">
        <v>52</v>
      </c>
      <c r="AQ143">
        <v>63.6</v>
      </c>
      <c r="AR143">
        <f t="shared" si="7"/>
        <v>-0.77499999999999858</v>
      </c>
      <c r="AS143">
        <f t="shared" si="8"/>
        <v>0.42599999999999483</v>
      </c>
      <c r="AT143">
        <f t="shared" si="9"/>
        <v>-0.33014999999999539</v>
      </c>
      <c r="AU143">
        <f t="shared" si="10"/>
        <v>0.60062499999999774</v>
      </c>
      <c r="AV143">
        <f t="shared" si="11"/>
        <v>0.18147599999999559</v>
      </c>
    </row>
    <row r="144" spans="1:48" x14ac:dyDescent="0.25">
      <c r="A144">
        <v>125</v>
      </c>
      <c r="B144">
        <v>1</v>
      </c>
      <c r="C144">
        <v>3</v>
      </c>
      <c r="Q144">
        <v>126</v>
      </c>
      <c r="R144">
        <v>3</v>
      </c>
      <c r="S144">
        <v>57</v>
      </c>
      <c r="AO144">
        <v>124</v>
      </c>
      <c r="AP144">
        <v>46</v>
      </c>
      <c r="AQ144">
        <v>62.4</v>
      </c>
      <c r="AR144">
        <f t="shared" si="7"/>
        <v>-6.7749999999999986</v>
      </c>
      <c r="AS144">
        <f t="shared" si="8"/>
        <v>-0.77400000000000801</v>
      </c>
      <c r="AT144">
        <f t="shared" si="9"/>
        <v>5.2438500000000534</v>
      </c>
      <c r="AU144">
        <f t="shared" si="10"/>
        <v>45.900624999999984</v>
      </c>
      <c r="AV144">
        <f t="shared" si="11"/>
        <v>0.59907600000001238</v>
      </c>
    </row>
    <row r="145" spans="1:48" x14ac:dyDescent="0.25">
      <c r="A145">
        <v>126</v>
      </c>
      <c r="B145">
        <v>3</v>
      </c>
      <c r="C145">
        <v>2</v>
      </c>
      <c r="Q145">
        <v>127</v>
      </c>
      <c r="R145">
        <v>2</v>
      </c>
      <c r="S145">
        <v>41</v>
      </c>
      <c r="AO145">
        <v>125</v>
      </c>
      <c r="AP145">
        <v>62</v>
      </c>
      <c r="AQ145">
        <v>54</v>
      </c>
      <c r="AR145">
        <f t="shared" si="7"/>
        <v>9.2250000000000014</v>
      </c>
      <c r="AS145">
        <f t="shared" si="8"/>
        <v>-9.1740000000000066</v>
      </c>
      <c r="AT145">
        <f t="shared" si="9"/>
        <v>-84.630150000000071</v>
      </c>
      <c r="AU145">
        <f t="shared" si="10"/>
        <v>85.100625000000022</v>
      </c>
      <c r="AV145">
        <f t="shared" si="11"/>
        <v>84.162276000000119</v>
      </c>
    </row>
    <row r="146" spans="1:48" x14ac:dyDescent="0.25">
      <c r="A146">
        <v>127</v>
      </c>
      <c r="B146">
        <v>2</v>
      </c>
      <c r="C146">
        <v>2</v>
      </c>
      <c r="Q146">
        <v>128</v>
      </c>
      <c r="R146">
        <v>2</v>
      </c>
      <c r="S146">
        <v>53</v>
      </c>
      <c r="AO146">
        <v>126</v>
      </c>
      <c r="AP146">
        <v>57</v>
      </c>
      <c r="AQ146">
        <v>67.2</v>
      </c>
      <c r="AR146">
        <f t="shared" si="7"/>
        <v>4.2250000000000014</v>
      </c>
      <c r="AS146">
        <f t="shared" si="8"/>
        <v>4.0259999999999962</v>
      </c>
      <c r="AT146">
        <f t="shared" si="9"/>
        <v>17.009849999999989</v>
      </c>
      <c r="AU146">
        <f t="shared" si="10"/>
        <v>17.850625000000012</v>
      </c>
      <c r="AV146">
        <f t="shared" si="11"/>
        <v>16.208675999999969</v>
      </c>
    </row>
    <row r="147" spans="1:48" x14ac:dyDescent="0.25">
      <c r="A147">
        <v>128</v>
      </c>
      <c r="B147">
        <v>2</v>
      </c>
      <c r="C147">
        <v>1</v>
      </c>
      <c r="Q147">
        <v>129</v>
      </c>
      <c r="R147">
        <v>3</v>
      </c>
      <c r="S147">
        <v>49</v>
      </c>
      <c r="AO147">
        <v>127</v>
      </c>
      <c r="AP147">
        <v>41</v>
      </c>
      <c r="AQ147">
        <v>54</v>
      </c>
      <c r="AR147">
        <f t="shared" si="7"/>
        <v>-11.774999999999999</v>
      </c>
      <c r="AS147">
        <f t="shared" si="8"/>
        <v>-9.1740000000000066</v>
      </c>
      <c r="AT147">
        <f t="shared" si="9"/>
        <v>108.02385000000007</v>
      </c>
      <c r="AU147">
        <f t="shared" si="10"/>
        <v>138.65062499999996</v>
      </c>
      <c r="AV147">
        <f t="shared" si="11"/>
        <v>84.162276000000119</v>
      </c>
    </row>
    <row r="148" spans="1:48" x14ac:dyDescent="0.25">
      <c r="A148">
        <v>129</v>
      </c>
      <c r="B148">
        <v>3</v>
      </c>
      <c r="C148">
        <v>3</v>
      </c>
      <c r="Q148">
        <v>130</v>
      </c>
      <c r="R148">
        <v>1</v>
      </c>
      <c r="S148">
        <v>35</v>
      </c>
      <c r="AO148">
        <v>128</v>
      </c>
      <c r="AP148">
        <v>53</v>
      </c>
      <c r="AQ148">
        <v>64.8</v>
      </c>
      <c r="AR148">
        <f t="shared" si="7"/>
        <v>0.22500000000000142</v>
      </c>
      <c r="AS148">
        <f t="shared" si="8"/>
        <v>1.6259999999999906</v>
      </c>
      <c r="AT148">
        <f t="shared" si="9"/>
        <v>0.36585000000000018</v>
      </c>
      <c r="AU148">
        <f t="shared" si="10"/>
        <v>5.0625000000000642E-2</v>
      </c>
      <c r="AV148">
        <f t="shared" si="11"/>
        <v>2.6438759999999695</v>
      </c>
    </row>
    <row r="149" spans="1:48" x14ac:dyDescent="0.25">
      <c r="A149">
        <v>130</v>
      </c>
      <c r="B149">
        <v>1</v>
      </c>
      <c r="C149">
        <v>3</v>
      </c>
      <c r="Q149">
        <v>131</v>
      </c>
      <c r="R149">
        <v>2</v>
      </c>
      <c r="S149">
        <v>59</v>
      </c>
      <c r="AO149">
        <v>129</v>
      </c>
      <c r="AP149">
        <v>49</v>
      </c>
      <c r="AQ149">
        <v>67.2</v>
      </c>
      <c r="AR149">
        <f t="shared" si="7"/>
        <v>-3.7749999999999986</v>
      </c>
      <c r="AS149">
        <f t="shared" si="8"/>
        <v>4.0259999999999962</v>
      </c>
      <c r="AT149">
        <f t="shared" si="9"/>
        <v>-15.198149999999981</v>
      </c>
      <c r="AU149">
        <f t="shared" si="10"/>
        <v>14.250624999999989</v>
      </c>
      <c r="AV149">
        <f t="shared" si="11"/>
        <v>16.208675999999969</v>
      </c>
    </row>
    <row r="150" spans="1:48" x14ac:dyDescent="0.25">
      <c r="A150">
        <v>131</v>
      </c>
      <c r="B150">
        <v>2</v>
      </c>
      <c r="C150">
        <v>2</v>
      </c>
      <c r="Q150">
        <v>132</v>
      </c>
      <c r="R150">
        <v>1</v>
      </c>
      <c r="S150">
        <v>65</v>
      </c>
      <c r="AO150">
        <v>130</v>
      </c>
      <c r="AP150">
        <v>35</v>
      </c>
      <c r="AQ150">
        <v>49.2</v>
      </c>
      <c r="AR150">
        <f t="shared" ref="AR150:AR213" si="12">AP150-AVERAGE($AP$21:$AP$220)</f>
        <v>-17.774999999999999</v>
      </c>
      <c r="AS150">
        <f t="shared" ref="AS150:AS213" si="13">AQ150-AVERAGE($AQ$21:$AQ$220)</f>
        <v>-13.974000000000004</v>
      </c>
      <c r="AT150">
        <f t="shared" ref="AT150:AT213" si="14">AR150*AS150</f>
        <v>248.38785000000004</v>
      </c>
      <c r="AU150">
        <f t="shared" ref="AU150:AU213" si="15">AR150^2</f>
        <v>315.95062499999995</v>
      </c>
      <c r="AV150">
        <f t="shared" ref="AV150:AV213" si="16">AS150^2</f>
        <v>195.2726760000001</v>
      </c>
    </row>
    <row r="151" spans="1:48" x14ac:dyDescent="0.25">
      <c r="A151">
        <v>132</v>
      </c>
      <c r="B151">
        <v>1</v>
      </c>
      <c r="C151">
        <v>2</v>
      </c>
      <c r="Q151">
        <v>133</v>
      </c>
      <c r="R151">
        <v>2</v>
      </c>
      <c r="S151">
        <v>62</v>
      </c>
      <c r="AO151">
        <v>131</v>
      </c>
      <c r="AP151">
        <v>59</v>
      </c>
      <c r="AQ151">
        <v>64.8</v>
      </c>
      <c r="AR151">
        <f t="shared" si="12"/>
        <v>6.2250000000000014</v>
      </c>
      <c r="AS151">
        <f t="shared" si="13"/>
        <v>1.6259999999999906</v>
      </c>
      <c r="AT151">
        <f t="shared" si="14"/>
        <v>10.121849999999943</v>
      </c>
      <c r="AU151">
        <f t="shared" si="15"/>
        <v>38.750625000000021</v>
      </c>
      <c r="AV151">
        <f t="shared" si="16"/>
        <v>2.6438759999999695</v>
      </c>
    </row>
    <row r="152" spans="1:48" x14ac:dyDescent="0.25">
      <c r="A152">
        <v>133</v>
      </c>
      <c r="B152">
        <v>2</v>
      </c>
      <c r="C152">
        <v>3</v>
      </c>
      <c r="Q152">
        <v>134</v>
      </c>
      <c r="R152">
        <v>2</v>
      </c>
      <c r="S152">
        <v>54</v>
      </c>
      <c r="AO152">
        <v>132</v>
      </c>
      <c r="AP152">
        <v>65</v>
      </c>
      <c r="AQ152">
        <v>86.4</v>
      </c>
      <c r="AR152">
        <f t="shared" si="12"/>
        <v>12.225000000000001</v>
      </c>
      <c r="AS152">
        <f t="shared" si="13"/>
        <v>23.225999999999999</v>
      </c>
      <c r="AT152">
        <f t="shared" si="14"/>
        <v>283.93785000000003</v>
      </c>
      <c r="AU152">
        <f t="shared" si="15"/>
        <v>149.45062500000003</v>
      </c>
      <c r="AV152">
        <f t="shared" si="16"/>
        <v>539.44707599999992</v>
      </c>
    </row>
    <row r="153" spans="1:48" x14ac:dyDescent="0.25">
      <c r="A153">
        <v>134</v>
      </c>
      <c r="B153">
        <v>2</v>
      </c>
      <c r="C153">
        <v>3</v>
      </c>
      <c r="Q153">
        <v>135</v>
      </c>
      <c r="R153">
        <v>1</v>
      </c>
      <c r="S153">
        <v>59</v>
      </c>
      <c r="AO153">
        <v>133</v>
      </c>
      <c r="AP153">
        <v>62</v>
      </c>
      <c r="AQ153">
        <v>67.2</v>
      </c>
      <c r="AR153">
        <f t="shared" si="12"/>
        <v>9.2250000000000014</v>
      </c>
      <c r="AS153">
        <f t="shared" si="13"/>
        <v>4.0259999999999962</v>
      </c>
      <c r="AT153">
        <f t="shared" si="14"/>
        <v>37.139849999999974</v>
      </c>
      <c r="AU153">
        <f t="shared" si="15"/>
        <v>85.100625000000022</v>
      </c>
      <c r="AV153">
        <f t="shared" si="16"/>
        <v>16.208675999999969</v>
      </c>
    </row>
    <row r="154" spans="1:48" x14ac:dyDescent="0.25">
      <c r="A154">
        <v>135</v>
      </c>
      <c r="B154">
        <v>1</v>
      </c>
      <c r="C154">
        <v>2</v>
      </c>
      <c r="Q154">
        <v>136</v>
      </c>
      <c r="R154">
        <v>3</v>
      </c>
      <c r="S154">
        <v>63</v>
      </c>
      <c r="AO154">
        <v>134</v>
      </c>
      <c r="AP154">
        <v>54</v>
      </c>
      <c r="AQ154">
        <v>56.4</v>
      </c>
      <c r="AR154">
        <f t="shared" si="12"/>
        <v>1.2250000000000014</v>
      </c>
      <c r="AS154">
        <f t="shared" si="13"/>
        <v>-6.774000000000008</v>
      </c>
      <c r="AT154">
        <f t="shared" si="14"/>
        <v>-8.2981500000000192</v>
      </c>
      <c r="AU154">
        <f t="shared" si="15"/>
        <v>1.5006250000000034</v>
      </c>
      <c r="AV154">
        <f t="shared" si="16"/>
        <v>45.887076000000107</v>
      </c>
    </row>
    <row r="155" spans="1:48" x14ac:dyDescent="0.25">
      <c r="A155">
        <v>136</v>
      </c>
      <c r="B155">
        <v>3</v>
      </c>
      <c r="C155">
        <v>2</v>
      </c>
      <c r="Q155">
        <v>137</v>
      </c>
      <c r="R155">
        <v>2</v>
      </c>
      <c r="S155">
        <v>59</v>
      </c>
      <c r="AO155">
        <v>135</v>
      </c>
      <c r="AP155">
        <v>59</v>
      </c>
      <c r="AQ155">
        <v>58.8</v>
      </c>
      <c r="AR155">
        <f t="shared" si="12"/>
        <v>6.2250000000000014</v>
      </c>
      <c r="AS155">
        <f t="shared" si="13"/>
        <v>-4.3740000000000094</v>
      </c>
      <c r="AT155">
        <f t="shared" si="14"/>
        <v>-27.228150000000063</v>
      </c>
      <c r="AU155">
        <f t="shared" si="15"/>
        <v>38.750625000000021</v>
      </c>
      <c r="AV155">
        <f t="shared" si="16"/>
        <v>19.131876000000084</v>
      </c>
    </row>
    <row r="156" spans="1:48" x14ac:dyDescent="0.25">
      <c r="A156">
        <v>137</v>
      </c>
      <c r="B156">
        <v>2</v>
      </c>
      <c r="C156">
        <v>2</v>
      </c>
      <c r="Q156">
        <v>138</v>
      </c>
      <c r="R156">
        <v>2</v>
      </c>
      <c r="S156">
        <v>52</v>
      </c>
      <c r="AO156">
        <v>136</v>
      </c>
      <c r="AP156">
        <v>63</v>
      </c>
      <c r="AQ156">
        <v>72</v>
      </c>
      <c r="AR156">
        <f t="shared" si="12"/>
        <v>10.225000000000001</v>
      </c>
      <c r="AS156">
        <f t="shared" si="13"/>
        <v>8.8259999999999934</v>
      </c>
      <c r="AT156">
        <f t="shared" si="14"/>
        <v>90.245849999999947</v>
      </c>
      <c r="AU156">
        <f t="shared" si="15"/>
        <v>104.55062500000003</v>
      </c>
      <c r="AV156">
        <f t="shared" si="16"/>
        <v>77.898275999999882</v>
      </c>
    </row>
    <row r="157" spans="1:48" x14ac:dyDescent="0.25">
      <c r="A157">
        <v>138</v>
      </c>
      <c r="B157">
        <v>2</v>
      </c>
      <c r="C157">
        <v>3</v>
      </c>
      <c r="Q157">
        <v>139</v>
      </c>
      <c r="R157">
        <v>2</v>
      </c>
      <c r="S157">
        <v>41</v>
      </c>
      <c r="AO157">
        <v>137</v>
      </c>
      <c r="AP157">
        <v>59</v>
      </c>
      <c r="AQ157">
        <v>64.8</v>
      </c>
      <c r="AR157">
        <f t="shared" si="12"/>
        <v>6.2250000000000014</v>
      </c>
      <c r="AS157">
        <f t="shared" si="13"/>
        <v>1.6259999999999906</v>
      </c>
      <c r="AT157">
        <f t="shared" si="14"/>
        <v>10.121849999999943</v>
      </c>
      <c r="AU157">
        <f t="shared" si="15"/>
        <v>38.750625000000021</v>
      </c>
      <c r="AV157">
        <f t="shared" si="16"/>
        <v>2.6438759999999695</v>
      </c>
    </row>
    <row r="158" spans="1:48" x14ac:dyDescent="0.25">
      <c r="A158">
        <v>139</v>
      </c>
      <c r="B158">
        <v>2</v>
      </c>
      <c r="C158">
        <v>3</v>
      </c>
      <c r="Q158">
        <v>140</v>
      </c>
      <c r="R158">
        <v>2</v>
      </c>
      <c r="S158">
        <v>49</v>
      </c>
      <c r="AO158">
        <v>138</v>
      </c>
      <c r="AP158">
        <v>52</v>
      </c>
      <c r="AQ158">
        <v>66</v>
      </c>
      <c r="AR158">
        <f t="shared" si="12"/>
        <v>-0.77499999999999858</v>
      </c>
      <c r="AS158">
        <f t="shared" si="13"/>
        <v>2.8259999999999934</v>
      </c>
      <c r="AT158">
        <f t="shared" si="14"/>
        <v>-2.1901499999999907</v>
      </c>
      <c r="AU158">
        <f t="shared" si="15"/>
        <v>0.60062499999999774</v>
      </c>
      <c r="AV158">
        <f t="shared" si="16"/>
        <v>7.9862759999999628</v>
      </c>
    </row>
    <row r="159" spans="1:48" x14ac:dyDescent="0.25">
      <c r="A159">
        <v>140</v>
      </c>
      <c r="B159">
        <v>2</v>
      </c>
      <c r="C159">
        <v>2</v>
      </c>
      <c r="Q159">
        <v>141</v>
      </c>
      <c r="R159">
        <v>1</v>
      </c>
      <c r="S159">
        <v>46</v>
      </c>
      <c r="AO159">
        <v>139</v>
      </c>
      <c r="AP159">
        <v>41</v>
      </c>
      <c r="AQ159">
        <v>39.6</v>
      </c>
      <c r="AR159">
        <f t="shared" si="12"/>
        <v>-11.774999999999999</v>
      </c>
      <c r="AS159">
        <f t="shared" si="13"/>
        <v>-23.574000000000005</v>
      </c>
      <c r="AT159">
        <f t="shared" si="14"/>
        <v>277.58385000000004</v>
      </c>
      <c r="AU159">
        <f t="shared" si="15"/>
        <v>138.65062499999996</v>
      </c>
      <c r="AV159">
        <f t="shared" si="16"/>
        <v>555.73347600000022</v>
      </c>
    </row>
    <row r="160" spans="1:48" x14ac:dyDescent="0.25">
      <c r="A160">
        <v>141</v>
      </c>
      <c r="B160">
        <v>1</v>
      </c>
      <c r="C160">
        <v>1</v>
      </c>
      <c r="Q160">
        <v>142</v>
      </c>
      <c r="R160">
        <v>3</v>
      </c>
      <c r="S160">
        <v>54</v>
      </c>
      <c r="AO160">
        <v>140</v>
      </c>
      <c r="AP160">
        <v>49</v>
      </c>
      <c r="AQ160">
        <v>58.8</v>
      </c>
      <c r="AR160">
        <f t="shared" si="12"/>
        <v>-3.7749999999999986</v>
      </c>
      <c r="AS160">
        <f t="shared" si="13"/>
        <v>-4.3740000000000094</v>
      </c>
      <c r="AT160">
        <f t="shared" si="14"/>
        <v>16.511850000000031</v>
      </c>
      <c r="AU160">
        <f t="shared" si="15"/>
        <v>14.250624999999989</v>
      </c>
      <c r="AV160">
        <f t="shared" si="16"/>
        <v>19.131876000000084</v>
      </c>
    </row>
    <row r="161" spans="1:48" x14ac:dyDescent="0.25">
      <c r="A161">
        <v>142</v>
      </c>
      <c r="B161">
        <v>3</v>
      </c>
      <c r="C161">
        <v>2</v>
      </c>
      <c r="Q161">
        <v>143</v>
      </c>
      <c r="R161">
        <v>2</v>
      </c>
      <c r="S161">
        <v>42</v>
      </c>
      <c r="AO161">
        <v>141</v>
      </c>
      <c r="AP161">
        <v>46</v>
      </c>
      <c r="AQ161">
        <v>51.6</v>
      </c>
      <c r="AR161">
        <f t="shared" si="12"/>
        <v>-6.7749999999999986</v>
      </c>
      <c r="AS161">
        <f t="shared" si="13"/>
        <v>-11.574000000000005</v>
      </c>
      <c r="AT161">
        <f t="shared" si="14"/>
        <v>78.413850000000025</v>
      </c>
      <c r="AU161">
        <f t="shared" si="15"/>
        <v>45.900624999999984</v>
      </c>
      <c r="AV161">
        <f t="shared" si="16"/>
        <v>133.95747600000013</v>
      </c>
    </row>
    <row r="162" spans="1:48" x14ac:dyDescent="0.25">
      <c r="A162">
        <v>143</v>
      </c>
      <c r="B162">
        <v>2</v>
      </c>
      <c r="C162">
        <v>3</v>
      </c>
      <c r="Q162">
        <v>144</v>
      </c>
      <c r="R162">
        <v>2</v>
      </c>
      <c r="S162">
        <v>57</v>
      </c>
      <c r="AO162">
        <v>142</v>
      </c>
      <c r="AP162">
        <v>54</v>
      </c>
      <c r="AQ162">
        <v>60</v>
      </c>
      <c r="AR162">
        <f t="shared" si="12"/>
        <v>1.2250000000000014</v>
      </c>
      <c r="AS162">
        <f t="shared" si="13"/>
        <v>-3.1740000000000066</v>
      </c>
      <c r="AT162">
        <f t="shared" si="14"/>
        <v>-3.8881500000000124</v>
      </c>
      <c r="AU162">
        <f t="shared" si="15"/>
        <v>1.5006250000000034</v>
      </c>
      <c r="AV162">
        <f t="shared" si="16"/>
        <v>10.074276000000042</v>
      </c>
    </row>
    <row r="163" spans="1:48" x14ac:dyDescent="0.25">
      <c r="A163">
        <v>144</v>
      </c>
      <c r="B163">
        <v>2</v>
      </c>
      <c r="C163">
        <v>2</v>
      </c>
      <c r="Q163">
        <v>145</v>
      </c>
      <c r="R163">
        <v>2</v>
      </c>
      <c r="S163">
        <v>59</v>
      </c>
      <c r="AO163">
        <v>143</v>
      </c>
      <c r="AP163">
        <v>42</v>
      </c>
      <c r="AQ163">
        <v>62.4</v>
      </c>
      <c r="AR163">
        <f t="shared" si="12"/>
        <v>-10.774999999999999</v>
      </c>
      <c r="AS163">
        <f t="shared" si="13"/>
        <v>-0.77400000000000801</v>
      </c>
      <c r="AT163">
        <f t="shared" si="14"/>
        <v>8.3398500000000855</v>
      </c>
      <c r="AU163">
        <f t="shared" si="15"/>
        <v>116.10062499999997</v>
      </c>
      <c r="AV163">
        <f t="shared" si="16"/>
        <v>0.59907600000001238</v>
      </c>
    </row>
    <row r="164" spans="1:48" x14ac:dyDescent="0.25">
      <c r="A164">
        <v>145</v>
      </c>
      <c r="B164">
        <v>2</v>
      </c>
      <c r="C164">
        <v>2</v>
      </c>
      <c r="Q164">
        <v>146</v>
      </c>
      <c r="R164">
        <v>3</v>
      </c>
      <c r="S164">
        <v>52</v>
      </c>
      <c r="AO164">
        <v>144</v>
      </c>
      <c r="AP164">
        <v>57</v>
      </c>
      <c r="AQ164">
        <v>57.6</v>
      </c>
      <c r="AR164">
        <f t="shared" si="12"/>
        <v>4.2250000000000014</v>
      </c>
      <c r="AS164">
        <f t="shared" si="13"/>
        <v>-5.5740000000000052</v>
      </c>
      <c r="AT164">
        <f t="shared" si="14"/>
        <v>-23.550150000000031</v>
      </c>
      <c r="AU164">
        <f t="shared" si="15"/>
        <v>17.850625000000012</v>
      </c>
      <c r="AV164">
        <f t="shared" si="16"/>
        <v>31.069476000000058</v>
      </c>
    </row>
    <row r="165" spans="1:48" x14ac:dyDescent="0.25">
      <c r="A165">
        <v>146</v>
      </c>
      <c r="B165">
        <v>3</v>
      </c>
      <c r="C165">
        <v>2</v>
      </c>
      <c r="Q165">
        <v>147</v>
      </c>
      <c r="R165">
        <v>2</v>
      </c>
      <c r="S165">
        <v>62</v>
      </c>
      <c r="AO165">
        <v>145</v>
      </c>
      <c r="AP165">
        <v>59</v>
      </c>
      <c r="AQ165">
        <v>69.599999999999994</v>
      </c>
      <c r="AR165">
        <f t="shared" si="12"/>
        <v>6.2250000000000014</v>
      </c>
      <c r="AS165">
        <f t="shared" si="13"/>
        <v>6.4259999999999877</v>
      </c>
      <c r="AT165">
        <f t="shared" si="14"/>
        <v>40.001849999999934</v>
      </c>
      <c r="AU165">
        <f t="shared" si="15"/>
        <v>38.750625000000021</v>
      </c>
      <c r="AV165">
        <f t="shared" si="16"/>
        <v>41.293475999999842</v>
      </c>
    </row>
    <row r="166" spans="1:48" x14ac:dyDescent="0.25">
      <c r="A166">
        <v>147</v>
      </c>
      <c r="B166">
        <v>2</v>
      </c>
      <c r="C166">
        <v>3</v>
      </c>
      <c r="Q166">
        <v>148</v>
      </c>
      <c r="R166">
        <v>2</v>
      </c>
      <c r="S166">
        <v>52</v>
      </c>
      <c r="AO166">
        <v>146</v>
      </c>
      <c r="AP166">
        <v>52</v>
      </c>
      <c r="AQ166">
        <v>51.6</v>
      </c>
      <c r="AR166">
        <f t="shared" si="12"/>
        <v>-0.77499999999999858</v>
      </c>
      <c r="AS166">
        <f t="shared" si="13"/>
        <v>-11.574000000000005</v>
      </c>
      <c r="AT166">
        <f t="shared" si="14"/>
        <v>8.9698499999999868</v>
      </c>
      <c r="AU166">
        <f t="shared" si="15"/>
        <v>0.60062499999999774</v>
      </c>
      <c r="AV166">
        <f t="shared" si="16"/>
        <v>133.95747600000013</v>
      </c>
    </row>
    <row r="167" spans="1:48" x14ac:dyDescent="0.25">
      <c r="A167">
        <v>148</v>
      </c>
      <c r="B167">
        <v>2</v>
      </c>
      <c r="C167">
        <v>2</v>
      </c>
      <c r="Q167">
        <v>149</v>
      </c>
      <c r="R167">
        <v>1</v>
      </c>
      <c r="S167">
        <v>41</v>
      </c>
      <c r="AO167">
        <v>147</v>
      </c>
      <c r="AP167">
        <v>62</v>
      </c>
      <c r="AQ167">
        <v>49.2</v>
      </c>
      <c r="AR167">
        <f t="shared" si="12"/>
        <v>9.2250000000000014</v>
      </c>
      <c r="AS167">
        <f t="shared" si="13"/>
        <v>-13.974000000000004</v>
      </c>
      <c r="AT167">
        <f t="shared" si="14"/>
        <v>-128.91015000000004</v>
      </c>
      <c r="AU167">
        <f t="shared" si="15"/>
        <v>85.100625000000022</v>
      </c>
      <c r="AV167">
        <f t="shared" si="16"/>
        <v>195.2726760000001</v>
      </c>
    </row>
    <row r="168" spans="1:48" x14ac:dyDescent="0.25">
      <c r="A168">
        <v>149</v>
      </c>
      <c r="B168">
        <v>1</v>
      </c>
      <c r="C168">
        <v>2</v>
      </c>
      <c r="Q168">
        <v>150</v>
      </c>
      <c r="R168">
        <v>1</v>
      </c>
      <c r="S168">
        <v>55</v>
      </c>
      <c r="AO168">
        <v>148</v>
      </c>
      <c r="AP168">
        <v>52</v>
      </c>
      <c r="AQ168">
        <v>51.6</v>
      </c>
      <c r="AR168">
        <f t="shared" si="12"/>
        <v>-0.77499999999999858</v>
      </c>
      <c r="AS168">
        <f t="shared" si="13"/>
        <v>-11.574000000000005</v>
      </c>
      <c r="AT168">
        <f t="shared" si="14"/>
        <v>8.9698499999999868</v>
      </c>
      <c r="AU168">
        <f t="shared" si="15"/>
        <v>0.60062499999999774</v>
      </c>
      <c r="AV168">
        <f t="shared" si="16"/>
        <v>133.95747600000013</v>
      </c>
    </row>
    <row r="169" spans="1:48" x14ac:dyDescent="0.25">
      <c r="A169">
        <v>150</v>
      </c>
      <c r="B169">
        <v>1</v>
      </c>
      <c r="C169">
        <v>2</v>
      </c>
      <c r="Q169">
        <v>151</v>
      </c>
      <c r="R169">
        <v>1</v>
      </c>
      <c r="S169">
        <v>37</v>
      </c>
      <c r="AO169">
        <v>149</v>
      </c>
      <c r="AP169">
        <v>41</v>
      </c>
      <c r="AQ169">
        <v>55.2</v>
      </c>
      <c r="AR169">
        <f t="shared" si="12"/>
        <v>-11.774999999999999</v>
      </c>
      <c r="AS169">
        <f t="shared" si="13"/>
        <v>-7.9740000000000038</v>
      </c>
      <c r="AT169">
        <f t="shared" si="14"/>
        <v>93.893850000000029</v>
      </c>
      <c r="AU169">
        <f t="shared" si="15"/>
        <v>138.65062499999996</v>
      </c>
      <c r="AV169">
        <f t="shared" si="16"/>
        <v>63.584676000000059</v>
      </c>
    </row>
    <row r="170" spans="1:48" x14ac:dyDescent="0.25">
      <c r="A170">
        <v>151</v>
      </c>
      <c r="B170">
        <v>1</v>
      </c>
      <c r="C170">
        <v>2</v>
      </c>
      <c r="Q170">
        <v>152</v>
      </c>
      <c r="R170">
        <v>3</v>
      </c>
      <c r="S170">
        <v>54</v>
      </c>
      <c r="AO170">
        <v>150</v>
      </c>
      <c r="AP170">
        <v>55</v>
      </c>
      <c r="AQ170">
        <v>52.8</v>
      </c>
      <c r="AR170">
        <f t="shared" si="12"/>
        <v>2.2250000000000014</v>
      </c>
      <c r="AS170">
        <f t="shared" si="13"/>
        <v>-10.374000000000009</v>
      </c>
      <c r="AT170">
        <f t="shared" si="14"/>
        <v>-23.082150000000034</v>
      </c>
      <c r="AU170">
        <f t="shared" si="15"/>
        <v>4.9506250000000067</v>
      </c>
      <c r="AV170">
        <f t="shared" si="16"/>
        <v>107.61987600000019</v>
      </c>
    </row>
    <row r="171" spans="1:48" x14ac:dyDescent="0.25">
      <c r="A171">
        <v>152</v>
      </c>
      <c r="B171">
        <v>3</v>
      </c>
      <c r="C171">
        <v>2</v>
      </c>
      <c r="Q171">
        <v>153</v>
      </c>
      <c r="R171">
        <v>2</v>
      </c>
      <c r="S171">
        <v>57</v>
      </c>
      <c r="AO171">
        <v>151</v>
      </c>
      <c r="AP171">
        <v>37</v>
      </c>
      <c r="AQ171">
        <v>51.6</v>
      </c>
      <c r="AR171">
        <f t="shared" si="12"/>
        <v>-15.774999999999999</v>
      </c>
      <c r="AS171">
        <f t="shared" si="13"/>
        <v>-11.574000000000005</v>
      </c>
      <c r="AT171">
        <f t="shared" si="14"/>
        <v>182.57985000000008</v>
      </c>
      <c r="AU171">
        <f t="shared" si="15"/>
        <v>248.85062499999995</v>
      </c>
      <c r="AV171">
        <f t="shared" si="16"/>
        <v>133.95747600000013</v>
      </c>
    </row>
    <row r="172" spans="1:48" x14ac:dyDescent="0.25">
      <c r="A172">
        <v>153</v>
      </c>
      <c r="B172">
        <v>2</v>
      </c>
      <c r="C172">
        <v>3</v>
      </c>
      <c r="Q172">
        <v>154</v>
      </c>
      <c r="R172">
        <v>2</v>
      </c>
      <c r="S172">
        <v>54</v>
      </c>
      <c r="AO172">
        <v>152</v>
      </c>
      <c r="AP172">
        <v>54</v>
      </c>
      <c r="AQ172">
        <v>73.2</v>
      </c>
      <c r="AR172">
        <f t="shared" si="12"/>
        <v>1.2250000000000014</v>
      </c>
      <c r="AS172">
        <f t="shared" si="13"/>
        <v>10.025999999999996</v>
      </c>
      <c r="AT172">
        <f t="shared" si="14"/>
        <v>12.281850000000009</v>
      </c>
      <c r="AU172">
        <f t="shared" si="15"/>
        <v>1.5006250000000034</v>
      </c>
      <c r="AV172">
        <f t="shared" si="16"/>
        <v>100.52067599999992</v>
      </c>
    </row>
    <row r="173" spans="1:48" x14ac:dyDescent="0.25">
      <c r="A173">
        <v>154</v>
      </c>
      <c r="B173">
        <v>2</v>
      </c>
      <c r="C173">
        <v>1</v>
      </c>
      <c r="Q173">
        <v>155</v>
      </c>
      <c r="R173">
        <v>2</v>
      </c>
      <c r="S173">
        <v>62</v>
      </c>
      <c r="AO173">
        <v>153</v>
      </c>
      <c r="AP173">
        <v>57</v>
      </c>
      <c r="AQ173">
        <v>48</v>
      </c>
      <c r="AR173">
        <f t="shared" si="12"/>
        <v>4.2250000000000014</v>
      </c>
      <c r="AS173">
        <f t="shared" si="13"/>
        <v>-15.174000000000007</v>
      </c>
      <c r="AT173">
        <f t="shared" si="14"/>
        <v>-64.110150000000047</v>
      </c>
      <c r="AU173">
        <f t="shared" si="15"/>
        <v>17.850625000000012</v>
      </c>
      <c r="AV173">
        <f t="shared" si="16"/>
        <v>230.25027600000021</v>
      </c>
    </row>
    <row r="174" spans="1:48" x14ac:dyDescent="0.25">
      <c r="A174">
        <v>155</v>
      </c>
      <c r="B174">
        <v>2</v>
      </c>
      <c r="C174">
        <v>1</v>
      </c>
      <c r="Q174">
        <v>156</v>
      </c>
      <c r="R174">
        <v>2</v>
      </c>
      <c r="S174">
        <v>59</v>
      </c>
      <c r="AO174">
        <v>154</v>
      </c>
      <c r="AP174">
        <v>54</v>
      </c>
      <c r="AQ174">
        <v>58.8</v>
      </c>
      <c r="AR174">
        <f t="shared" si="12"/>
        <v>1.2250000000000014</v>
      </c>
      <c r="AS174">
        <f t="shared" si="13"/>
        <v>-4.3740000000000094</v>
      </c>
      <c r="AT174">
        <f t="shared" si="14"/>
        <v>-5.358150000000018</v>
      </c>
      <c r="AU174">
        <f t="shared" si="15"/>
        <v>1.5006250000000034</v>
      </c>
      <c r="AV174">
        <f t="shared" si="16"/>
        <v>19.131876000000084</v>
      </c>
    </row>
    <row r="175" spans="1:48" x14ac:dyDescent="0.25">
      <c r="A175">
        <v>156</v>
      </c>
      <c r="B175">
        <v>2</v>
      </c>
      <c r="C175">
        <v>2</v>
      </c>
      <c r="Q175">
        <v>157</v>
      </c>
      <c r="R175">
        <v>2</v>
      </c>
      <c r="S175">
        <v>55</v>
      </c>
      <c r="AO175">
        <v>155</v>
      </c>
      <c r="AP175">
        <v>62</v>
      </c>
      <c r="AQ175">
        <v>67.2</v>
      </c>
      <c r="AR175">
        <f t="shared" si="12"/>
        <v>9.2250000000000014</v>
      </c>
      <c r="AS175">
        <f t="shared" si="13"/>
        <v>4.0259999999999962</v>
      </c>
      <c r="AT175">
        <f t="shared" si="14"/>
        <v>37.139849999999974</v>
      </c>
      <c r="AU175">
        <f t="shared" si="15"/>
        <v>85.100625000000022</v>
      </c>
      <c r="AV175">
        <f t="shared" si="16"/>
        <v>16.208675999999969</v>
      </c>
    </row>
    <row r="176" spans="1:48" x14ac:dyDescent="0.25">
      <c r="A176">
        <v>157</v>
      </c>
      <c r="B176">
        <v>2</v>
      </c>
      <c r="C176">
        <v>3</v>
      </c>
      <c r="Q176">
        <v>158</v>
      </c>
      <c r="R176">
        <v>2</v>
      </c>
      <c r="S176">
        <v>57</v>
      </c>
      <c r="AO176">
        <v>156</v>
      </c>
      <c r="AP176">
        <v>59</v>
      </c>
      <c r="AQ176">
        <v>73.2</v>
      </c>
      <c r="AR176">
        <f t="shared" si="12"/>
        <v>6.2250000000000014</v>
      </c>
      <c r="AS176">
        <f t="shared" si="13"/>
        <v>10.025999999999996</v>
      </c>
      <c r="AT176">
        <f t="shared" si="14"/>
        <v>62.411849999999994</v>
      </c>
      <c r="AU176">
        <f t="shared" si="15"/>
        <v>38.750625000000021</v>
      </c>
      <c r="AV176">
        <f t="shared" si="16"/>
        <v>100.52067599999992</v>
      </c>
    </row>
    <row r="177" spans="1:48" x14ac:dyDescent="0.25">
      <c r="A177">
        <v>158</v>
      </c>
      <c r="B177">
        <v>2</v>
      </c>
      <c r="C177">
        <v>3</v>
      </c>
      <c r="Q177">
        <v>159</v>
      </c>
      <c r="R177">
        <v>2</v>
      </c>
      <c r="S177">
        <v>39</v>
      </c>
      <c r="AO177">
        <v>157</v>
      </c>
      <c r="AP177">
        <v>55</v>
      </c>
      <c r="AQ177">
        <v>60</v>
      </c>
      <c r="AR177">
        <f t="shared" si="12"/>
        <v>2.2250000000000014</v>
      </c>
      <c r="AS177">
        <f t="shared" si="13"/>
        <v>-3.1740000000000066</v>
      </c>
      <c r="AT177">
        <f t="shared" si="14"/>
        <v>-7.0621500000000195</v>
      </c>
      <c r="AU177">
        <f t="shared" si="15"/>
        <v>4.9506250000000067</v>
      </c>
      <c r="AV177">
        <f t="shared" si="16"/>
        <v>10.074276000000042</v>
      </c>
    </row>
    <row r="178" spans="1:48" x14ac:dyDescent="0.25">
      <c r="A178">
        <v>159</v>
      </c>
      <c r="B178">
        <v>2</v>
      </c>
      <c r="C178">
        <v>1</v>
      </c>
      <c r="Q178">
        <v>160</v>
      </c>
      <c r="R178">
        <v>3</v>
      </c>
      <c r="S178">
        <v>67</v>
      </c>
      <c r="AO178">
        <v>158</v>
      </c>
      <c r="AP178">
        <v>57</v>
      </c>
      <c r="AQ178">
        <v>61.2</v>
      </c>
      <c r="AR178">
        <f t="shared" si="12"/>
        <v>4.2250000000000014</v>
      </c>
      <c r="AS178">
        <f t="shared" si="13"/>
        <v>-1.9740000000000038</v>
      </c>
      <c r="AT178">
        <f t="shared" si="14"/>
        <v>-8.340150000000019</v>
      </c>
      <c r="AU178">
        <f t="shared" si="15"/>
        <v>17.850625000000012</v>
      </c>
      <c r="AV178">
        <f t="shared" si="16"/>
        <v>3.8966760000000149</v>
      </c>
    </row>
    <row r="179" spans="1:48" x14ac:dyDescent="0.25">
      <c r="A179">
        <v>160</v>
      </c>
      <c r="B179">
        <v>3</v>
      </c>
      <c r="C179">
        <v>2</v>
      </c>
      <c r="Q179">
        <v>161</v>
      </c>
      <c r="R179">
        <v>1</v>
      </c>
      <c r="S179">
        <v>62</v>
      </c>
      <c r="AO179">
        <v>159</v>
      </c>
      <c r="AP179">
        <v>39</v>
      </c>
      <c r="AQ179">
        <v>50.4</v>
      </c>
      <c r="AR179">
        <f t="shared" si="12"/>
        <v>-13.774999999999999</v>
      </c>
      <c r="AS179">
        <f t="shared" si="13"/>
        <v>-12.774000000000008</v>
      </c>
      <c r="AT179">
        <f t="shared" si="14"/>
        <v>175.96185000000008</v>
      </c>
      <c r="AU179">
        <f t="shared" si="15"/>
        <v>189.75062499999996</v>
      </c>
      <c r="AV179">
        <f t="shared" si="16"/>
        <v>163.17507600000022</v>
      </c>
    </row>
    <row r="180" spans="1:48" x14ac:dyDescent="0.25">
      <c r="A180">
        <v>161</v>
      </c>
      <c r="B180">
        <v>1</v>
      </c>
      <c r="C180">
        <v>2</v>
      </c>
      <c r="Q180">
        <v>162</v>
      </c>
      <c r="R180">
        <v>2</v>
      </c>
      <c r="S180">
        <v>50</v>
      </c>
      <c r="AO180">
        <v>160</v>
      </c>
      <c r="AP180">
        <v>67</v>
      </c>
      <c r="AQ180">
        <v>80.400000000000006</v>
      </c>
      <c r="AR180">
        <f t="shared" si="12"/>
        <v>14.225000000000001</v>
      </c>
      <c r="AS180">
        <f t="shared" si="13"/>
        <v>17.225999999999999</v>
      </c>
      <c r="AT180">
        <f t="shared" si="14"/>
        <v>245.03985</v>
      </c>
      <c r="AU180">
        <f t="shared" si="15"/>
        <v>202.35062500000004</v>
      </c>
      <c r="AV180">
        <f t="shared" si="16"/>
        <v>296.73507599999999</v>
      </c>
    </row>
    <row r="181" spans="1:48" x14ac:dyDescent="0.25">
      <c r="A181">
        <v>162</v>
      </c>
      <c r="B181">
        <v>2</v>
      </c>
      <c r="C181">
        <v>2</v>
      </c>
      <c r="Q181">
        <v>163</v>
      </c>
      <c r="R181">
        <v>3</v>
      </c>
      <c r="S181">
        <v>61</v>
      </c>
      <c r="AO181">
        <v>161</v>
      </c>
      <c r="AP181">
        <v>62</v>
      </c>
      <c r="AQ181">
        <v>63.6</v>
      </c>
      <c r="AR181">
        <f t="shared" si="12"/>
        <v>9.2250000000000014</v>
      </c>
      <c r="AS181">
        <f t="shared" si="13"/>
        <v>0.42599999999999483</v>
      </c>
      <c r="AT181">
        <f t="shared" si="14"/>
        <v>3.929849999999953</v>
      </c>
      <c r="AU181">
        <f t="shared" si="15"/>
        <v>85.100625000000022</v>
      </c>
      <c r="AV181">
        <f t="shared" si="16"/>
        <v>0.18147599999999559</v>
      </c>
    </row>
    <row r="182" spans="1:48" x14ac:dyDescent="0.25">
      <c r="A182">
        <v>163</v>
      </c>
      <c r="B182">
        <v>3</v>
      </c>
      <c r="C182">
        <v>2</v>
      </c>
      <c r="Q182">
        <v>164</v>
      </c>
      <c r="R182">
        <v>1</v>
      </c>
      <c r="S182">
        <v>62</v>
      </c>
      <c r="AO182">
        <v>162</v>
      </c>
      <c r="AP182">
        <v>50</v>
      </c>
      <c r="AQ182">
        <v>60</v>
      </c>
      <c r="AR182">
        <f t="shared" si="12"/>
        <v>-2.7749999999999986</v>
      </c>
      <c r="AS182">
        <f t="shared" si="13"/>
        <v>-3.1740000000000066</v>
      </c>
      <c r="AT182">
        <f t="shared" si="14"/>
        <v>8.8078500000000144</v>
      </c>
      <c r="AU182">
        <f t="shared" si="15"/>
        <v>7.7006249999999925</v>
      </c>
      <c r="AV182">
        <f t="shared" si="16"/>
        <v>10.074276000000042</v>
      </c>
    </row>
    <row r="183" spans="1:48" x14ac:dyDescent="0.25">
      <c r="A183">
        <v>164</v>
      </c>
      <c r="B183">
        <v>1</v>
      </c>
      <c r="C183">
        <v>2</v>
      </c>
      <c r="Q183">
        <v>165</v>
      </c>
      <c r="R183">
        <v>2</v>
      </c>
      <c r="S183">
        <v>59</v>
      </c>
      <c r="AO183">
        <v>163</v>
      </c>
      <c r="AP183">
        <v>61</v>
      </c>
      <c r="AQ183">
        <v>61.2</v>
      </c>
      <c r="AR183">
        <f t="shared" si="12"/>
        <v>8.2250000000000014</v>
      </c>
      <c r="AS183">
        <f t="shared" si="13"/>
        <v>-1.9740000000000038</v>
      </c>
      <c r="AT183">
        <f t="shared" si="14"/>
        <v>-16.236150000000034</v>
      </c>
      <c r="AU183">
        <f t="shared" si="15"/>
        <v>67.650625000000019</v>
      </c>
      <c r="AV183">
        <f t="shared" si="16"/>
        <v>3.8966760000000149</v>
      </c>
    </row>
    <row r="184" spans="1:48" x14ac:dyDescent="0.25">
      <c r="A184">
        <v>165</v>
      </c>
      <c r="B184">
        <v>2</v>
      </c>
      <c r="C184">
        <v>2</v>
      </c>
      <c r="Q184">
        <v>166</v>
      </c>
      <c r="R184">
        <v>1</v>
      </c>
      <c r="S184">
        <v>44</v>
      </c>
      <c r="AO184">
        <v>164</v>
      </c>
      <c r="AP184">
        <v>62</v>
      </c>
      <c r="AQ184">
        <v>86.4</v>
      </c>
      <c r="AR184">
        <f t="shared" si="12"/>
        <v>9.2250000000000014</v>
      </c>
      <c r="AS184">
        <f t="shared" si="13"/>
        <v>23.225999999999999</v>
      </c>
      <c r="AT184">
        <f t="shared" si="14"/>
        <v>214.25985000000003</v>
      </c>
      <c r="AU184">
        <f t="shared" si="15"/>
        <v>85.100625000000022</v>
      </c>
      <c r="AV184">
        <f t="shared" si="16"/>
        <v>539.44707599999992</v>
      </c>
    </row>
    <row r="185" spans="1:48" x14ac:dyDescent="0.25">
      <c r="A185">
        <v>166</v>
      </c>
      <c r="B185">
        <v>1</v>
      </c>
      <c r="C185">
        <v>3</v>
      </c>
      <c r="Q185">
        <v>167</v>
      </c>
      <c r="R185">
        <v>2</v>
      </c>
      <c r="S185">
        <v>59</v>
      </c>
      <c r="AO185">
        <v>165</v>
      </c>
      <c r="AP185">
        <v>59</v>
      </c>
      <c r="AQ185">
        <v>57.6</v>
      </c>
      <c r="AR185">
        <f t="shared" si="12"/>
        <v>6.2250000000000014</v>
      </c>
      <c r="AS185">
        <f t="shared" si="13"/>
        <v>-5.5740000000000052</v>
      </c>
      <c r="AT185">
        <f t="shared" si="14"/>
        <v>-34.698150000000041</v>
      </c>
      <c r="AU185">
        <f t="shared" si="15"/>
        <v>38.750625000000021</v>
      </c>
      <c r="AV185">
        <f t="shared" si="16"/>
        <v>31.069476000000058</v>
      </c>
    </row>
    <row r="186" spans="1:48" x14ac:dyDescent="0.25">
      <c r="A186">
        <v>167</v>
      </c>
      <c r="B186">
        <v>2</v>
      </c>
      <c r="C186">
        <v>2</v>
      </c>
      <c r="Q186">
        <v>168</v>
      </c>
      <c r="R186">
        <v>1</v>
      </c>
      <c r="S186">
        <v>54</v>
      </c>
      <c r="AO186">
        <v>166</v>
      </c>
      <c r="AP186">
        <v>44</v>
      </c>
      <c r="AQ186">
        <v>48</v>
      </c>
      <c r="AR186">
        <f t="shared" si="12"/>
        <v>-8.7749999999999986</v>
      </c>
      <c r="AS186">
        <f t="shared" si="13"/>
        <v>-15.174000000000007</v>
      </c>
      <c r="AT186">
        <f t="shared" si="14"/>
        <v>133.15185000000002</v>
      </c>
      <c r="AU186">
        <f t="shared" si="15"/>
        <v>77.000624999999971</v>
      </c>
      <c r="AV186">
        <f t="shared" si="16"/>
        <v>230.25027600000021</v>
      </c>
    </row>
    <row r="187" spans="1:48" x14ac:dyDescent="0.25">
      <c r="A187">
        <v>168</v>
      </c>
      <c r="B187">
        <v>1</v>
      </c>
      <c r="C187">
        <v>1</v>
      </c>
      <c r="Q187">
        <v>169</v>
      </c>
      <c r="R187">
        <v>2</v>
      </c>
      <c r="S187">
        <v>62</v>
      </c>
      <c r="AO187">
        <v>167</v>
      </c>
      <c r="AP187">
        <v>59</v>
      </c>
      <c r="AQ187">
        <v>63.6</v>
      </c>
      <c r="AR187">
        <f t="shared" si="12"/>
        <v>6.2250000000000014</v>
      </c>
      <c r="AS187">
        <f t="shared" si="13"/>
        <v>0.42599999999999483</v>
      </c>
      <c r="AT187">
        <f t="shared" si="14"/>
        <v>2.6518499999999685</v>
      </c>
      <c r="AU187">
        <f t="shared" si="15"/>
        <v>38.750625000000021</v>
      </c>
      <c r="AV187">
        <f t="shared" si="16"/>
        <v>0.18147599999999559</v>
      </c>
    </row>
    <row r="188" spans="1:48" x14ac:dyDescent="0.25">
      <c r="A188">
        <v>169</v>
      </c>
      <c r="B188">
        <v>2</v>
      </c>
      <c r="C188">
        <v>2</v>
      </c>
      <c r="Q188">
        <v>170</v>
      </c>
      <c r="R188">
        <v>1</v>
      </c>
      <c r="S188">
        <v>60</v>
      </c>
      <c r="AO188">
        <v>168</v>
      </c>
      <c r="AP188">
        <v>54</v>
      </c>
      <c r="AQ188">
        <v>46.8</v>
      </c>
      <c r="AR188">
        <f t="shared" si="12"/>
        <v>1.2250000000000014</v>
      </c>
      <c r="AS188">
        <f t="shared" si="13"/>
        <v>-16.374000000000009</v>
      </c>
      <c r="AT188">
        <f t="shared" si="14"/>
        <v>-20.058150000000033</v>
      </c>
      <c r="AU188">
        <f t="shared" si="15"/>
        <v>1.5006250000000034</v>
      </c>
      <c r="AV188">
        <f t="shared" si="16"/>
        <v>268.10787600000032</v>
      </c>
    </row>
    <row r="189" spans="1:48" x14ac:dyDescent="0.25">
      <c r="A189">
        <v>170</v>
      </c>
      <c r="B189">
        <v>1</v>
      </c>
      <c r="C189">
        <v>3</v>
      </c>
      <c r="Q189">
        <v>171</v>
      </c>
      <c r="R189">
        <v>1</v>
      </c>
      <c r="S189">
        <v>57</v>
      </c>
      <c r="AO189">
        <v>169</v>
      </c>
      <c r="AP189">
        <v>62</v>
      </c>
      <c r="AQ189">
        <v>75.599999999999994</v>
      </c>
      <c r="AR189">
        <f t="shared" si="12"/>
        <v>9.2250000000000014</v>
      </c>
      <c r="AS189">
        <f t="shared" si="13"/>
        <v>12.425999999999988</v>
      </c>
      <c r="AT189">
        <f t="shared" si="14"/>
        <v>114.62984999999991</v>
      </c>
      <c r="AU189">
        <f t="shared" si="15"/>
        <v>85.100625000000022</v>
      </c>
      <c r="AV189">
        <f t="shared" si="16"/>
        <v>154.40547599999971</v>
      </c>
    </row>
    <row r="190" spans="1:48" x14ac:dyDescent="0.25">
      <c r="A190">
        <v>171</v>
      </c>
      <c r="B190">
        <v>1</v>
      </c>
      <c r="C190">
        <v>1</v>
      </c>
      <c r="Q190">
        <v>172</v>
      </c>
      <c r="R190">
        <v>2</v>
      </c>
      <c r="S190">
        <v>46</v>
      </c>
      <c r="AO190">
        <v>170</v>
      </c>
      <c r="AP190">
        <v>60</v>
      </c>
      <c r="AQ190">
        <v>61.2</v>
      </c>
      <c r="AR190">
        <f t="shared" si="12"/>
        <v>7.2250000000000014</v>
      </c>
      <c r="AS190">
        <f t="shared" si="13"/>
        <v>-1.9740000000000038</v>
      </c>
      <c r="AT190">
        <f t="shared" si="14"/>
        <v>-14.26215000000003</v>
      </c>
      <c r="AU190">
        <f t="shared" si="15"/>
        <v>52.200625000000024</v>
      </c>
      <c r="AV190">
        <f t="shared" si="16"/>
        <v>3.8966760000000149</v>
      </c>
    </row>
    <row r="191" spans="1:48" x14ac:dyDescent="0.25">
      <c r="A191">
        <v>172</v>
      </c>
      <c r="B191">
        <v>2</v>
      </c>
      <c r="C191">
        <v>3</v>
      </c>
      <c r="Q191">
        <v>173</v>
      </c>
      <c r="R191">
        <v>3</v>
      </c>
      <c r="S191">
        <v>36</v>
      </c>
      <c r="AO191">
        <v>171</v>
      </c>
      <c r="AP191">
        <v>57</v>
      </c>
      <c r="AQ191">
        <v>54</v>
      </c>
      <c r="AR191">
        <f t="shared" si="12"/>
        <v>4.2250000000000014</v>
      </c>
      <c r="AS191">
        <f t="shared" si="13"/>
        <v>-9.1740000000000066</v>
      </c>
      <c r="AT191">
        <f t="shared" si="14"/>
        <v>-38.760150000000039</v>
      </c>
      <c r="AU191">
        <f t="shared" si="15"/>
        <v>17.850625000000012</v>
      </c>
      <c r="AV191">
        <f t="shared" si="16"/>
        <v>84.162276000000119</v>
      </c>
    </row>
    <row r="192" spans="1:48" x14ac:dyDescent="0.25">
      <c r="A192">
        <v>173</v>
      </c>
      <c r="B192">
        <v>3</v>
      </c>
      <c r="C192">
        <v>1</v>
      </c>
      <c r="Q192">
        <v>174</v>
      </c>
      <c r="R192">
        <v>3</v>
      </c>
      <c r="S192">
        <v>59</v>
      </c>
      <c r="AO192">
        <v>172</v>
      </c>
      <c r="AP192">
        <v>46</v>
      </c>
      <c r="AQ192">
        <v>46.8</v>
      </c>
      <c r="AR192">
        <f t="shared" si="12"/>
        <v>-6.7749999999999986</v>
      </c>
      <c r="AS192">
        <f t="shared" si="13"/>
        <v>-16.374000000000009</v>
      </c>
      <c r="AT192">
        <f t="shared" si="14"/>
        <v>110.93385000000004</v>
      </c>
      <c r="AU192">
        <f t="shared" si="15"/>
        <v>45.900624999999984</v>
      </c>
      <c r="AV192">
        <f t="shared" si="16"/>
        <v>268.10787600000032</v>
      </c>
    </row>
    <row r="193" spans="1:48" x14ac:dyDescent="0.25">
      <c r="A193">
        <v>174</v>
      </c>
      <c r="B193">
        <v>3</v>
      </c>
      <c r="C193">
        <v>2</v>
      </c>
      <c r="Q193">
        <v>175</v>
      </c>
      <c r="R193">
        <v>1</v>
      </c>
      <c r="S193">
        <v>49</v>
      </c>
      <c r="AO193">
        <v>173</v>
      </c>
      <c r="AP193">
        <v>36</v>
      </c>
      <c r="AQ193">
        <v>50.4</v>
      </c>
      <c r="AR193">
        <f t="shared" si="12"/>
        <v>-16.774999999999999</v>
      </c>
      <c r="AS193">
        <f t="shared" si="13"/>
        <v>-12.774000000000008</v>
      </c>
      <c r="AT193">
        <f t="shared" si="14"/>
        <v>214.28385000000011</v>
      </c>
      <c r="AU193">
        <f t="shared" si="15"/>
        <v>281.40062499999993</v>
      </c>
      <c r="AV193">
        <f t="shared" si="16"/>
        <v>163.17507600000022</v>
      </c>
    </row>
    <row r="194" spans="1:48" x14ac:dyDescent="0.25">
      <c r="A194">
        <v>175</v>
      </c>
      <c r="B194">
        <v>1</v>
      </c>
      <c r="C194">
        <v>1</v>
      </c>
      <c r="Q194">
        <v>176</v>
      </c>
      <c r="R194">
        <v>1</v>
      </c>
      <c r="S194">
        <v>60</v>
      </c>
      <c r="AO194">
        <v>174</v>
      </c>
      <c r="AP194">
        <v>59</v>
      </c>
      <c r="AQ194">
        <v>74.400000000000006</v>
      </c>
      <c r="AR194">
        <f t="shared" si="12"/>
        <v>6.2250000000000014</v>
      </c>
      <c r="AS194">
        <f t="shared" si="13"/>
        <v>11.225999999999999</v>
      </c>
      <c r="AT194">
        <f t="shared" si="14"/>
        <v>69.881850000000014</v>
      </c>
      <c r="AU194">
        <f t="shared" si="15"/>
        <v>38.750625000000021</v>
      </c>
      <c r="AV194">
        <f t="shared" si="16"/>
        <v>126.02307599999997</v>
      </c>
    </row>
    <row r="195" spans="1:48" x14ac:dyDescent="0.25">
      <c r="A195">
        <v>176</v>
      </c>
      <c r="B195">
        <v>1</v>
      </c>
      <c r="C195">
        <v>2</v>
      </c>
      <c r="Q195">
        <v>177</v>
      </c>
      <c r="R195">
        <v>2</v>
      </c>
      <c r="S195">
        <v>67</v>
      </c>
      <c r="AO195">
        <v>175</v>
      </c>
      <c r="AP195">
        <v>49</v>
      </c>
      <c r="AQ195">
        <v>52.8</v>
      </c>
      <c r="AR195">
        <f t="shared" si="12"/>
        <v>-3.7749999999999986</v>
      </c>
      <c r="AS195">
        <f t="shared" si="13"/>
        <v>-10.374000000000009</v>
      </c>
      <c r="AT195">
        <f t="shared" si="14"/>
        <v>39.161850000000022</v>
      </c>
      <c r="AU195">
        <f t="shared" si="15"/>
        <v>14.250624999999989</v>
      </c>
      <c r="AV195">
        <f t="shared" si="16"/>
        <v>107.61987600000019</v>
      </c>
    </row>
    <row r="196" spans="1:48" x14ac:dyDescent="0.25">
      <c r="A196">
        <v>177</v>
      </c>
      <c r="B196">
        <v>2</v>
      </c>
      <c r="C196">
        <v>2</v>
      </c>
      <c r="Q196">
        <v>178</v>
      </c>
      <c r="R196">
        <v>2</v>
      </c>
      <c r="S196">
        <v>54</v>
      </c>
      <c r="AO196">
        <v>176</v>
      </c>
      <c r="AP196">
        <v>60</v>
      </c>
      <c r="AQ196">
        <v>78</v>
      </c>
      <c r="AR196">
        <f t="shared" si="12"/>
        <v>7.2250000000000014</v>
      </c>
      <c r="AS196">
        <f t="shared" si="13"/>
        <v>14.825999999999993</v>
      </c>
      <c r="AT196">
        <f t="shared" si="14"/>
        <v>107.11784999999998</v>
      </c>
      <c r="AU196">
        <f t="shared" si="15"/>
        <v>52.200625000000024</v>
      </c>
      <c r="AV196">
        <f t="shared" si="16"/>
        <v>219.81027599999982</v>
      </c>
    </row>
    <row r="197" spans="1:48" x14ac:dyDescent="0.25">
      <c r="A197">
        <v>178</v>
      </c>
      <c r="B197">
        <v>2</v>
      </c>
      <c r="C197">
        <v>2</v>
      </c>
      <c r="Q197">
        <v>179</v>
      </c>
      <c r="R197">
        <v>3</v>
      </c>
      <c r="S197">
        <v>52</v>
      </c>
      <c r="AO197">
        <v>177</v>
      </c>
      <c r="AP197">
        <v>67</v>
      </c>
      <c r="AQ197">
        <v>75.599999999999994</v>
      </c>
      <c r="AR197">
        <f t="shared" si="12"/>
        <v>14.225000000000001</v>
      </c>
      <c r="AS197">
        <f t="shared" si="13"/>
        <v>12.425999999999988</v>
      </c>
      <c r="AT197">
        <f t="shared" si="14"/>
        <v>176.75984999999983</v>
      </c>
      <c r="AU197">
        <f t="shared" si="15"/>
        <v>202.35062500000004</v>
      </c>
      <c r="AV197">
        <f t="shared" si="16"/>
        <v>154.40547599999971</v>
      </c>
    </row>
    <row r="198" spans="1:48" x14ac:dyDescent="0.25">
      <c r="A198">
        <v>179</v>
      </c>
      <c r="B198">
        <v>3</v>
      </c>
      <c r="C198">
        <v>3</v>
      </c>
      <c r="Q198">
        <v>180</v>
      </c>
      <c r="R198">
        <v>1</v>
      </c>
      <c r="S198">
        <v>65</v>
      </c>
      <c r="AO198">
        <v>178</v>
      </c>
      <c r="AP198">
        <v>54</v>
      </c>
      <c r="AQ198">
        <v>64.8</v>
      </c>
      <c r="AR198">
        <f t="shared" si="12"/>
        <v>1.2250000000000014</v>
      </c>
      <c r="AS198">
        <f t="shared" si="13"/>
        <v>1.6259999999999906</v>
      </c>
      <c r="AT198">
        <f t="shared" si="14"/>
        <v>1.9918499999999908</v>
      </c>
      <c r="AU198">
        <f t="shared" si="15"/>
        <v>1.5006250000000034</v>
      </c>
      <c r="AV198">
        <f t="shared" si="16"/>
        <v>2.6438759999999695</v>
      </c>
    </row>
    <row r="199" spans="1:48" x14ac:dyDescent="0.25">
      <c r="A199">
        <v>180</v>
      </c>
      <c r="B199">
        <v>1</v>
      </c>
      <c r="C199">
        <v>1</v>
      </c>
      <c r="Q199">
        <v>181</v>
      </c>
      <c r="R199">
        <v>2</v>
      </c>
      <c r="S199">
        <v>62</v>
      </c>
      <c r="AO199">
        <v>179</v>
      </c>
      <c r="AP199">
        <v>52</v>
      </c>
      <c r="AQ199">
        <v>54</v>
      </c>
      <c r="AR199">
        <f t="shared" si="12"/>
        <v>-0.77499999999999858</v>
      </c>
      <c r="AS199">
        <f t="shared" si="13"/>
        <v>-9.1740000000000066</v>
      </c>
      <c r="AT199">
        <f t="shared" si="14"/>
        <v>7.1098499999999918</v>
      </c>
      <c r="AU199">
        <f t="shared" si="15"/>
        <v>0.60062499999999774</v>
      </c>
      <c r="AV199">
        <f t="shared" si="16"/>
        <v>84.162276000000119</v>
      </c>
    </row>
    <row r="200" spans="1:48" x14ac:dyDescent="0.25">
      <c r="A200">
        <v>181</v>
      </c>
      <c r="B200">
        <v>2</v>
      </c>
      <c r="C200">
        <v>2</v>
      </c>
      <c r="Q200">
        <v>182</v>
      </c>
      <c r="R200">
        <v>2</v>
      </c>
      <c r="S200">
        <v>49</v>
      </c>
      <c r="AO200">
        <v>180</v>
      </c>
      <c r="AP200">
        <v>65</v>
      </c>
      <c r="AQ200">
        <v>72</v>
      </c>
      <c r="AR200">
        <f t="shared" si="12"/>
        <v>12.225000000000001</v>
      </c>
      <c r="AS200">
        <f t="shared" si="13"/>
        <v>8.8259999999999934</v>
      </c>
      <c r="AT200">
        <f t="shared" si="14"/>
        <v>107.89784999999993</v>
      </c>
      <c r="AU200">
        <f t="shared" si="15"/>
        <v>149.45062500000003</v>
      </c>
      <c r="AV200">
        <f t="shared" si="16"/>
        <v>77.898275999999882</v>
      </c>
    </row>
    <row r="201" spans="1:48" x14ac:dyDescent="0.25">
      <c r="A201">
        <v>182</v>
      </c>
      <c r="B201">
        <v>2</v>
      </c>
      <c r="C201">
        <v>2</v>
      </c>
      <c r="Q201">
        <v>183</v>
      </c>
      <c r="R201">
        <v>3</v>
      </c>
      <c r="S201">
        <v>67</v>
      </c>
      <c r="AO201">
        <v>181</v>
      </c>
      <c r="AP201">
        <v>62</v>
      </c>
      <c r="AQ201">
        <v>58.8</v>
      </c>
      <c r="AR201">
        <f t="shared" si="12"/>
        <v>9.2250000000000014</v>
      </c>
      <c r="AS201">
        <f t="shared" si="13"/>
        <v>-4.3740000000000094</v>
      </c>
      <c r="AT201">
        <f t="shared" si="14"/>
        <v>-40.350150000000092</v>
      </c>
      <c r="AU201">
        <f t="shared" si="15"/>
        <v>85.100625000000022</v>
      </c>
      <c r="AV201">
        <f t="shared" si="16"/>
        <v>19.131876000000084</v>
      </c>
    </row>
    <row r="202" spans="1:48" x14ac:dyDescent="0.25">
      <c r="A202">
        <v>183</v>
      </c>
      <c r="B202">
        <v>3</v>
      </c>
      <c r="C202">
        <v>1</v>
      </c>
      <c r="Q202">
        <v>184</v>
      </c>
      <c r="R202">
        <v>2</v>
      </c>
      <c r="S202">
        <v>65</v>
      </c>
      <c r="AO202">
        <v>182</v>
      </c>
      <c r="AP202">
        <v>49</v>
      </c>
      <c r="AQ202">
        <v>57.6</v>
      </c>
      <c r="AR202">
        <f t="shared" si="12"/>
        <v>-3.7749999999999986</v>
      </c>
      <c r="AS202">
        <f t="shared" si="13"/>
        <v>-5.5740000000000052</v>
      </c>
      <c r="AT202">
        <f t="shared" si="14"/>
        <v>21.041850000000011</v>
      </c>
      <c r="AU202">
        <f t="shared" si="15"/>
        <v>14.250624999999989</v>
      </c>
      <c r="AV202">
        <f t="shared" si="16"/>
        <v>31.069476000000058</v>
      </c>
    </row>
    <row r="203" spans="1:48" x14ac:dyDescent="0.25">
      <c r="A203">
        <v>184</v>
      </c>
      <c r="B203">
        <v>2</v>
      </c>
      <c r="C203">
        <v>2</v>
      </c>
      <c r="Q203">
        <v>185</v>
      </c>
      <c r="R203">
        <v>3</v>
      </c>
      <c r="S203">
        <v>67</v>
      </c>
      <c r="AO203">
        <v>183</v>
      </c>
      <c r="AP203">
        <v>67</v>
      </c>
      <c r="AQ203">
        <v>68.400000000000006</v>
      </c>
      <c r="AR203">
        <f t="shared" si="12"/>
        <v>14.225000000000001</v>
      </c>
      <c r="AS203">
        <f t="shared" si="13"/>
        <v>5.2259999999999991</v>
      </c>
      <c r="AT203">
        <f t="shared" si="14"/>
        <v>74.339849999999998</v>
      </c>
      <c r="AU203">
        <f t="shared" si="15"/>
        <v>202.35062500000004</v>
      </c>
      <c r="AV203">
        <f t="shared" si="16"/>
        <v>27.311075999999989</v>
      </c>
    </row>
    <row r="204" spans="1:48" x14ac:dyDescent="0.25">
      <c r="A204">
        <v>185</v>
      </c>
      <c r="B204">
        <v>3</v>
      </c>
      <c r="C204">
        <v>3</v>
      </c>
      <c r="Q204">
        <v>186</v>
      </c>
      <c r="R204">
        <v>1</v>
      </c>
      <c r="S204">
        <v>65</v>
      </c>
      <c r="AO204">
        <v>184</v>
      </c>
      <c r="AP204">
        <v>65</v>
      </c>
      <c r="AQ204">
        <v>66</v>
      </c>
      <c r="AR204">
        <f t="shared" si="12"/>
        <v>12.225000000000001</v>
      </c>
      <c r="AS204">
        <f t="shared" si="13"/>
        <v>2.8259999999999934</v>
      </c>
      <c r="AT204">
        <f t="shared" si="14"/>
        <v>34.547849999999926</v>
      </c>
      <c r="AU204">
        <f t="shared" si="15"/>
        <v>149.45062500000003</v>
      </c>
      <c r="AV204">
        <f t="shared" si="16"/>
        <v>7.9862759999999628</v>
      </c>
    </row>
    <row r="205" spans="1:48" x14ac:dyDescent="0.25">
      <c r="A205">
        <v>186</v>
      </c>
      <c r="B205">
        <v>1</v>
      </c>
      <c r="C205">
        <v>2</v>
      </c>
      <c r="Q205">
        <v>187</v>
      </c>
      <c r="R205">
        <v>2</v>
      </c>
      <c r="S205">
        <v>54</v>
      </c>
      <c r="AO205">
        <v>185</v>
      </c>
      <c r="AP205">
        <v>67</v>
      </c>
      <c r="AQ205">
        <v>79.2</v>
      </c>
      <c r="AR205">
        <f t="shared" si="12"/>
        <v>14.225000000000001</v>
      </c>
      <c r="AS205">
        <f t="shared" si="13"/>
        <v>16.025999999999996</v>
      </c>
      <c r="AT205">
        <f t="shared" si="14"/>
        <v>227.96984999999998</v>
      </c>
      <c r="AU205">
        <f t="shared" si="15"/>
        <v>202.35062500000004</v>
      </c>
      <c r="AV205">
        <f t="shared" si="16"/>
        <v>256.83267599999988</v>
      </c>
    </row>
    <row r="206" spans="1:48" x14ac:dyDescent="0.25">
      <c r="A206">
        <v>187</v>
      </c>
      <c r="B206">
        <v>2</v>
      </c>
      <c r="C206">
        <v>1</v>
      </c>
      <c r="Q206">
        <v>188</v>
      </c>
      <c r="R206">
        <v>2</v>
      </c>
      <c r="S206">
        <v>44</v>
      </c>
      <c r="AO206">
        <v>186</v>
      </c>
      <c r="AP206">
        <v>65</v>
      </c>
      <c r="AQ206">
        <v>76.8</v>
      </c>
      <c r="AR206">
        <f t="shared" si="12"/>
        <v>12.225000000000001</v>
      </c>
      <c r="AS206">
        <f t="shared" si="13"/>
        <v>13.625999999999991</v>
      </c>
      <c r="AT206">
        <f t="shared" si="14"/>
        <v>166.5778499999999</v>
      </c>
      <c r="AU206">
        <f t="shared" si="15"/>
        <v>149.45062500000003</v>
      </c>
      <c r="AV206">
        <f t="shared" si="16"/>
        <v>185.66787599999975</v>
      </c>
    </row>
    <row r="207" spans="1:48" x14ac:dyDescent="0.25">
      <c r="A207">
        <v>188</v>
      </c>
      <c r="B207">
        <v>2</v>
      </c>
      <c r="C207">
        <v>1</v>
      </c>
      <c r="Q207">
        <v>189</v>
      </c>
      <c r="R207">
        <v>3</v>
      </c>
      <c r="S207">
        <v>62</v>
      </c>
      <c r="AO207">
        <v>187</v>
      </c>
      <c r="AP207">
        <v>54</v>
      </c>
      <c r="AQ207">
        <v>66</v>
      </c>
      <c r="AR207">
        <f t="shared" si="12"/>
        <v>1.2250000000000014</v>
      </c>
      <c r="AS207">
        <f t="shared" si="13"/>
        <v>2.8259999999999934</v>
      </c>
      <c r="AT207">
        <f t="shared" si="14"/>
        <v>3.4618499999999961</v>
      </c>
      <c r="AU207">
        <f t="shared" si="15"/>
        <v>1.5006250000000034</v>
      </c>
      <c r="AV207">
        <f t="shared" si="16"/>
        <v>7.9862759999999628</v>
      </c>
    </row>
    <row r="208" spans="1:48" x14ac:dyDescent="0.25">
      <c r="A208">
        <v>189</v>
      </c>
      <c r="B208">
        <v>3</v>
      </c>
      <c r="C208">
        <v>2</v>
      </c>
      <c r="Q208">
        <v>190</v>
      </c>
      <c r="R208">
        <v>1</v>
      </c>
      <c r="S208">
        <v>46</v>
      </c>
      <c r="AO208">
        <v>188</v>
      </c>
      <c r="AP208">
        <v>44</v>
      </c>
      <c r="AQ208">
        <v>50.4</v>
      </c>
      <c r="AR208">
        <f t="shared" si="12"/>
        <v>-8.7749999999999986</v>
      </c>
      <c r="AS208">
        <f t="shared" si="13"/>
        <v>-12.774000000000008</v>
      </c>
      <c r="AT208">
        <f t="shared" si="14"/>
        <v>112.09185000000005</v>
      </c>
      <c r="AU208">
        <f t="shared" si="15"/>
        <v>77.000624999999971</v>
      </c>
      <c r="AV208">
        <f t="shared" si="16"/>
        <v>163.17507600000022</v>
      </c>
    </row>
    <row r="209" spans="1:48" x14ac:dyDescent="0.25">
      <c r="A209">
        <v>190</v>
      </c>
      <c r="B209">
        <v>1</v>
      </c>
      <c r="C209">
        <v>2</v>
      </c>
      <c r="Q209">
        <v>191</v>
      </c>
      <c r="R209">
        <v>1</v>
      </c>
      <c r="S209">
        <v>54</v>
      </c>
      <c r="AO209">
        <v>189</v>
      </c>
      <c r="AP209">
        <v>62</v>
      </c>
      <c r="AQ209">
        <v>67.2</v>
      </c>
      <c r="AR209">
        <f t="shared" si="12"/>
        <v>9.2250000000000014</v>
      </c>
      <c r="AS209">
        <f t="shared" si="13"/>
        <v>4.0259999999999962</v>
      </c>
      <c r="AT209">
        <f t="shared" si="14"/>
        <v>37.139849999999974</v>
      </c>
      <c r="AU209">
        <f t="shared" si="15"/>
        <v>85.100625000000022</v>
      </c>
      <c r="AV209">
        <f t="shared" si="16"/>
        <v>16.208675999999969</v>
      </c>
    </row>
    <row r="210" spans="1:48" x14ac:dyDescent="0.25">
      <c r="A210">
        <v>191</v>
      </c>
      <c r="B210">
        <v>1</v>
      </c>
      <c r="C210">
        <v>3</v>
      </c>
      <c r="Q210">
        <v>192</v>
      </c>
      <c r="R210">
        <v>3</v>
      </c>
      <c r="S210">
        <v>57</v>
      </c>
      <c r="AO210">
        <v>190</v>
      </c>
      <c r="AP210">
        <v>46</v>
      </c>
      <c r="AQ210">
        <v>63.6</v>
      </c>
      <c r="AR210">
        <f t="shared" si="12"/>
        <v>-6.7749999999999986</v>
      </c>
      <c r="AS210">
        <f t="shared" si="13"/>
        <v>0.42599999999999483</v>
      </c>
      <c r="AT210">
        <f t="shared" si="14"/>
        <v>-2.8861499999999642</v>
      </c>
      <c r="AU210">
        <f t="shared" si="15"/>
        <v>45.900624999999984</v>
      </c>
      <c r="AV210">
        <f t="shared" si="16"/>
        <v>0.18147599999999559</v>
      </c>
    </row>
    <row r="211" spans="1:48" x14ac:dyDescent="0.25">
      <c r="A211">
        <v>192</v>
      </c>
      <c r="B211">
        <v>3</v>
      </c>
      <c r="C211">
        <v>1</v>
      </c>
      <c r="Q211">
        <v>193</v>
      </c>
      <c r="R211">
        <v>2</v>
      </c>
      <c r="S211">
        <v>52</v>
      </c>
      <c r="AO211">
        <v>191</v>
      </c>
      <c r="AP211">
        <v>54</v>
      </c>
      <c r="AQ211">
        <v>49.2</v>
      </c>
      <c r="AR211">
        <f t="shared" si="12"/>
        <v>1.2250000000000014</v>
      </c>
      <c r="AS211">
        <f t="shared" si="13"/>
        <v>-13.974000000000004</v>
      </c>
      <c r="AT211">
        <f t="shared" si="14"/>
        <v>-17.118150000000025</v>
      </c>
      <c r="AU211">
        <f t="shared" si="15"/>
        <v>1.5006250000000034</v>
      </c>
      <c r="AV211">
        <f t="shared" si="16"/>
        <v>195.2726760000001</v>
      </c>
    </row>
    <row r="212" spans="1:48" x14ac:dyDescent="0.25">
      <c r="A212">
        <v>193</v>
      </c>
      <c r="B212">
        <v>2</v>
      </c>
      <c r="C212">
        <v>3</v>
      </c>
      <c r="Q212">
        <v>194</v>
      </c>
      <c r="R212">
        <v>3</v>
      </c>
      <c r="S212">
        <v>59</v>
      </c>
      <c r="AO212">
        <v>192</v>
      </c>
      <c r="AP212">
        <v>57</v>
      </c>
      <c r="AQ212">
        <v>50.4</v>
      </c>
      <c r="AR212">
        <f t="shared" si="12"/>
        <v>4.2250000000000014</v>
      </c>
      <c r="AS212">
        <f t="shared" si="13"/>
        <v>-12.774000000000008</v>
      </c>
      <c r="AT212">
        <f t="shared" si="14"/>
        <v>-53.970150000000054</v>
      </c>
      <c r="AU212">
        <f t="shared" si="15"/>
        <v>17.850625000000012</v>
      </c>
      <c r="AV212">
        <f t="shared" si="16"/>
        <v>163.17507600000022</v>
      </c>
    </row>
    <row r="213" spans="1:48" x14ac:dyDescent="0.25">
      <c r="A213">
        <v>194</v>
      </c>
      <c r="B213">
        <v>3</v>
      </c>
      <c r="C213">
        <v>2</v>
      </c>
      <c r="Q213">
        <v>195</v>
      </c>
      <c r="R213">
        <v>2</v>
      </c>
      <c r="S213">
        <v>65</v>
      </c>
      <c r="AO213">
        <v>193</v>
      </c>
      <c r="AP213">
        <v>52</v>
      </c>
      <c r="AQ213">
        <v>63.6</v>
      </c>
      <c r="AR213">
        <f t="shared" si="12"/>
        <v>-0.77499999999999858</v>
      </c>
      <c r="AS213">
        <f t="shared" si="13"/>
        <v>0.42599999999999483</v>
      </c>
      <c r="AT213">
        <f t="shared" si="14"/>
        <v>-0.33014999999999539</v>
      </c>
      <c r="AU213">
        <f t="shared" si="15"/>
        <v>0.60062499999999774</v>
      </c>
      <c r="AV213">
        <f t="shared" si="16"/>
        <v>0.18147599999999559</v>
      </c>
    </row>
    <row r="214" spans="1:48" x14ac:dyDescent="0.25">
      <c r="A214">
        <v>195</v>
      </c>
      <c r="B214">
        <v>2</v>
      </c>
      <c r="C214">
        <v>2</v>
      </c>
      <c r="Q214">
        <v>196</v>
      </c>
      <c r="R214">
        <v>2</v>
      </c>
      <c r="S214">
        <v>59</v>
      </c>
      <c r="AO214">
        <v>194</v>
      </c>
      <c r="AP214">
        <v>59</v>
      </c>
      <c r="AQ214">
        <v>50.4</v>
      </c>
      <c r="AR214">
        <f t="shared" ref="AR214:AR220" si="17">AP214-AVERAGE($AP$21:$AP$220)</f>
        <v>6.2250000000000014</v>
      </c>
      <c r="AS214">
        <f t="shared" ref="AS214:AS220" si="18">AQ214-AVERAGE($AQ$21:$AQ$220)</f>
        <v>-12.774000000000008</v>
      </c>
      <c r="AT214">
        <f t="shared" ref="AT214:AT220" si="19">AR214*AS214</f>
        <v>-79.518150000000063</v>
      </c>
      <c r="AU214">
        <f t="shared" ref="AU214:AU220" si="20">AR214^2</f>
        <v>38.750625000000021</v>
      </c>
      <c r="AV214">
        <f t="shared" ref="AV214:AV220" si="21">AS214^2</f>
        <v>163.17507600000022</v>
      </c>
    </row>
    <row r="215" spans="1:48" x14ac:dyDescent="0.25">
      <c r="A215">
        <v>196</v>
      </c>
      <c r="B215">
        <v>2</v>
      </c>
      <c r="C215">
        <v>1</v>
      </c>
      <c r="Q215">
        <v>197</v>
      </c>
      <c r="R215">
        <v>2</v>
      </c>
      <c r="S215">
        <v>46</v>
      </c>
      <c r="AO215">
        <v>195</v>
      </c>
      <c r="AP215">
        <v>65</v>
      </c>
      <c r="AQ215">
        <v>72</v>
      </c>
      <c r="AR215">
        <f t="shared" si="17"/>
        <v>12.225000000000001</v>
      </c>
      <c r="AS215">
        <f t="shared" si="18"/>
        <v>8.8259999999999934</v>
      </c>
      <c r="AT215">
        <f t="shared" si="19"/>
        <v>107.89784999999993</v>
      </c>
      <c r="AU215">
        <f t="shared" si="20"/>
        <v>149.45062500000003</v>
      </c>
      <c r="AV215">
        <f t="shared" si="21"/>
        <v>77.898275999999882</v>
      </c>
    </row>
    <row r="216" spans="1:48" x14ac:dyDescent="0.25">
      <c r="A216">
        <v>197</v>
      </c>
      <c r="B216">
        <v>2</v>
      </c>
      <c r="C216">
        <v>3</v>
      </c>
      <c r="Q216">
        <v>198</v>
      </c>
      <c r="R216">
        <v>2</v>
      </c>
      <c r="S216">
        <v>41</v>
      </c>
      <c r="AO216">
        <v>196</v>
      </c>
      <c r="AP216">
        <v>59</v>
      </c>
      <c r="AQ216">
        <v>62.4</v>
      </c>
      <c r="AR216">
        <f t="shared" si="17"/>
        <v>6.2250000000000014</v>
      </c>
      <c r="AS216">
        <f t="shared" si="18"/>
        <v>-0.77400000000000801</v>
      </c>
      <c r="AT216">
        <f t="shared" si="19"/>
        <v>-4.8181500000000508</v>
      </c>
      <c r="AU216">
        <f t="shared" si="20"/>
        <v>38.750625000000021</v>
      </c>
      <c r="AV216">
        <f t="shared" si="21"/>
        <v>0.59907600000001238</v>
      </c>
    </row>
    <row r="217" spans="1:48" x14ac:dyDescent="0.25">
      <c r="A217">
        <v>198</v>
      </c>
      <c r="B217">
        <v>2</v>
      </c>
      <c r="C217">
        <v>1</v>
      </c>
      <c r="Q217">
        <v>199</v>
      </c>
      <c r="R217">
        <v>2</v>
      </c>
      <c r="S217">
        <v>62</v>
      </c>
      <c r="AO217">
        <v>197</v>
      </c>
      <c r="AP217">
        <v>46</v>
      </c>
      <c r="AQ217">
        <v>45.6</v>
      </c>
      <c r="AR217">
        <f t="shared" si="17"/>
        <v>-6.7749999999999986</v>
      </c>
      <c r="AS217">
        <f t="shared" si="18"/>
        <v>-17.574000000000005</v>
      </c>
      <c r="AT217">
        <f t="shared" si="19"/>
        <v>119.06385000000002</v>
      </c>
      <c r="AU217">
        <f t="shared" si="20"/>
        <v>45.900624999999984</v>
      </c>
      <c r="AV217">
        <f t="shared" si="21"/>
        <v>308.84547600000019</v>
      </c>
    </row>
    <row r="218" spans="1:48" x14ac:dyDescent="0.25">
      <c r="A218">
        <v>199</v>
      </c>
      <c r="B218">
        <v>2</v>
      </c>
      <c r="C218">
        <v>1</v>
      </c>
      <c r="Q218">
        <v>200</v>
      </c>
      <c r="R218">
        <v>3</v>
      </c>
      <c r="S218">
        <v>65</v>
      </c>
      <c r="AO218">
        <v>198</v>
      </c>
      <c r="AP218">
        <v>41</v>
      </c>
      <c r="AQ218">
        <v>68.400000000000006</v>
      </c>
      <c r="AR218">
        <f t="shared" si="17"/>
        <v>-11.774999999999999</v>
      </c>
      <c r="AS218">
        <f t="shared" si="18"/>
        <v>5.2259999999999991</v>
      </c>
      <c r="AT218">
        <f t="shared" si="19"/>
        <v>-61.536149999999985</v>
      </c>
      <c r="AU218">
        <f t="shared" si="20"/>
        <v>138.65062499999996</v>
      </c>
      <c r="AV218">
        <f t="shared" si="21"/>
        <v>27.311075999999989</v>
      </c>
    </row>
    <row r="219" spans="1:48" x14ac:dyDescent="0.25">
      <c r="A219">
        <v>200</v>
      </c>
      <c r="B219">
        <v>3</v>
      </c>
      <c r="C219">
        <v>2</v>
      </c>
      <c r="AO219">
        <v>199</v>
      </c>
      <c r="AP219">
        <v>62</v>
      </c>
      <c r="AQ219">
        <v>69.599999999999994</v>
      </c>
      <c r="AR219">
        <f t="shared" si="17"/>
        <v>9.2250000000000014</v>
      </c>
      <c r="AS219">
        <f t="shared" si="18"/>
        <v>6.4259999999999877</v>
      </c>
      <c r="AT219">
        <f t="shared" si="19"/>
        <v>59.279849999999897</v>
      </c>
      <c r="AU219">
        <f t="shared" si="20"/>
        <v>85.100625000000022</v>
      </c>
      <c r="AV219">
        <f t="shared" si="21"/>
        <v>41.293475999999842</v>
      </c>
    </row>
    <row r="220" spans="1:48" x14ac:dyDescent="0.25">
      <c r="AO220">
        <v>200</v>
      </c>
      <c r="AP220">
        <v>65</v>
      </c>
      <c r="AQ220">
        <v>78</v>
      </c>
      <c r="AR220">
        <f t="shared" si="17"/>
        <v>12.225000000000001</v>
      </c>
      <c r="AS220">
        <f t="shared" si="18"/>
        <v>14.825999999999993</v>
      </c>
      <c r="AT220">
        <f t="shared" si="19"/>
        <v>181.24784999999994</v>
      </c>
      <c r="AU220">
        <f t="shared" si="20"/>
        <v>149.45062500000003</v>
      </c>
      <c r="AV220">
        <f t="shared" si="21"/>
        <v>219.81027599999982</v>
      </c>
    </row>
    <row r="221" spans="1:48" x14ac:dyDescent="0.25">
      <c r="AT221">
        <f>SUM(AT21:AT220)</f>
        <v>13093.23</v>
      </c>
      <c r="AU221">
        <f>SUM(AU21:AU220)</f>
        <v>17878.874999999985</v>
      </c>
      <c r="AV221">
        <f>SUM(AV21:AV220)</f>
        <v>25150.744799999989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23"/>
  <sheetViews>
    <sheetView workbookViewId="0">
      <selection activeCell="I11" sqref="I11"/>
    </sheetView>
  </sheetViews>
  <sheetFormatPr defaultRowHeight="15" x14ac:dyDescent="0.25"/>
  <cols>
    <col min="16" max="16" width="16" customWidth="1"/>
  </cols>
  <sheetData>
    <row r="3" spans="3:23" x14ac:dyDescent="0.25">
      <c r="C3" t="s">
        <v>269</v>
      </c>
      <c r="K3" t="s">
        <v>190</v>
      </c>
      <c r="U3" t="s">
        <v>191</v>
      </c>
    </row>
    <row r="5" spans="3:23" x14ac:dyDescent="0.25">
      <c r="C5" t="s">
        <v>77</v>
      </c>
      <c r="E5" t="s">
        <v>204</v>
      </c>
      <c r="K5" t="s">
        <v>274</v>
      </c>
      <c r="N5" t="s">
        <v>275</v>
      </c>
      <c r="Q5" t="s">
        <v>276</v>
      </c>
      <c r="V5" t="s">
        <v>258</v>
      </c>
    </row>
    <row r="6" spans="3:23" x14ac:dyDescent="0.25">
      <c r="E6" t="s">
        <v>108</v>
      </c>
      <c r="K6" t="s">
        <v>277</v>
      </c>
      <c r="N6" t="s">
        <v>278</v>
      </c>
      <c r="W6" t="s">
        <v>289</v>
      </c>
    </row>
    <row r="7" spans="3:23" x14ac:dyDescent="0.25">
      <c r="W7" t="s">
        <v>290</v>
      </c>
    </row>
    <row r="8" spans="3:23" x14ac:dyDescent="0.25">
      <c r="C8" t="s">
        <v>62</v>
      </c>
      <c r="E8" t="s">
        <v>270</v>
      </c>
      <c r="N8" t="s">
        <v>279</v>
      </c>
      <c r="W8" t="s">
        <v>291</v>
      </c>
    </row>
    <row r="9" spans="3:23" x14ac:dyDescent="0.25">
      <c r="E9" t="s">
        <v>271</v>
      </c>
      <c r="P9" t="s">
        <v>270</v>
      </c>
    </row>
    <row r="10" spans="3:23" x14ac:dyDescent="0.25">
      <c r="E10" t="s">
        <v>272</v>
      </c>
      <c r="P10" t="s">
        <v>271</v>
      </c>
    </row>
    <row r="11" spans="3:23" x14ac:dyDescent="0.25">
      <c r="E11" t="s">
        <v>273</v>
      </c>
      <c r="P11" t="s">
        <v>272</v>
      </c>
    </row>
    <row r="12" spans="3:23" x14ac:dyDescent="0.25">
      <c r="E12" t="s">
        <v>181</v>
      </c>
      <c r="P12" t="s">
        <v>273</v>
      </c>
    </row>
    <row r="13" spans="3:23" x14ac:dyDescent="0.25">
      <c r="P13" t="s">
        <v>181</v>
      </c>
    </row>
    <row r="15" spans="3:23" x14ac:dyDescent="0.25">
      <c r="K15" t="s">
        <v>281</v>
      </c>
      <c r="N15" t="s">
        <v>280</v>
      </c>
    </row>
    <row r="16" spans="3:23" x14ac:dyDescent="0.25">
      <c r="N16" t="s">
        <v>217</v>
      </c>
    </row>
    <row r="18" spans="10:17" x14ac:dyDescent="0.25">
      <c r="J18" t="s">
        <v>282</v>
      </c>
      <c r="N18" t="s">
        <v>202</v>
      </c>
    </row>
    <row r="19" spans="10:17" x14ac:dyDescent="0.25">
      <c r="K19" t="s">
        <v>274</v>
      </c>
      <c r="N19" t="s">
        <v>261</v>
      </c>
      <c r="P19" t="s">
        <v>283</v>
      </c>
      <c r="Q19" t="s">
        <v>284</v>
      </c>
    </row>
    <row r="20" spans="10:17" x14ac:dyDescent="0.25">
      <c r="K20" t="s">
        <v>277</v>
      </c>
      <c r="N20" t="s">
        <v>268</v>
      </c>
      <c r="P20" t="s">
        <v>283</v>
      </c>
      <c r="Q20" t="s">
        <v>284</v>
      </c>
    </row>
    <row r="21" spans="10:17" x14ac:dyDescent="0.25">
      <c r="K21" t="s">
        <v>281</v>
      </c>
      <c r="N21" t="s">
        <v>217</v>
      </c>
      <c r="P21" t="s">
        <v>231</v>
      </c>
      <c r="Q21" t="s">
        <v>285</v>
      </c>
    </row>
    <row r="22" spans="10:17" x14ac:dyDescent="0.25">
      <c r="P22" t="s">
        <v>286</v>
      </c>
      <c r="Q22" t="s">
        <v>287</v>
      </c>
    </row>
    <row r="23" spans="10:17" x14ac:dyDescent="0.25">
      <c r="P23" t="s">
        <v>233</v>
      </c>
      <c r="Q23" t="s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95"/>
  <sheetViews>
    <sheetView topLeftCell="A78" zoomScale="130" zoomScaleNormal="130" workbookViewId="0">
      <selection activeCell="B91" sqref="B91:H91"/>
    </sheetView>
  </sheetViews>
  <sheetFormatPr defaultRowHeight="15" x14ac:dyDescent="0.25"/>
  <cols>
    <col min="3" max="3" width="17.5703125" customWidth="1"/>
    <col min="5" max="5" width="12.7109375" customWidth="1"/>
    <col min="9" max="9" width="12.85546875" customWidth="1"/>
    <col min="10" max="10" width="11" customWidth="1"/>
  </cols>
  <sheetData>
    <row r="4" spans="2:14" x14ac:dyDescent="0.25">
      <c r="C4" t="s">
        <v>292</v>
      </c>
      <c r="F4" t="s">
        <v>293</v>
      </c>
    </row>
    <row r="7" spans="2:14" x14ac:dyDescent="0.25">
      <c r="C7" t="s">
        <v>294</v>
      </c>
      <c r="E7" s="5">
        <f>30/100</f>
        <v>0.3</v>
      </c>
      <c r="G7" t="s">
        <v>295</v>
      </c>
    </row>
    <row r="9" spans="2:14" x14ac:dyDescent="0.25">
      <c r="G9" s="5">
        <f>30/100</f>
        <v>0.3</v>
      </c>
    </row>
    <row r="10" spans="2:14" x14ac:dyDescent="0.25">
      <c r="C10" t="s">
        <v>296</v>
      </c>
    </row>
    <row r="12" spans="2:14" ht="15.75" thickBot="1" x14ac:dyDescent="0.3"/>
    <row r="13" spans="2:14" x14ac:dyDescent="0.25">
      <c r="B13" s="15" t="s">
        <v>15</v>
      </c>
      <c r="C13" s="16" t="s">
        <v>66</v>
      </c>
      <c r="D13" s="16" t="s">
        <v>2</v>
      </c>
      <c r="E13" s="17" t="s">
        <v>297</v>
      </c>
      <c r="I13" t="s">
        <v>66</v>
      </c>
      <c r="J13" t="s">
        <v>209</v>
      </c>
    </row>
    <row r="14" spans="2:14" x14ac:dyDescent="0.25">
      <c r="B14" s="18">
        <v>1</v>
      </c>
      <c r="C14" s="19"/>
      <c r="D14" s="19"/>
      <c r="E14" s="20"/>
      <c r="I14" t="s">
        <v>299</v>
      </c>
      <c r="J14">
        <v>200</v>
      </c>
      <c r="M14" t="s">
        <v>308</v>
      </c>
    </row>
    <row r="15" spans="2:14" x14ac:dyDescent="0.25">
      <c r="B15" s="18">
        <v>2</v>
      </c>
      <c r="C15" s="19"/>
      <c r="D15" s="19"/>
      <c r="E15" s="20"/>
      <c r="I15" t="s">
        <v>300</v>
      </c>
      <c r="J15">
        <v>150</v>
      </c>
      <c r="N15" s="5">
        <f>350/1000</f>
        <v>0.35</v>
      </c>
    </row>
    <row r="16" spans="2:14" x14ac:dyDescent="0.25">
      <c r="B16" s="18">
        <v>3</v>
      </c>
      <c r="C16" s="19"/>
      <c r="D16" s="19"/>
      <c r="E16" s="20"/>
      <c r="I16" t="s">
        <v>301</v>
      </c>
      <c r="J16">
        <v>350</v>
      </c>
    </row>
    <row r="17" spans="2:13" x14ac:dyDescent="0.25">
      <c r="B17" s="18">
        <v>4</v>
      </c>
      <c r="C17" s="19"/>
      <c r="D17" s="19"/>
      <c r="E17" s="20"/>
      <c r="I17" t="s">
        <v>302</v>
      </c>
      <c r="J17">
        <v>300</v>
      </c>
    </row>
    <row r="18" spans="2:13" x14ac:dyDescent="0.25">
      <c r="B18" s="18" t="s">
        <v>298</v>
      </c>
      <c r="C18" s="19"/>
      <c r="D18" s="19"/>
      <c r="E18" s="20"/>
      <c r="J18">
        <v>1000</v>
      </c>
    </row>
    <row r="19" spans="2:13" ht="15.75" thickBot="1" x14ac:dyDescent="0.3">
      <c r="B19" s="21">
        <v>1000</v>
      </c>
      <c r="C19" s="22"/>
      <c r="D19" s="22"/>
      <c r="E19" s="23"/>
    </row>
    <row r="20" spans="2:13" x14ac:dyDescent="0.25">
      <c r="I20" t="s">
        <v>303</v>
      </c>
      <c r="K20" s="5">
        <f>150/1000</f>
        <v>0.15</v>
      </c>
    </row>
    <row r="23" spans="2:13" ht="15.75" thickBot="1" x14ac:dyDescent="0.3">
      <c r="B23" t="s">
        <v>304</v>
      </c>
      <c r="D23" t="s">
        <v>305</v>
      </c>
    </row>
    <row r="24" spans="2:13" x14ac:dyDescent="0.25">
      <c r="J24" s="15"/>
      <c r="K24" s="16" t="s">
        <v>3</v>
      </c>
      <c r="L24" s="16" t="s">
        <v>4</v>
      </c>
      <c r="M24" s="17" t="s">
        <v>206</v>
      </c>
    </row>
    <row r="25" spans="2:13" x14ac:dyDescent="0.25">
      <c r="B25" t="s">
        <v>306</v>
      </c>
      <c r="E25" t="s">
        <v>303</v>
      </c>
      <c r="H25" s="5">
        <f>150/1000</f>
        <v>0.15</v>
      </c>
      <c r="J25" s="18" t="s">
        <v>299</v>
      </c>
      <c r="K25" s="19">
        <v>120</v>
      </c>
      <c r="L25" s="19">
        <v>80</v>
      </c>
      <c r="M25" s="20">
        <v>200</v>
      </c>
    </row>
    <row r="26" spans="2:13" x14ac:dyDescent="0.25">
      <c r="J26" s="18" t="s">
        <v>300</v>
      </c>
      <c r="K26" s="19">
        <v>50</v>
      </c>
      <c r="L26" s="19">
        <v>100</v>
      </c>
      <c r="M26" s="20">
        <v>150</v>
      </c>
    </row>
    <row r="27" spans="2:13" x14ac:dyDescent="0.25">
      <c r="E27" t="s">
        <v>307</v>
      </c>
      <c r="H27" s="5">
        <f>350/1000</f>
        <v>0.35</v>
      </c>
      <c r="J27" s="18" t="s">
        <v>301</v>
      </c>
      <c r="K27" s="19">
        <v>150</v>
      </c>
      <c r="L27" s="19">
        <v>200</v>
      </c>
      <c r="M27" s="20">
        <v>350</v>
      </c>
    </row>
    <row r="28" spans="2:13" x14ac:dyDescent="0.25">
      <c r="J28" s="18" t="s">
        <v>302</v>
      </c>
      <c r="K28" s="19">
        <v>280</v>
      </c>
      <c r="L28" s="19">
        <v>20</v>
      </c>
      <c r="M28" s="20">
        <v>300</v>
      </c>
    </row>
    <row r="29" spans="2:13" ht="15.75" thickBot="1" x14ac:dyDescent="0.3">
      <c r="D29" t="s">
        <v>309</v>
      </c>
      <c r="J29" s="21" t="s">
        <v>206</v>
      </c>
      <c r="K29" s="22">
        <v>600</v>
      </c>
      <c r="L29" s="22">
        <v>400</v>
      </c>
      <c r="M29" s="23">
        <v>1000</v>
      </c>
    </row>
    <row r="32" spans="2:13" x14ac:dyDescent="0.25">
      <c r="C32" t="s">
        <v>315</v>
      </c>
      <c r="D32" t="s">
        <v>310</v>
      </c>
      <c r="F32" s="5">
        <f>600/1000</f>
        <v>0.6</v>
      </c>
    </row>
    <row r="33" spans="2:9" x14ac:dyDescent="0.25">
      <c r="C33" t="s">
        <v>314</v>
      </c>
      <c r="D33" t="s">
        <v>313</v>
      </c>
      <c r="F33" s="33">
        <v>0.15</v>
      </c>
    </row>
    <row r="34" spans="2:9" x14ac:dyDescent="0.25">
      <c r="D34" t="s">
        <v>309</v>
      </c>
      <c r="H34" s="5">
        <f>50/150</f>
        <v>0.33333333333333331</v>
      </c>
    </row>
    <row r="35" spans="2:9" x14ac:dyDescent="0.25">
      <c r="B35" t="s">
        <v>309</v>
      </c>
      <c r="F35" t="s">
        <v>311</v>
      </c>
      <c r="H35" s="5">
        <f>K26/M26</f>
        <v>0.33333333333333331</v>
      </c>
    </row>
    <row r="37" spans="2:9" x14ac:dyDescent="0.25">
      <c r="B37" t="s">
        <v>316</v>
      </c>
      <c r="F37" t="s">
        <v>312</v>
      </c>
      <c r="H37" s="5">
        <f>K26/K29</f>
        <v>8.3333333333333329E-2</v>
      </c>
    </row>
    <row r="39" spans="2:9" x14ac:dyDescent="0.25">
      <c r="D39" t="s">
        <v>317</v>
      </c>
      <c r="F39" s="14">
        <f>H35*F33</f>
        <v>4.9999999999999996E-2</v>
      </c>
      <c r="I39" t="s">
        <v>319</v>
      </c>
    </row>
    <row r="40" spans="2:9" x14ac:dyDescent="0.25">
      <c r="H40" t="s">
        <v>321</v>
      </c>
    </row>
    <row r="41" spans="2:9" x14ac:dyDescent="0.25">
      <c r="D41" t="s">
        <v>318</v>
      </c>
      <c r="F41" s="14">
        <f>H37*F32</f>
        <v>4.9999999999999996E-2</v>
      </c>
      <c r="I41" t="s">
        <v>320</v>
      </c>
    </row>
    <row r="45" spans="2:9" x14ac:dyDescent="0.25">
      <c r="B45" t="s">
        <v>322</v>
      </c>
      <c r="E45" t="s">
        <v>115</v>
      </c>
      <c r="G45" t="s">
        <v>327</v>
      </c>
    </row>
    <row r="47" spans="2:9" x14ac:dyDescent="0.25">
      <c r="C47" t="s">
        <v>104</v>
      </c>
    </row>
    <row r="48" spans="2:9" ht="15.75" thickBot="1" x14ac:dyDescent="0.3"/>
    <row r="49" spans="3:8" x14ac:dyDescent="0.25">
      <c r="C49" s="15" t="s">
        <v>66</v>
      </c>
      <c r="D49" s="16" t="s">
        <v>209</v>
      </c>
      <c r="E49" s="17" t="s">
        <v>323</v>
      </c>
    </row>
    <row r="50" spans="3:8" x14ac:dyDescent="0.25">
      <c r="C50" s="18" t="s">
        <v>299</v>
      </c>
      <c r="D50" s="19">
        <v>200</v>
      </c>
      <c r="E50" s="25">
        <f>D50/1000</f>
        <v>0.2</v>
      </c>
      <c r="H50" t="s">
        <v>326</v>
      </c>
    </row>
    <row r="51" spans="3:8" x14ac:dyDescent="0.25">
      <c r="C51" s="18" t="s">
        <v>300</v>
      </c>
      <c r="D51" s="19">
        <v>150</v>
      </c>
      <c r="E51" s="25">
        <f>D51/1000</f>
        <v>0.15</v>
      </c>
    </row>
    <row r="52" spans="3:8" x14ac:dyDescent="0.25">
      <c r="C52" s="18" t="s">
        <v>301</v>
      </c>
      <c r="D52" s="19">
        <v>350</v>
      </c>
      <c r="E52" s="25">
        <f>D52/1000</f>
        <v>0.35</v>
      </c>
    </row>
    <row r="53" spans="3:8" x14ac:dyDescent="0.25">
      <c r="C53" s="18" t="s">
        <v>302</v>
      </c>
      <c r="D53" s="19">
        <v>300</v>
      </c>
      <c r="E53" s="25">
        <f>D53/1000</f>
        <v>0.3</v>
      </c>
    </row>
    <row r="54" spans="3:8" ht="15.75" thickBot="1" x14ac:dyDescent="0.3">
      <c r="C54" s="21"/>
      <c r="D54" s="22">
        <v>1000</v>
      </c>
      <c r="E54" s="23"/>
    </row>
    <row r="57" spans="3:8" x14ac:dyDescent="0.25">
      <c r="C57" t="s">
        <v>324</v>
      </c>
      <c r="E57" s="33">
        <v>0.2</v>
      </c>
    </row>
    <row r="59" spans="3:8" x14ac:dyDescent="0.25">
      <c r="C59" t="s">
        <v>325</v>
      </c>
      <c r="E59" s="33">
        <v>0.35</v>
      </c>
    </row>
    <row r="62" spans="3:8" x14ac:dyDescent="0.25">
      <c r="C62" t="s">
        <v>328</v>
      </c>
    </row>
    <row r="64" spans="3:8" x14ac:dyDescent="0.25">
      <c r="C64" t="s">
        <v>69</v>
      </c>
      <c r="F64" t="s">
        <v>329</v>
      </c>
    </row>
    <row r="65" spans="2:7" x14ac:dyDescent="0.25">
      <c r="B65">
        <v>1</v>
      </c>
      <c r="C65">
        <v>30</v>
      </c>
    </row>
    <row r="66" spans="2:7" x14ac:dyDescent="0.25">
      <c r="B66">
        <v>2</v>
      </c>
      <c r="C66">
        <v>20</v>
      </c>
      <c r="F66" t="s">
        <v>330</v>
      </c>
    </row>
    <row r="67" spans="2:7" x14ac:dyDescent="0.25">
      <c r="B67">
        <v>3</v>
      </c>
      <c r="C67">
        <v>15</v>
      </c>
    </row>
    <row r="68" spans="2:7" x14ac:dyDescent="0.25">
      <c r="B68">
        <v>4</v>
      </c>
      <c r="C68">
        <v>19</v>
      </c>
      <c r="F68" t="s">
        <v>331</v>
      </c>
      <c r="G68">
        <v>0</v>
      </c>
    </row>
    <row r="69" spans="2:7" x14ac:dyDescent="0.25">
      <c r="C69">
        <v>25</v>
      </c>
      <c r="F69" s="34" t="s">
        <v>334</v>
      </c>
      <c r="G69">
        <v>25</v>
      </c>
    </row>
    <row r="70" spans="2:7" x14ac:dyDescent="0.25">
      <c r="C70">
        <v>23</v>
      </c>
      <c r="F70" t="s">
        <v>332</v>
      </c>
      <c r="G70">
        <v>40</v>
      </c>
    </row>
    <row r="71" spans="2:7" x14ac:dyDescent="0.25">
      <c r="C71">
        <v>20</v>
      </c>
      <c r="F71" t="s">
        <v>333</v>
      </c>
    </row>
    <row r="72" spans="2:7" x14ac:dyDescent="0.25">
      <c r="C72">
        <v>20</v>
      </c>
    </row>
    <row r="73" spans="2:7" x14ac:dyDescent="0.25">
      <c r="C73">
        <v>15</v>
      </c>
    </row>
    <row r="74" spans="2:7" x14ac:dyDescent="0.25">
      <c r="C74">
        <v>19</v>
      </c>
      <c r="F74" t="s">
        <v>335</v>
      </c>
    </row>
    <row r="75" spans="2:7" x14ac:dyDescent="0.25">
      <c r="C75">
        <v>20</v>
      </c>
    </row>
    <row r="76" spans="2:7" x14ac:dyDescent="0.25">
      <c r="C76" t="s">
        <v>298</v>
      </c>
      <c r="F76" t="s">
        <v>336</v>
      </c>
    </row>
    <row r="77" spans="2:7" x14ac:dyDescent="0.25">
      <c r="B77">
        <v>1000</v>
      </c>
      <c r="C77">
        <v>19</v>
      </c>
      <c r="G77" t="s">
        <v>337</v>
      </c>
    </row>
    <row r="79" spans="2:7" x14ac:dyDescent="0.25">
      <c r="F79" t="s">
        <v>338</v>
      </c>
    </row>
    <row r="82" spans="2:8" x14ac:dyDescent="0.25">
      <c r="B82" t="s">
        <v>339</v>
      </c>
      <c r="F82" t="s">
        <v>341</v>
      </c>
    </row>
    <row r="83" spans="2:8" x14ac:dyDescent="0.25">
      <c r="C83" t="s">
        <v>340</v>
      </c>
      <c r="G83" t="s">
        <v>342</v>
      </c>
    </row>
    <row r="85" spans="2:8" x14ac:dyDescent="0.25">
      <c r="B85" t="s">
        <v>343</v>
      </c>
      <c r="G85" s="6" t="s">
        <v>347</v>
      </c>
      <c r="H85" s="6"/>
    </row>
    <row r="86" spans="2:8" x14ac:dyDescent="0.25">
      <c r="B86" t="s">
        <v>344</v>
      </c>
      <c r="G86" t="s">
        <v>348</v>
      </c>
    </row>
    <row r="87" spans="2:8" x14ac:dyDescent="0.25">
      <c r="B87" t="s">
        <v>345</v>
      </c>
      <c r="G87" t="s">
        <v>349</v>
      </c>
    </row>
    <row r="88" spans="2:8" x14ac:dyDescent="0.25">
      <c r="B88" t="s">
        <v>346</v>
      </c>
      <c r="G88" t="s">
        <v>350</v>
      </c>
    </row>
    <row r="89" spans="2:8" x14ac:dyDescent="0.25">
      <c r="B89" t="s">
        <v>298</v>
      </c>
      <c r="G89" t="s">
        <v>351</v>
      </c>
    </row>
    <row r="91" spans="2:8" x14ac:dyDescent="0.25">
      <c r="B91" t="s">
        <v>352</v>
      </c>
      <c r="C91" t="s">
        <v>353</v>
      </c>
    </row>
    <row r="93" spans="2:8" x14ac:dyDescent="0.25">
      <c r="C93" t="s">
        <v>354</v>
      </c>
      <c r="G93" t="s">
        <v>355</v>
      </c>
    </row>
    <row r="95" spans="2:8" x14ac:dyDescent="0.25">
      <c r="G95" t="s">
        <v>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8"/>
  <sheetViews>
    <sheetView topLeftCell="A39" workbookViewId="0">
      <selection activeCell="M49" sqref="M49"/>
    </sheetView>
  </sheetViews>
  <sheetFormatPr defaultRowHeight="15" x14ac:dyDescent="0.25"/>
  <sheetData>
    <row r="3" spans="3:14" x14ac:dyDescent="0.25">
      <c r="C3" t="s">
        <v>357</v>
      </c>
      <c r="F3" t="s">
        <v>361</v>
      </c>
      <c r="J3" t="s">
        <v>358</v>
      </c>
    </row>
    <row r="4" spans="3:14" x14ac:dyDescent="0.25">
      <c r="C4" t="s">
        <v>362</v>
      </c>
      <c r="J4" t="s">
        <v>363</v>
      </c>
    </row>
    <row r="5" spans="3:14" x14ac:dyDescent="0.25">
      <c r="D5" t="s">
        <v>269</v>
      </c>
    </row>
    <row r="6" spans="3:14" x14ac:dyDescent="0.25">
      <c r="D6" t="s">
        <v>359</v>
      </c>
      <c r="J6" t="s">
        <v>364</v>
      </c>
    </row>
    <row r="7" spans="3:14" x14ac:dyDescent="0.25">
      <c r="D7" t="s">
        <v>360</v>
      </c>
    </row>
    <row r="11" spans="3:14" x14ac:dyDescent="0.25">
      <c r="C11" t="s">
        <v>365</v>
      </c>
    </row>
    <row r="12" spans="3:14" x14ac:dyDescent="0.25">
      <c r="D12" t="s">
        <v>366</v>
      </c>
      <c r="N12" t="s">
        <v>369</v>
      </c>
    </row>
    <row r="13" spans="3:14" x14ac:dyDescent="0.25">
      <c r="D13" t="s">
        <v>367</v>
      </c>
    </row>
    <row r="14" spans="3:14" x14ac:dyDescent="0.25">
      <c r="D14" t="s">
        <v>368</v>
      </c>
    </row>
    <row r="19" spans="3:12" x14ac:dyDescent="0.25">
      <c r="C19" t="s">
        <v>370</v>
      </c>
      <c r="F19" t="s">
        <v>371</v>
      </c>
      <c r="L19" t="s">
        <v>381</v>
      </c>
    </row>
    <row r="21" spans="3:12" x14ac:dyDescent="0.25">
      <c r="C21" t="s">
        <v>373</v>
      </c>
      <c r="F21" t="s">
        <v>369</v>
      </c>
    </row>
    <row r="22" spans="3:12" x14ac:dyDescent="0.25">
      <c r="C22" t="s">
        <v>372</v>
      </c>
      <c r="F22">
        <v>50000</v>
      </c>
      <c r="H22" t="s">
        <v>380</v>
      </c>
    </row>
    <row r="24" spans="3:12" x14ac:dyDescent="0.25">
      <c r="C24" t="s">
        <v>374</v>
      </c>
      <c r="D24" s="33">
        <v>0.6</v>
      </c>
    </row>
    <row r="25" spans="3:12" x14ac:dyDescent="0.25">
      <c r="C25" t="s">
        <v>375</v>
      </c>
      <c r="D25" s="33">
        <v>0.4</v>
      </c>
    </row>
    <row r="27" spans="3:12" x14ac:dyDescent="0.25">
      <c r="C27" t="s">
        <v>376</v>
      </c>
      <c r="D27" s="33">
        <v>0.3</v>
      </c>
      <c r="F27" s="33">
        <v>0.28999999999999998</v>
      </c>
    </row>
    <row r="28" spans="3:12" x14ac:dyDescent="0.25">
      <c r="C28" t="s">
        <v>377</v>
      </c>
      <c r="D28" s="33">
        <v>0.2</v>
      </c>
      <c r="F28" s="33">
        <v>0.21</v>
      </c>
    </row>
    <row r="29" spans="3:12" x14ac:dyDescent="0.25">
      <c r="C29" t="s">
        <v>378</v>
      </c>
      <c r="D29" s="33">
        <v>0.27</v>
      </c>
      <c r="F29" s="33">
        <v>0.26</v>
      </c>
    </row>
    <row r="30" spans="3:12" x14ac:dyDescent="0.25">
      <c r="C30" t="s">
        <v>379</v>
      </c>
      <c r="D30" s="33">
        <v>0.23</v>
      </c>
      <c r="F30" s="33">
        <v>0.24</v>
      </c>
    </row>
    <row r="32" spans="3:12" x14ac:dyDescent="0.25">
      <c r="C32" t="s">
        <v>69</v>
      </c>
      <c r="D32" s="35">
        <v>45</v>
      </c>
      <c r="F32" s="35">
        <v>44.54</v>
      </c>
    </row>
    <row r="35" spans="2:16" x14ac:dyDescent="0.25">
      <c r="C35" t="s">
        <v>382</v>
      </c>
    </row>
    <row r="37" spans="2:16" x14ac:dyDescent="0.25">
      <c r="D37" t="s">
        <v>383</v>
      </c>
      <c r="H37" t="s">
        <v>380</v>
      </c>
    </row>
    <row r="38" spans="2:16" x14ac:dyDescent="0.25">
      <c r="D38" t="s">
        <v>384</v>
      </c>
      <c r="H38" t="s">
        <v>385</v>
      </c>
      <c r="K38" t="s">
        <v>386</v>
      </c>
      <c r="P38" t="s">
        <v>388</v>
      </c>
    </row>
    <row r="39" spans="2:16" x14ac:dyDescent="0.25">
      <c r="L39" t="s">
        <v>387</v>
      </c>
    </row>
    <row r="42" spans="2:16" x14ac:dyDescent="0.25">
      <c r="B42" t="s">
        <v>389</v>
      </c>
    </row>
    <row r="43" spans="2:16" x14ac:dyDescent="0.25">
      <c r="C43" t="s">
        <v>390</v>
      </c>
    </row>
    <row r="45" spans="2:16" x14ac:dyDescent="0.25">
      <c r="C45" t="s">
        <v>391</v>
      </c>
    </row>
    <row r="46" spans="2:16" x14ac:dyDescent="0.25">
      <c r="D46" s="6" t="s">
        <v>392</v>
      </c>
      <c r="E46" s="6"/>
      <c r="F46" s="6"/>
      <c r="I46" t="s">
        <v>398</v>
      </c>
      <c r="L46" t="s">
        <v>399</v>
      </c>
    </row>
    <row r="47" spans="2:16" x14ac:dyDescent="0.25">
      <c r="D47" s="6" t="s">
        <v>393</v>
      </c>
      <c r="E47" s="6"/>
      <c r="F47" s="6"/>
    </row>
    <row r="48" spans="2:16" x14ac:dyDescent="0.25">
      <c r="D48" t="s">
        <v>394</v>
      </c>
    </row>
    <row r="50" spans="2:19" ht="15.75" thickBot="1" x14ac:dyDescent="0.3">
      <c r="C50" t="s">
        <v>397</v>
      </c>
      <c r="I50" t="s">
        <v>396</v>
      </c>
      <c r="M50" t="s">
        <v>398</v>
      </c>
      <c r="P50" t="s">
        <v>400</v>
      </c>
      <c r="S50" t="s">
        <v>402</v>
      </c>
    </row>
    <row r="51" spans="2:19" x14ac:dyDescent="0.25">
      <c r="C51" s="15" t="s">
        <v>15</v>
      </c>
      <c r="D51" s="16" t="s">
        <v>2</v>
      </c>
      <c r="E51" s="16" t="s">
        <v>242</v>
      </c>
      <c r="F51" s="17" t="s">
        <v>395</v>
      </c>
      <c r="I51">
        <v>10000</v>
      </c>
    </row>
    <row r="52" spans="2:19" x14ac:dyDescent="0.25">
      <c r="B52">
        <v>8.752838524084916E-2</v>
      </c>
      <c r="C52" s="18">
        <v>1</v>
      </c>
      <c r="D52" s="19"/>
      <c r="E52" s="19"/>
      <c r="F52" s="20"/>
      <c r="M52" t="s">
        <v>399</v>
      </c>
      <c r="P52" t="s">
        <v>401</v>
      </c>
    </row>
    <row r="53" spans="2:19" x14ac:dyDescent="0.25">
      <c r="B53">
        <v>0.28016307196695123</v>
      </c>
      <c r="C53" s="18">
        <v>2</v>
      </c>
      <c r="D53" s="19"/>
      <c r="E53" s="19"/>
      <c r="F53" s="20"/>
    </row>
    <row r="54" spans="2:19" x14ac:dyDescent="0.25">
      <c r="B54">
        <v>0.19963700650749538</v>
      </c>
      <c r="C54" s="18">
        <v>3</v>
      </c>
      <c r="D54" s="19"/>
      <c r="E54" s="19"/>
      <c r="F54" s="20"/>
    </row>
    <row r="55" spans="2:19" x14ac:dyDescent="0.25">
      <c r="B55">
        <v>0.21265467230028978</v>
      </c>
      <c r="C55" s="18">
        <v>4</v>
      </c>
      <c r="D55" s="19"/>
      <c r="E55" s="19"/>
      <c r="F55" s="20"/>
      <c r="I55" t="s">
        <v>2</v>
      </c>
      <c r="J55" t="s">
        <v>373</v>
      </c>
      <c r="L55" t="s">
        <v>369</v>
      </c>
    </row>
    <row r="56" spans="2:19" x14ac:dyDescent="0.25">
      <c r="B56">
        <v>5.368066058715526E-2</v>
      </c>
      <c r="C56" s="18">
        <v>5</v>
      </c>
      <c r="D56" s="19"/>
      <c r="E56" s="19"/>
      <c r="F56" s="20"/>
      <c r="I56" t="s">
        <v>3</v>
      </c>
      <c r="J56" s="33">
        <v>0.6</v>
      </c>
      <c r="L56" s="33">
        <v>0.6</v>
      </c>
      <c r="N56" t="s">
        <v>403</v>
      </c>
    </row>
    <row r="57" spans="2:19" x14ac:dyDescent="0.25">
      <c r="B57">
        <v>0.25935786097120839</v>
      </c>
      <c r="C57" s="18" t="s">
        <v>298</v>
      </c>
      <c r="D57" s="19"/>
      <c r="E57" s="19"/>
      <c r="F57" s="20"/>
      <c r="I57" t="s">
        <v>4</v>
      </c>
      <c r="J57" s="33">
        <v>0.4</v>
      </c>
      <c r="L57" s="33">
        <v>0.4</v>
      </c>
      <c r="N57" t="s">
        <v>403</v>
      </c>
    </row>
    <row r="58" spans="2:19" ht="15.75" thickBot="1" x14ac:dyDescent="0.3">
      <c r="B58">
        <v>0.35333057180318261</v>
      </c>
      <c r="C58" s="21">
        <v>1000000</v>
      </c>
      <c r="D58" s="22"/>
      <c r="E58" s="22"/>
      <c r="F58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3"/>
  <sheetViews>
    <sheetView tabSelected="1" topLeftCell="X1" workbookViewId="0">
      <selection activeCell="AB1" sqref="AB1"/>
    </sheetView>
  </sheetViews>
  <sheetFormatPr defaultRowHeight="15" x14ac:dyDescent="0.25"/>
  <cols>
    <col min="1" max="1" width="13.140625" customWidth="1"/>
    <col min="2" max="2" width="14.7109375" customWidth="1"/>
    <col min="3" max="3" width="7.140625" customWidth="1"/>
    <col min="4" max="4" width="13.140625" bestFit="1" customWidth="1"/>
    <col min="5" max="5" width="14.7109375" bestFit="1" customWidth="1"/>
    <col min="7" max="7" width="14.7109375" bestFit="1" customWidth="1"/>
    <col min="8" max="8" width="16.28515625" bestFit="1" customWidth="1"/>
    <col min="9" max="9" width="4" customWidth="1"/>
    <col min="10" max="10" width="11.28515625" bestFit="1" customWidth="1"/>
    <col min="12" max="12" width="14.7109375" bestFit="1" customWidth="1"/>
    <col min="13" max="13" width="16.28515625" bestFit="1" customWidth="1"/>
    <col min="14" max="14" width="9.42578125" customWidth="1"/>
    <col min="15" max="15" width="11.28515625" bestFit="1" customWidth="1"/>
  </cols>
  <sheetData>
    <row r="1" spans="1:28" x14ac:dyDescent="0.25">
      <c r="L1" t="s">
        <v>409</v>
      </c>
      <c r="T1" t="s">
        <v>410</v>
      </c>
      <c r="AB1" t="s">
        <v>411</v>
      </c>
    </row>
    <row r="2" spans="1:28" x14ac:dyDescent="0.25">
      <c r="A2" s="2" t="s">
        <v>98</v>
      </c>
      <c r="B2" t="s">
        <v>207</v>
      </c>
      <c r="D2" s="2" t="s">
        <v>98</v>
      </c>
      <c r="E2" t="s">
        <v>207</v>
      </c>
      <c r="G2" s="2" t="s">
        <v>207</v>
      </c>
      <c r="H2" s="2" t="s">
        <v>188</v>
      </c>
    </row>
    <row r="3" spans="1:28" x14ac:dyDescent="0.25">
      <c r="A3" s="3">
        <v>1</v>
      </c>
      <c r="B3" s="4">
        <v>24</v>
      </c>
      <c r="D3" s="3">
        <v>1</v>
      </c>
      <c r="E3" s="14">
        <v>0.12</v>
      </c>
      <c r="G3" s="2" t="s">
        <v>98</v>
      </c>
      <c r="H3">
        <v>0</v>
      </c>
      <c r="I3">
        <v>1</v>
      </c>
      <c r="J3" t="s">
        <v>99</v>
      </c>
    </row>
    <row r="4" spans="1:28" x14ac:dyDescent="0.25">
      <c r="A4" s="3">
        <v>2</v>
      </c>
      <c r="B4" s="4">
        <v>11</v>
      </c>
      <c r="D4" s="3">
        <v>2</v>
      </c>
      <c r="E4" s="14">
        <v>5.5E-2</v>
      </c>
      <c r="G4" s="3">
        <v>1</v>
      </c>
      <c r="H4" s="4">
        <v>13</v>
      </c>
      <c r="I4" s="4">
        <v>11</v>
      </c>
      <c r="J4" s="4">
        <v>24</v>
      </c>
    </row>
    <row r="5" spans="1:28" x14ac:dyDescent="0.25">
      <c r="A5" s="3">
        <v>3</v>
      </c>
      <c r="B5" s="4">
        <v>20</v>
      </c>
      <c r="D5" s="3">
        <v>3</v>
      </c>
      <c r="E5" s="14">
        <v>0.1</v>
      </c>
      <c r="G5" s="3">
        <v>2</v>
      </c>
      <c r="H5" s="4">
        <v>3</v>
      </c>
      <c r="I5" s="4">
        <v>8</v>
      </c>
      <c r="J5" s="4">
        <v>11</v>
      </c>
    </row>
    <row r="6" spans="1:28" x14ac:dyDescent="0.25">
      <c r="A6" s="3">
        <v>4</v>
      </c>
      <c r="B6" s="4">
        <v>145</v>
      </c>
      <c r="D6" s="3">
        <v>4</v>
      </c>
      <c r="E6" s="14">
        <v>0.72499999999999998</v>
      </c>
      <c r="G6" s="3">
        <v>3</v>
      </c>
      <c r="H6" s="4">
        <v>7</v>
      </c>
      <c r="I6" s="4">
        <v>13</v>
      </c>
      <c r="J6" s="4">
        <v>20</v>
      </c>
    </row>
    <row r="7" spans="1:28" x14ac:dyDescent="0.25">
      <c r="A7" s="3" t="s">
        <v>99</v>
      </c>
      <c r="B7" s="4">
        <v>200</v>
      </c>
      <c r="D7" s="3" t="s">
        <v>99</v>
      </c>
      <c r="E7" s="14">
        <v>1</v>
      </c>
      <c r="G7" s="3">
        <v>4</v>
      </c>
      <c r="H7" s="4">
        <v>68</v>
      </c>
      <c r="I7" s="4">
        <v>77</v>
      </c>
      <c r="J7" s="4">
        <v>145</v>
      </c>
    </row>
    <row r="8" spans="1:28" x14ac:dyDescent="0.25">
      <c r="G8" s="3" t="s">
        <v>99</v>
      </c>
      <c r="H8" s="4">
        <v>91</v>
      </c>
      <c r="I8" s="4">
        <v>109</v>
      </c>
      <c r="J8" s="4">
        <v>200</v>
      </c>
    </row>
    <row r="9" spans="1:28" x14ac:dyDescent="0.25">
      <c r="D9" t="s">
        <v>412</v>
      </c>
      <c r="G9" s="3"/>
      <c r="H9" s="4"/>
      <c r="I9" s="4"/>
      <c r="J9" s="4"/>
    </row>
    <row r="10" spans="1:28" x14ac:dyDescent="0.25">
      <c r="G10" s="3"/>
      <c r="H10" s="4"/>
      <c r="I10" s="4"/>
      <c r="J10" s="4"/>
    </row>
    <row r="11" spans="1:28" x14ac:dyDescent="0.25">
      <c r="G11" s="3"/>
      <c r="H11" s="4"/>
      <c r="I11" s="4"/>
      <c r="J11" s="4"/>
    </row>
    <row r="12" spans="1:28" x14ac:dyDescent="0.25">
      <c r="G12" s="3"/>
      <c r="H12" s="4"/>
      <c r="I12" s="4"/>
      <c r="J12" s="4"/>
    </row>
    <row r="13" spans="1:28" x14ac:dyDescent="0.25">
      <c r="A13" t="s">
        <v>404</v>
      </c>
    </row>
    <row r="14" spans="1:28" x14ac:dyDescent="0.25">
      <c r="E14" t="s">
        <v>405</v>
      </c>
      <c r="I14" t="s">
        <v>406</v>
      </c>
      <c r="P14" t="s">
        <v>407</v>
      </c>
      <c r="V14" t="s">
        <v>408</v>
      </c>
    </row>
    <row r="32" spans="1:2" x14ac:dyDescent="0.25">
      <c r="A32" t="s">
        <v>413</v>
      </c>
      <c r="B32" t="s">
        <v>414</v>
      </c>
    </row>
    <row r="35" spans="1:2" x14ac:dyDescent="0.25">
      <c r="A35" s="2" t="s">
        <v>98</v>
      </c>
      <c r="B35" t="s">
        <v>207</v>
      </c>
    </row>
    <row r="36" spans="1:2" x14ac:dyDescent="0.25">
      <c r="A36" s="3">
        <v>4</v>
      </c>
      <c r="B36" s="4">
        <v>145</v>
      </c>
    </row>
    <row r="37" spans="1:2" x14ac:dyDescent="0.25">
      <c r="A37" s="3">
        <v>1</v>
      </c>
      <c r="B37" s="4">
        <v>24</v>
      </c>
    </row>
    <row r="38" spans="1:2" x14ac:dyDescent="0.25">
      <c r="A38" s="3">
        <v>3</v>
      </c>
      <c r="B38" s="4">
        <v>20</v>
      </c>
    </row>
    <row r="39" spans="1:2" x14ac:dyDescent="0.25">
      <c r="A39" s="3">
        <v>2</v>
      </c>
      <c r="B39" s="4">
        <v>11</v>
      </c>
    </row>
    <row r="40" spans="1:2" x14ac:dyDescent="0.25">
      <c r="A40" s="3" t="s">
        <v>99</v>
      </c>
      <c r="B40" s="4">
        <v>200</v>
      </c>
    </row>
    <row r="42" spans="1:2" x14ac:dyDescent="0.25">
      <c r="A42" s="2" t="s">
        <v>98</v>
      </c>
      <c r="B42" t="s">
        <v>207</v>
      </c>
    </row>
    <row r="43" spans="1:2" x14ac:dyDescent="0.25">
      <c r="A43" s="3">
        <v>1</v>
      </c>
      <c r="B43" s="14">
        <v>0.12</v>
      </c>
    </row>
    <row r="44" spans="1:2" x14ac:dyDescent="0.25">
      <c r="A44" s="3">
        <v>2</v>
      </c>
      <c r="B44" s="14">
        <v>5.5E-2</v>
      </c>
    </row>
    <row r="45" spans="1:2" x14ac:dyDescent="0.25">
      <c r="A45" s="3">
        <v>3</v>
      </c>
      <c r="B45" s="14">
        <v>0.1</v>
      </c>
    </row>
    <row r="46" spans="1:2" x14ac:dyDescent="0.25">
      <c r="A46" s="3">
        <v>4</v>
      </c>
      <c r="B46" s="14">
        <v>0.72499999999999998</v>
      </c>
    </row>
    <row r="47" spans="1:2" x14ac:dyDescent="0.25">
      <c r="A47" s="3" t="s">
        <v>99</v>
      </c>
      <c r="B47" s="14">
        <v>1</v>
      </c>
    </row>
    <row r="53" spans="4:15" x14ac:dyDescent="0.25">
      <c r="D53" t="s">
        <v>12</v>
      </c>
      <c r="E53" t="s">
        <v>422</v>
      </c>
      <c r="G53" t="s">
        <v>415</v>
      </c>
      <c r="L53" s="2" t="s">
        <v>207</v>
      </c>
      <c r="M53" s="2" t="s">
        <v>188</v>
      </c>
    </row>
    <row r="54" spans="4:15" x14ac:dyDescent="0.25">
      <c r="D54">
        <v>52</v>
      </c>
      <c r="E54" t="str">
        <f>IF(D54&lt;$H$61, "Lower Outlier", IF(D54&gt;$H$62, "Upper Outlier", "Normal"))</f>
        <v>Normal</v>
      </c>
      <c r="G54" t="s">
        <v>416</v>
      </c>
      <c r="L54" s="2" t="s">
        <v>98</v>
      </c>
      <c r="M54">
        <v>0</v>
      </c>
      <c r="N54">
        <v>1</v>
      </c>
      <c r="O54" t="s">
        <v>99</v>
      </c>
    </row>
    <row r="55" spans="4:15" x14ac:dyDescent="0.25">
      <c r="D55">
        <v>59</v>
      </c>
      <c r="E55" t="str">
        <f t="shared" ref="E55:E118" si="0">IF(D55&lt;$H$61, "Lower Outlier", IF(D55&gt;$H$62, "Upper Outlier", "Normal"))</f>
        <v>Normal</v>
      </c>
      <c r="G55" t="s">
        <v>212</v>
      </c>
      <c r="H55">
        <f>MIN(D54:D253)</f>
        <v>10</v>
      </c>
      <c r="L55" s="3">
        <v>1</v>
      </c>
      <c r="M55" s="4">
        <v>13</v>
      </c>
      <c r="N55" s="4">
        <v>11</v>
      </c>
      <c r="O55" s="4">
        <v>24</v>
      </c>
    </row>
    <row r="56" spans="4:15" x14ac:dyDescent="0.25">
      <c r="D56">
        <v>33</v>
      </c>
      <c r="E56" t="str">
        <f t="shared" si="0"/>
        <v>Normal</v>
      </c>
      <c r="G56" t="s">
        <v>417</v>
      </c>
      <c r="H56">
        <f>_xlfn.QUARTILE.EXC(D54:D253,1)</f>
        <v>45.25</v>
      </c>
      <c r="L56" s="3">
        <v>2</v>
      </c>
      <c r="M56" s="4">
        <v>3</v>
      </c>
      <c r="N56" s="4">
        <v>8</v>
      </c>
      <c r="O56" s="4">
        <v>11</v>
      </c>
    </row>
    <row r="57" spans="4:15" x14ac:dyDescent="0.25">
      <c r="D57" s="6">
        <v>100</v>
      </c>
      <c r="E57" t="str">
        <f t="shared" si="0"/>
        <v>Upper Outlier</v>
      </c>
      <c r="G57" t="s">
        <v>418</v>
      </c>
      <c r="H57">
        <f>_xlfn.QUARTILE.EXC(D54:D253,2)</f>
        <v>54</v>
      </c>
      <c r="L57" s="3">
        <v>3</v>
      </c>
      <c r="M57" s="4">
        <v>7</v>
      </c>
      <c r="N57" s="4">
        <v>13</v>
      </c>
      <c r="O57" s="4">
        <v>20</v>
      </c>
    </row>
    <row r="58" spans="4:15" x14ac:dyDescent="0.25">
      <c r="D58">
        <v>52</v>
      </c>
      <c r="E58" t="str">
        <f t="shared" si="0"/>
        <v>Normal</v>
      </c>
      <c r="G58" t="s">
        <v>419</v>
      </c>
      <c r="H58">
        <f>_xlfn.QUARTILE.EXC(D54:D253,3)</f>
        <v>60.75</v>
      </c>
      <c r="L58" s="3">
        <v>4</v>
      </c>
      <c r="M58" s="4">
        <v>68</v>
      </c>
      <c r="N58" s="4">
        <v>77</v>
      </c>
      <c r="O58" s="4">
        <v>145</v>
      </c>
    </row>
    <row r="59" spans="4:15" x14ac:dyDescent="0.25">
      <c r="D59">
        <v>52</v>
      </c>
      <c r="E59" t="str">
        <f t="shared" si="0"/>
        <v>Normal</v>
      </c>
      <c r="G59" t="s">
        <v>148</v>
      </c>
      <c r="H59">
        <f>MAX(D54:D253)</f>
        <v>150</v>
      </c>
      <c r="L59" s="3" t="s">
        <v>99</v>
      </c>
      <c r="M59" s="4">
        <v>91</v>
      </c>
      <c r="N59" s="4">
        <v>109</v>
      </c>
      <c r="O59" s="4">
        <v>200</v>
      </c>
    </row>
    <row r="60" spans="4:15" x14ac:dyDescent="0.25">
      <c r="D60">
        <v>59</v>
      </c>
      <c r="E60" t="str">
        <f t="shared" si="0"/>
        <v>Normal</v>
      </c>
    </row>
    <row r="61" spans="4:15" x14ac:dyDescent="0.25">
      <c r="D61">
        <v>46</v>
      </c>
      <c r="E61" t="str">
        <f t="shared" si="0"/>
        <v>Normal</v>
      </c>
      <c r="G61" t="s">
        <v>421</v>
      </c>
      <c r="H61">
        <f>H56-1.5*(H58-H56)</f>
        <v>22</v>
      </c>
      <c r="L61" s="2" t="s">
        <v>207</v>
      </c>
      <c r="M61" s="2" t="s">
        <v>188</v>
      </c>
    </row>
    <row r="62" spans="4:15" x14ac:dyDescent="0.25">
      <c r="D62" s="6">
        <v>150</v>
      </c>
      <c r="E62" t="str">
        <f t="shared" si="0"/>
        <v>Upper Outlier</v>
      </c>
      <c r="G62" t="s">
        <v>420</v>
      </c>
      <c r="H62">
        <f>H58+1.5*(H58-H56)</f>
        <v>84</v>
      </c>
      <c r="L62" s="2" t="s">
        <v>98</v>
      </c>
      <c r="M62">
        <v>0</v>
      </c>
      <c r="N62">
        <v>1</v>
      </c>
      <c r="O62" t="s">
        <v>99</v>
      </c>
    </row>
    <row r="63" spans="4:15" x14ac:dyDescent="0.25">
      <c r="D63">
        <v>55</v>
      </c>
      <c r="E63" t="str">
        <f t="shared" si="0"/>
        <v>Normal</v>
      </c>
      <c r="L63" s="3">
        <v>1</v>
      </c>
      <c r="M63" s="14">
        <v>0.14285714285714285</v>
      </c>
      <c r="N63" s="14">
        <v>0.10091743119266056</v>
      </c>
      <c r="O63" s="14">
        <v>0.12</v>
      </c>
    </row>
    <row r="64" spans="4:15" x14ac:dyDescent="0.25">
      <c r="D64">
        <v>46</v>
      </c>
      <c r="E64" t="str">
        <f t="shared" si="0"/>
        <v>Normal</v>
      </c>
      <c r="L64" s="3">
        <v>2</v>
      </c>
      <c r="M64" s="14">
        <v>3.2967032967032968E-2</v>
      </c>
      <c r="N64" s="14">
        <v>7.3394495412844041E-2</v>
      </c>
      <c r="O64" s="14">
        <v>5.5E-2</v>
      </c>
    </row>
    <row r="65" spans="4:15" x14ac:dyDescent="0.25">
      <c r="D65" s="6">
        <v>10</v>
      </c>
      <c r="E65" t="str">
        <f t="shared" si="0"/>
        <v>Lower Outlier</v>
      </c>
      <c r="L65" s="3">
        <v>3</v>
      </c>
      <c r="M65" s="14">
        <v>7.6923076923076927E-2</v>
      </c>
      <c r="N65" s="14">
        <v>0.11926605504587157</v>
      </c>
      <c r="O65" s="14">
        <v>0.1</v>
      </c>
    </row>
    <row r="66" spans="4:15" x14ac:dyDescent="0.25">
      <c r="D66">
        <v>60</v>
      </c>
      <c r="E66" t="str">
        <f t="shared" si="0"/>
        <v>Normal</v>
      </c>
      <c r="L66" s="3">
        <v>4</v>
      </c>
      <c r="M66" s="14">
        <v>0.74725274725274726</v>
      </c>
      <c r="N66" s="14">
        <v>0.70642201834862384</v>
      </c>
      <c r="O66" s="14">
        <v>0.72499999999999998</v>
      </c>
    </row>
    <row r="67" spans="4:15" x14ac:dyDescent="0.25">
      <c r="D67">
        <v>63</v>
      </c>
      <c r="E67" t="str">
        <f t="shared" si="0"/>
        <v>Normal</v>
      </c>
      <c r="L67" s="3" t="s">
        <v>99</v>
      </c>
      <c r="M67" s="14">
        <v>1</v>
      </c>
      <c r="N67" s="14">
        <v>1</v>
      </c>
      <c r="O67" s="14">
        <v>1</v>
      </c>
    </row>
    <row r="68" spans="4:15" x14ac:dyDescent="0.25">
      <c r="D68">
        <v>57</v>
      </c>
      <c r="E68" t="str">
        <f t="shared" si="0"/>
        <v>Normal</v>
      </c>
    </row>
    <row r="69" spans="4:15" x14ac:dyDescent="0.25">
      <c r="D69">
        <v>49</v>
      </c>
      <c r="E69" t="str">
        <f t="shared" si="0"/>
        <v>Normal</v>
      </c>
      <c r="L69" s="2" t="s">
        <v>207</v>
      </c>
      <c r="M69" s="2" t="s">
        <v>188</v>
      </c>
    </row>
    <row r="70" spans="4:15" x14ac:dyDescent="0.25">
      <c r="D70">
        <v>52</v>
      </c>
      <c r="E70" t="str">
        <f t="shared" si="0"/>
        <v>Normal</v>
      </c>
      <c r="L70" s="2" t="s">
        <v>98</v>
      </c>
      <c r="M70">
        <v>0</v>
      </c>
      <c r="N70">
        <v>1</v>
      </c>
      <c r="O70" t="s">
        <v>99</v>
      </c>
    </row>
    <row r="71" spans="4:15" x14ac:dyDescent="0.25">
      <c r="D71">
        <v>57</v>
      </c>
      <c r="E71" t="str">
        <f t="shared" si="0"/>
        <v>Normal</v>
      </c>
      <c r="L71" s="3">
        <v>1</v>
      </c>
      <c r="M71" s="14">
        <v>0.54166666666666663</v>
      </c>
      <c r="N71" s="14">
        <v>0.45833333333333331</v>
      </c>
      <c r="O71" s="14">
        <v>1</v>
      </c>
    </row>
    <row r="72" spans="4:15" x14ac:dyDescent="0.25">
      <c r="D72">
        <v>65</v>
      </c>
      <c r="E72" t="str">
        <f t="shared" si="0"/>
        <v>Normal</v>
      </c>
      <c r="L72" s="3">
        <v>2</v>
      </c>
      <c r="M72" s="14">
        <v>0.27272727272727271</v>
      </c>
      <c r="N72" s="14">
        <v>0.72727272727272729</v>
      </c>
      <c r="O72" s="14">
        <v>1</v>
      </c>
    </row>
    <row r="73" spans="4:15" x14ac:dyDescent="0.25">
      <c r="D73">
        <v>39</v>
      </c>
      <c r="E73" t="str">
        <f t="shared" si="0"/>
        <v>Normal</v>
      </c>
      <c r="L73" s="3">
        <v>3</v>
      </c>
      <c r="M73" s="14">
        <v>0.35</v>
      </c>
      <c r="N73" s="14">
        <v>0.65</v>
      </c>
      <c r="O73" s="14">
        <v>1</v>
      </c>
    </row>
    <row r="74" spans="4:15" x14ac:dyDescent="0.25">
      <c r="D74">
        <v>49</v>
      </c>
      <c r="E74" t="str">
        <f t="shared" si="0"/>
        <v>Normal</v>
      </c>
      <c r="L74" s="3">
        <v>4</v>
      </c>
      <c r="M74" s="14">
        <v>0.4689655172413793</v>
      </c>
      <c r="N74" s="14">
        <v>0.53103448275862064</v>
      </c>
      <c r="O74" s="14">
        <v>1</v>
      </c>
    </row>
    <row r="75" spans="4:15" x14ac:dyDescent="0.25">
      <c r="D75">
        <v>63</v>
      </c>
      <c r="E75" t="str">
        <f t="shared" si="0"/>
        <v>Normal</v>
      </c>
      <c r="L75" s="3" t="s">
        <v>99</v>
      </c>
      <c r="M75" s="14">
        <v>0.45500000000000002</v>
      </c>
      <c r="N75" s="14">
        <v>0.54500000000000004</v>
      </c>
      <c r="O75" s="14">
        <v>1</v>
      </c>
    </row>
    <row r="76" spans="4:15" x14ac:dyDescent="0.25">
      <c r="D76">
        <v>40</v>
      </c>
      <c r="E76" t="str">
        <f t="shared" si="0"/>
        <v>Normal</v>
      </c>
    </row>
    <row r="77" spans="4:15" x14ac:dyDescent="0.25">
      <c r="D77">
        <v>52</v>
      </c>
      <c r="E77" t="str">
        <f t="shared" si="0"/>
        <v>Normal</v>
      </c>
      <c r="L77" s="2" t="s">
        <v>207</v>
      </c>
      <c r="M77" s="2" t="s">
        <v>188</v>
      </c>
    </row>
    <row r="78" spans="4:15" x14ac:dyDescent="0.25">
      <c r="D78">
        <v>44</v>
      </c>
      <c r="E78" t="str">
        <f t="shared" si="0"/>
        <v>Normal</v>
      </c>
      <c r="L78" s="2" t="s">
        <v>98</v>
      </c>
      <c r="M78">
        <v>0</v>
      </c>
      <c r="N78">
        <v>1</v>
      </c>
      <c r="O78" t="s">
        <v>99</v>
      </c>
    </row>
    <row r="79" spans="4:15" x14ac:dyDescent="0.25">
      <c r="D79">
        <v>37</v>
      </c>
      <c r="E79" t="str">
        <f t="shared" si="0"/>
        <v>Normal</v>
      </c>
      <c r="L79" s="3">
        <v>1</v>
      </c>
      <c r="M79" s="14">
        <v>6.5000000000000002E-2</v>
      </c>
      <c r="N79" s="14">
        <v>5.5E-2</v>
      </c>
      <c r="O79" s="14">
        <v>0.12</v>
      </c>
    </row>
    <row r="80" spans="4:15" x14ac:dyDescent="0.25">
      <c r="D80">
        <v>65</v>
      </c>
      <c r="E80" t="str">
        <f t="shared" si="0"/>
        <v>Normal</v>
      </c>
      <c r="L80" s="3">
        <v>2</v>
      </c>
      <c r="M80" s="14">
        <v>1.4999999999999999E-2</v>
      </c>
      <c r="N80" s="14">
        <v>0.04</v>
      </c>
      <c r="O80" s="14">
        <v>5.5E-2</v>
      </c>
    </row>
    <row r="81" spans="4:15" x14ac:dyDescent="0.25">
      <c r="D81">
        <v>57</v>
      </c>
      <c r="E81" t="str">
        <f t="shared" si="0"/>
        <v>Normal</v>
      </c>
      <c r="L81" s="3">
        <v>3</v>
      </c>
      <c r="M81" s="14">
        <v>3.5000000000000003E-2</v>
      </c>
      <c r="N81" s="14">
        <v>6.5000000000000002E-2</v>
      </c>
      <c r="O81" s="14">
        <v>0.1</v>
      </c>
    </row>
    <row r="82" spans="4:15" x14ac:dyDescent="0.25">
      <c r="D82">
        <v>38</v>
      </c>
      <c r="E82" t="str">
        <f t="shared" si="0"/>
        <v>Normal</v>
      </c>
      <c r="L82" s="3">
        <v>4</v>
      </c>
      <c r="M82" s="14">
        <v>0.34</v>
      </c>
      <c r="N82" s="14">
        <v>0.38500000000000001</v>
      </c>
      <c r="O82" s="14">
        <v>0.72499999999999998</v>
      </c>
    </row>
    <row r="83" spans="4:15" x14ac:dyDescent="0.25">
      <c r="D83">
        <v>44</v>
      </c>
      <c r="E83" t="str">
        <f t="shared" si="0"/>
        <v>Normal</v>
      </c>
      <c r="L83" s="3" t="s">
        <v>99</v>
      </c>
      <c r="M83" s="14">
        <v>0.45500000000000002</v>
      </c>
      <c r="N83" s="14">
        <v>0.54500000000000004</v>
      </c>
      <c r="O83" s="14">
        <v>1</v>
      </c>
    </row>
    <row r="84" spans="4:15" x14ac:dyDescent="0.25">
      <c r="D84">
        <v>31</v>
      </c>
      <c r="E84" t="str">
        <f t="shared" si="0"/>
        <v>Normal</v>
      </c>
    </row>
    <row r="85" spans="4:15" x14ac:dyDescent="0.25">
      <c r="D85">
        <v>52</v>
      </c>
      <c r="E85" t="str">
        <f t="shared" si="0"/>
        <v>Normal</v>
      </c>
    </row>
    <row r="86" spans="4:15" x14ac:dyDescent="0.25">
      <c r="D86">
        <v>67</v>
      </c>
      <c r="E86" t="str">
        <f t="shared" si="0"/>
        <v>Normal</v>
      </c>
    </row>
    <row r="87" spans="4:15" x14ac:dyDescent="0.25">
      <c r="D87">
        <v>41</v>
      </c>
      <c r="E87" t="str">
        <f t="shared" si="0"/>
        <v>Normal</v>
      </c>
    </row>
    <row r="88" spans="4:15" x14ac:dyDescent="0.25">
      <c r="D88">
        <v>59</v>
      </c>
      <c r="E88" t="str">
        <f t="shared" si="0"/>
        <v>Normal</v>
      </c>
    </row>
    <row r="89" spans="4:15" x14ac:dyDescent="0.25">
      <c r="D89">
        <v>65</v>
      </c>
      <c r="E89" t="str">
        <f t="shared" si="0"/>
        <v>Normal</v>
      </c>
    </row>
    <row r="90" spans="4:15" x14ac:dyDescent="0.25">
      <c r="D90">
        <v>54</v>
      </c>
      <c r="E90" t="str">
        <f t="shared" si="0"/>
        <v>Normal</v>
      </c>
    </row>
    <row r="91" spans="4:15" x14ac:dyDescent="0.25">
      <c r="D91">
        <v>62</v>
      </c>
      <c r="E91" t="str">
        <f t="shared" si="0"/>
        <v>Normal</v>
      </c>
    </row>
    <row r="92" spans="4:15" x14ac:dyDescent="0.25">
      <c r="D92">
        <v>31</v>
      </c>
      <c r="E92" t="str">
        <f t="shared" si="0"/>
        <v>Normal</v>
      </c>
    </row>
    <row r="93" spans="4:15" x14ac:dyDescent="0.25">
      <c r="D93">
        <v>31</v>
      </c>
      <c r="E93" t="str">
        <f t="shared" si="0"/>
        <v>Normal</v>
      </c>
    </row>
    <row r="94" spans="4:15" x14ac:dyDescent="0.25">
      <c r="D94">
        <v>47</v>
      </c>
      <c r="E94" t="str">
        <f t="shared" si="0"/>
        <v>Normal</v>
      </c>
    </row>
    <row r="95" spans="4:15" x14ac:dyDescent="0.25">
      <c r="D95">
        <v>59</v>
      </c>
      <c r="E95" t="str">
        <f t="shared" si="0"/>
        <v>Normal</v>
      </c>
    </row>
    <row r="96" spans="4:15" x14ac:dyDescent="0.25">
      <c r="D96">
        <v>54</v>
      </c>
      <c r="E96" t="str">
        <f t="shared" si="0"/>
        <v>Normal</v>
      </c>
    </row>
    <row r="97" spans="4:5" x14ac:dyDescent="0.25">
      <c r="D97">
        <v>41</v>
      </c>
      <c r="E97" t="str">
        <f t="shared" si="0"/>
        <v>Normal</v>
      </c>
    </row>
    <row r="98" spans="4:5" x14ac:dyDescent="0.25">
      <c r="D98">
        <v>65</v>
      </c>
      <c r="E98" t="str">
        <f t="shared" si="0"/>
        <v>Normal</v>
      </c>
    </row>
    <row r="99" spans="4:5" x14ac:dyDescent="0.25">
      <c r="D99">
        <v>59</v>
      </c>
      <c r="E99" t="str">
        <f t="shared" si="0"/>
        <v>Normal</v>
      </c>
    </row>
    <row r="100" spans="4:5" x14ac:dyDescent="0.25">
      <c r="D100">
        <v>40</v>
      </c>
      <c r="E100" t="str">
        <f t="shared" si="0"/>
        <v>Normal</v>
      </c>
    </row>
    <row r="101" spans="4:5" x14ac:dyDescent="0.25">
      <c r="D101">
        <v>59</v>
      </c>
      <c r="E101" t="str">
        <f t="shared" si="0"/>
        <v>Normal</v>
      </c>
    </row>
    <row r="102" spans="4:5" x14ac:dyDescent="0.25">
      <c r="D102">
        <v>59</v>
      </c>
      <c r="E102" t="str">
        <f t="shared" si="0"/>
        <v>Normal</v>
      </c>
    </row>
    <row r="103" spans="4:5" x14ac:dyDescent="0.25">
      <c r="D103">
        <v>54</v>
      </c>
      <c r="E103" t="str">
        <f t="shared" si="0"/>
        <v>Normal</v>
      </c>
    </row>
    <row r="104" spans="4:5" x14ac:dyDescent="0.25">
      <c r="D104">
        <v>61</v>
      </c>
      <c r="E104" t="str">
        <f t="shared" si="0"/>
        <v>Normal</v>
      </c>
    </row>
    <row r="105" spans="4:5" x14ac:dyDescent="0.25">
      <c r="D105">
        <v>33</v>
      </c>
      <c r="E105" t="str">
        <f t="shared" si="0"/>
        <v>Normal</v>
      </c>
    </row>
    <row r="106" spans="4:5" x14ac:dyDescent="0.25">
      <c r="D106">
        <v>44</v>
      </c>
      <c r="E106" t="str">
        <f t="shared" si="0"/>
        <v>Normal</v>
      </c>
    </row>
    <row r="107" spans="4:5" x14ac:dyDescent="0.25">
      <c r="D107">
        <v>59</v>
      </c>
      <c r="E107" t="str">
        <f t="shared" si="0"/>
        <v>Normal</v>
      </c>
    </row>
    <row r="108" spans="4:5" x14ac:dyDescent="0.25">
      <c r="D108">
        <v>62</v>
      </c>
      <c r="E108" t="str">
        <f t="shared" si="0"/>
        <v>Normal</v>
      </c>
    </row>
    <row r="109" spans="4:5" x14ac:dyDescent="0.25">
      <c r="D109">
        <v>39</v>
      </c>
      <c r="E109" t="str">
        <f t="shared" si="0"/>
        <v>Normal</v>
      </c>
    </row>
    <row r="110" spans="4:5" x14ac:dyDescent="0.25">
      <c r="D110">
        <v>37</v>
      </c>
      <c r="E110" t="str">
        <f t="shared" si="0"/>
        <v>Normal</v>
      </c>
    </row>
    <row r="111" spans="4:5" x14ac:dyDescent="0.25">
      <c r="D111">
        <v>39</v>
      </c>
      <c r="E111" t="str">
        <f t="shared" si="0"/>
        <v>Normal</v>
      </c>
    </row>
    <row r="112" spans="4:5" x14ac:dyDescent="0.25">
      <c r="D112">
        <v>57</v>
      </c>
      <c r="E112" t="str">
        <f t="shared" si="0"/>
        <v>Normal</v>
      </c>
    </row>
    <row r="113" spans="4:5" x14ac:dyDescent="0.25">
      <c r="D113">
        <v>49</v>
      </c>
      <c r="E113" t="str">
        <f t="shared" si="0"/>
        <v>Normal</v>
      </c>
    </row>
    <row r="114" spans="4:5" x14ac:dyDescent="0.25">
      <c r="D114">
        <v>46</v>
      </c>
      <c r="E114" t="str">
        <f t="shared" si="0"/>
        <v>Normal</v>
      </c>
    </row>
    <row r="115" spans="4:5" x14ac:dyDescent="0.25">
      <c r="D115">
        <v>62</v>
      </c>
      <c r="E115" t="str">
        <f t="shared" si="0"/>
        <v>Normal</v>
      </c>
    </row>
    <row r="116" spans="4:5" x14ac:dyDescent="0.25">
      <c r="D116">
        <v>44</v>
      </c>
      <c r="E116" t="str">
        <f t="shared" si="0"/>
        <v>Normal</v>
      </c>
    </row>
    <row r="117" spans="4:5" x14ac:dyDescent="0.25">
      <c r="D117">
        <v>33</v>
      </c>
      <c r="E117" t="str">
        <f t="shared" si="0"/>
        <v>Normal</v>
      </c>
    </row>
    <row r="118" spans="4:5" x14ac:dyDescent="0.25">
      <c r="D118">
        <v>42</v>
      </c>
      <c r="E118" t="str">
        <f t="shared" si="0"/>
        <v>Normal</v>
      </c>
    </row>
    <row r="119" spans="4:5" x14ac:dyDescent="0.25">
      <c r="D119">
        <v>41</v>
      </c>
      <c r="E119" t="str">
        <f t="shared" ref="E119:E182" si="1">IF(D119&lt;$H$61, "Lower Outlier", IF(D119&gt;$H$62, "Upper Outlier", "Normal"))</f>
        <v>Normal</v>
      </c>
    </row>
    <row r="120" spans="4:5" x14ac:dyDescent="0.25">
      <c r="D120">
        <v>54</v>
      </c>
      <c r="E120" t="str">
        <f t="shared" si="1"/>
        <v>Normal</v>
      </c>
    </row>
    <row r="121" spans="4:5" x14ac:dyDescent="0.25">
      <c r="D121">
        <v>39</v>
      </c>
      <c r="E121" t="str">
        <f t="shared" si="1"/>
        <v>Normal</v>
      </c>
    </row>
    <row r="122" spans="4:5" x14ac:dyDescent="0.25">
      <c r="D122">
        <v>43</v>
      </c>
      <c r="E122" t="str">
        <f t="shared" si="1"/>
        <v>Normal</v>
      </c>
    </row>
    <row r="123" spans="4:5" x14ac:dyDescent="0.25">
      <c r="D123">
        <v>33</v>
      </c>
      <c r="E123" t="str">
        <f t="shared" si="1"/>
        <v>Normal</v>
      </c>
    </row>
    <row r="124" spans="4:5" x14ac:dyDescent="0.25">
      <c r="D124">
        <v>44</v>
      </c>
      <c r="E124" t="str">
        <f t="shared" si="1"/>
        <v>Normal</v>
      </c>
    </row>
    <row r="125" spans="4:5" x14ac:dyDescent="0.25">
      <c r="D125">
        <v>54</v>
      </c>
      <c r="E125" t="str">
        <f t="shared" si="1"/>
        <v>Normal</v>
      </c>
    </row>
    <row r="126" spans="4:5" x14ac:dyDescent="0.25">
      <c r="D126">
        <v>67</v>
      </c>
      <c r="E126" t="str">
        <f t="shared" si="1"/>
        <v>Normal</v>
      </c>
    </row>
    <row r="127" spans="4:5" x14ac:dyDescent="0.25">
      <c r="D127">
        <v>59</v>
      </c>
      <c r="E127" t="str">
        <f t="shared" si="1"/>
        <v>Normal</v>
      </c>
    </row>
    <row r="128" spans="4:5" x14ac:dyDescent="0.25">
      <c r="D128">
        <v>45</v>
      </c>
      <c r="E128" t="str">
        <f t="shared" si="1"/>
        <v>Normal</v>
      </c>
    </row>
    <row r="129" spans="4:5" x14ac:dyDescent="0.25">
      <c r="D129">
        <v>40</v>
      </c>
      <c r="E129" t="str">
        <f t="shared" si="1"/>
        <v>Normal</v>
      </c>
    </row>
    <row r="130" spans="4:5" x14ac:dyDescent="0.25">
      <c r="D130">
        <v>61</v>
      </c>
      <c r="E130" t="str">
        <f t="shared" si="1"/>
        <v>Normal</v>
      </c>
    </row>
    <row r="131" spans="4:5" x14ac:dyDescent="0.25">
      <c r="D131">
        <v>59</v>
      </c>
      <c r="E131" t="str">
        <f t="shared" si="1"/>
        <v>Normal</v>
      </c>
    </row>
    <row r="132" spans="4:5" x14ac:dyDescent="0.25">
      <c r="D132">
        <v>36</v>
      </c>
      <c r="E132" t="str">
        <f t="shared" si="1"/>
        <v>Normal</v>
      </c>
    </row>
    <row r="133" spans="4:5" x14ac:dyDescent="0.25">
      <c r="D133">
        <v>41</v>
      </c>
      <c r="E133" t="str">
        <f t="shared" si="1"/>
        <v>Normal</v>
      </c>
    </row>
    <row r="134" spans="4:5" x14ac:dyDescent="0.25">
      <c r="D134">
        <v>59</v>
      </c>
      <c r="E134" t="str">
        <f t="shared" si="1"/>
        <v>Normal</v>
      </c>
    </row>
    <row r="135" spans="4:5" x14ac:dyDescent="0.25">
      <c r="D135">
        <v>49</v>
      </c>
      <c r="E135" t="str">
        <f t="shared" si="1"/>
        <v>Normal</v>
      </c>
    </row>
    <row r="136" spans="4:5" x14ac:dyDescent="0.25">
      <c r="D136">
        <v>59</v>
      </c>
      <c r="E136" t="str">
        <f t="shared" si="1"/>
        <v>Normal</v>
      </c>
    </row>
    <row r="137" spans="4:5" x14ac:dyDescent="0.25">
      <c r="D137">
        <v>65</v>
      </c>
      <c r="E137" t="str">
        <f t="shared" si="1"/>
        <v>Normal</v>
      </c>
    </row>
    <row r="138" spans="4:5" x14ac:dyDescent="0.25">
      <c r="D138">
        <v>41</v>
      </c>
      <c r="E138" t="str">
        <f t="shared" si="1"/>
        <v>Normal</v>
      </c>
    </row>
    <row r="139" spans="4:5" x14ac:dyDescent="0.25">
      <c r="D139">
        <v>62</v>
      </c>
      <c r="E139" t="str">
        <f t="shared" si="1"/>
        <v>Normal</v>
      </c>
    </row>
    <row r="140" spans="4:5" x14ac:dyDescent="0.25">
      <c r="D140">
        <v>41</v>
      </c>
      <c r="E140" t="str">
        <f t="shared" si="1"/>
        <v>Normal</v>
      </c>
    </row>
    <row r="141" spans="4:5" x14ac:dyDescent="0.25">
      <c r="D141">
        <v>49</v>
      </c>
      <c r="E141" t="str">
        <f t="shared" si="1"/>
        <v>Normal</v>
      </c>
    </row>
    <row r="142" spans="4:5" x14ac:dyDescent="0.25">
      <c r="D142">
        <v>31</v>
      </c>
      <c r="E142" t="str">
        <f t="shared" si="1"/>
        <v>Normal</v>
      </c>
    </row>
    <row r="143" spans="4:5" x14ac:dyDescent="0.25">
      <c r="D143">
        <v>49</v>
      </c>
      <c r="E143" t="str">
        <f t="shared" si="1"/>
        <v>Normal</v>
      </c>
    </row>
    <row r="144" spans="4:5" x14ac:dyDescent="0.25">
      <c r="D144">
        <v>62</v>
      </c>
      <c r="E144" t="str">
        <f t="shared" si="1"/>
        <v>Normal</v>
      </c>
    </row>
    <row r="145" spans="4:5" x14ac:dyDescent="0.25">
      <c r="D145">
        <v>49</v>
      </c>
      <c r="E145" t="str">
        <f t="shared" si="1"/>
        <v>Normal</v>
      </c>
    </row>
    <row r="146" spans="4:5" x14ac:dyDescent="0.25">
      <c r="D146">
        <v>62</v>
      </c>
      <c r="E146" t="str">
        <f t="shared" si="1"/>
        <v>Normal</v>
      </c>
    </row>
    <row r="147" spans="4:5" x14ac:dyDescent="0.25">
      <c r="D147">
        <v>44</v>
      </c>
      <c r="E147" t="str">
        <f t="shared" si="1"/>
        <v>Normal</v>
      </c>
    </row>
    <row r="148" spans="4:5" x14ac:dyDescent="0.25">
      <c r="D148">
        <v>44</v>
      </c>
      <c r="E148" t="str">
        <f t="shared" si="1"/>
        <v>Normal</v>
      </c>
    </row>
    <row r="149" spans="4:5" x14ac:dyDescent="0.25">
      <c r="D149">
        <v>62</v>
      </c>
      <c r="E149" t="str">
        <f t="shared" si="1"/>
        <v>Normal</v>
      </c>
    </row>
    <row r="150" spans="4:5" x14ac:dyDescent="0.25">
      <c r="D150">
        <v>65</v>
      </c>
      <c r="E150" t="str">
        <f t="shared" si="1"/>
        <v>Normal</v>
      </c>
    </row>
    <row r="151" spans="4:5" x14ac:dyDescent="0.25">
      <c r="D151">
        <v>65</v>
      </c>
      <c r="E151" t="str">
        <f t="shared" si="1"/>
        <v>Normal</v>
      </c>
    </row>
    <row r="152" spans="4:5" x14ac:dyDescent="0.25">
      <c r="D152">
        <v>44</v>
      </c>
      <c r="E152" t="str">
        <f t="shared" si="1"/>
        <v>Normal</v>
      </c>
    </row>
    <row r="153" spans="4:5" x14ac:dyDescent="0.25">
      <c r="D153">
        <v>63</v>
      </c>
      <c r="E153" t="str">
        <f t="shared" si="1"/>
        <v>Normal</v>
      </c>
    </row>
    <row r="154" spans="4:5" x14ac:dyDescent="0.25">
      <c r="D154">
        <v>60</v>
      </c>
      <c r="E154" t="str">
        <f t="shared" si="1"/>
        <v>Normal</v>
      </c>
    </row>
    <row r="155" spans="4:5" x14ac:dyDescent="0.25">
      <c r="D155">
        <v>59</v>
      </c>
      <c r="E155" t="str">
        <f t="shared" si="1"/>
        <v>Normal</v>
      </c>
    </row>
    <row r="156" spans="4:5" x14ac:dyDescent="0.25">
      <c r="D156">
        <v>46</v>
      </c>
      <c r="E156" t="str">
        <f t="shared" si="1"/>
        <v>Normal</v>
      </c>
    </row>
    <row r="157" spans="4:5" x14ac:dyDescent="0.25">
      <c r="D157">
        <v>52</v>
      </c>
      <c r="E157" t="str">
        <f t="shared" si="1"/>
        <v>Normal</v>
      </c>
    </row>
    <row r="158" spans="4:5" x14ac:dyDescent="0.25">
      <c r="D158">
        <v>59</v>
      </c>
      <c r="E158" t="str">
        <f t="shared" si="1"/>
        <v>Normal</v>
      </c>
    </row>
    <row r="159" spans="4:5" x14ac:dyDescent="0.25">
      <c r="D159">
        <v>54</v>
      </c>
      <c r="E159" t="str">
        <f t="shared" si="1"/>
        <v>Normal</v>
      </c>
    </row>
    <row r="160" spans="4:5" x14ac:dyDescent="0.25">
      <c r="D160">
        <v>62</v>
      </c>
      <c r="E160" t="str">
        <f t="shared" si="1"/>
        <v>Normal</v>
      </c>
    </row>
    <row r="161" spans="4:5" x14ac:dyDescent="0.25">
      <c r="D161">
        <v>35</v>
      </c>
      <c r="E161" t="str">
        <f t="shared" si="1"/>
        <v>Normal</v>
      </c>
    </row>
    <row r="162" spans="4:5" x14ac:dyDescent="0.25">
      <c r="D162">
        <v>54</v>
      </c>
      <c r="E162" t="str">
        <f t="shared" si="1"/>
        <v>Normal</v>
      </c>
    </row>
    <row r="163" spans="4:5" x14ac:dyDescent="0.25">
      <c r="D163">
        <v>65</v>
      </c>
      <c r="E163" t="str">
        <f t="shared" si="1"/>
        <v>Normal</v>
      </c>
    </row>
    <row r="164" spans="4:5" x14ac:dyDescent="0.25">
      <c r="D164">
        <v>52</v>
      </c>
      <c r="E164" t="str">
        <f t="shared" si="1"/>
        <v>Normal</v>
      </c>
    </row>
    <row r="165" spans="4:5" x14ac:dyDescent="0.25">
      <c r="D165">
        <v>50</v>
      </c>
      <c r="E165" t="str">
        <f t="shared" si="1"/>
        <v>Normal</v>
      </c>
    </row>
    <row r="166" spans="4:5" x14ac:dyDescent="0.25">
      <c r="D166">
        <v>59</v>
      </c>
      <c r="E166" t="str">
        <f t="shared" si="1"/>
        <v>Normal</v>
      </c>
    </row>
    <row r="167" spans="4:5" x14ac:dyDescent="0.25">
      <c r="D167">
        <v>65</v>
      </c>
      <c r="E167" t="str">
        <f t="shared" si="1"/>
        <v>Normal</v>
      </c>
    </row>
    <row r="168" spans="4:5" x14ac:dyDescent="0.25">
      <c r="D168">
        <v>61</v>
      </c>
      <c r="E168" t="str">
        <f t="shared" si="1"/>
        <v>Normal</v>
      </c>
    </row>
    <row r="169" spans="4:5" x14ac:dyDescent="0.25">
      <c r="D169">
        <v>44</v>
      </c>
      <c r="E169" t="str">
        <f t="shared" si="1"/>
        <v>Normal</v>
      </c>
    </row>
    <row r="170" spans="4:5" x14ac:dyDescent="0.25">
      <c r="D170">
        <v>54</v>
      </c>
      <c r="E170" t="str">
        <f t="shared" si="1"/>
        <v>Normal</v>
      </c>
    </row>
    <row r="171" spans="4:5" x14ac:dyDescent="0.25">
      <c r="D171">
        <v>67</v>
      </c>
      <c r="E171" t="str">
        <f t="shared" si="1"/>
        <v>Normal</v>
      </c>
    </row>
    <row r="172" spans="4:5" x14ac:dyDescent="0.25">
      <c r="D172">
        <v>57</v>
      </c>
      <c r="E172" t="str">
        <f t="shared" si="1"/>
        <v>Normal</v>
      </c>
    </row>
    <row r="173" spans="4:5" x14ac:dyDescent="0.25">
      <c r="D173">
        <v>47</v>
      </c>
      <c r="E173" t="str">
        <f t="shared" si="1"/>
        <v>Normal</v>
      </c>
    </row>
    <row r="174" spans="4:5" x14ac:dyDescent="0.25">
      <c r="D174">
        <v>54</v>
      </c>
      <c r="E174" t="str">
        <f t="shared" si="1"/>
        <v>Normal</v>
      </c>
    </row>
    <row r="175" spans="4:5" x14ac:dyDescent="0.25">
      <c r="D175">
        <v>52</v>
      </c>
      <c r="E175" t="str">
        <f t="shared" si="1"/>
        <v>Normal</v>
      </c>
    </row>
    <row r="176" spans="4:5" x14ac:dyDescent="0.25">
      <c r="D176">
        <v>52</v>
      </c>
      <c r="E176" t="str">
        <f t="shared" si="1"/>
        <v>Normal</v>
      </c>
    </row>
    <row r="177" spans="4:5" x14ac:dyDescent="0.25">
      <c r="D177">
        <v>46</v>
      </c>
      <c r="E177" t="str">
        <f t="shared" si="1"/>
        <v>Normal</v>
      </c>
    </row>
    <row r="178" spans="4:5" x14ac:dyDescent="0.25">
      <c r="D178">
        <v>62</v>
      </c>
      <c r="E178" t="str">
        <f t="shared" si="1"/>
        <v>Normal</v>
      </c>
    </row>
    <row r="179" spans="4:5" x14ac:dyDescent="0.25">
      <c r="D179">
        <v>57</v>
      </c>
      <c r="E179" t="str">
        <f t="shared" si="1"/>
        <v>Normal</v>
      </c>
    </row>
    <row r="180" spans="4:5" x14ac:dyDescent="0.25">
      <c r="D180">
        <v>41</v>
      </c>
      <c r="E180" t="str">
        <f t="shared" si="1"/>
        <v>Normal</v>
      </c>
    </row>
    <row r="181" spans="4:5" x14ac:dyDescent="0.25">
      <c r="D181">
        <v>53</v>
      </c>
      <c r="E181" t="str">
        <f t="shared" si="1"/>
        <v>Normal</v>
      </c>
    </row>
    <row r="182" spans="4:5" x14ac:dyDescent="0.25">
      <c r="D182">
        <v>49</v>
      </c>
      <c r="E182" t="str">
        <f t="shared" si="1"/>
        <v>Normal</v>
      </c>
    </row>
    <row r="183" spans="4:5" x14ac:dyDescent="0.25">
      <c r="D183">
        <v>35</v>
      </c>
      <c r="E183" t="str">
        <f t="shared" ref="E183:E246" si="2">IF(D183&lt;$H$61, "Lower Outlier", IF(D183&gt;$H$62, "Upper Outlier", "Normal"))</f>
        <v>Normal</v>
      </c>
    </row>
    <row r="184" spans="4:5" x14ac:dyDescent="0.25">
      <c r="D184">
        <v>59</v>
      </c>
      <c r="E184" t="str">
        <f t="shared" si="2"/>
        <v>Normal</v>
      </c>
    </row>
    <row r="185" spans="4:5" x14ac:dyDescent="0.25">
      <c r="D185">
        <v>65</v>
      </c>
      <c r="E185" t="str">
        <f t="shared" si="2"/>
        <v>Normal</v>
      </c>
    </row>
    <row r="186" spans="4:5" x14ac:dyDescent="0.25">
      <c r="D186">
        <v>62</v>
      </c>
      <c r="E186" t="str">
        <f t="shared" si="2"/>
        <v>Normal</v>
      </c>
    </row>
    <row r="187" spans="4:5" x14ac:dyDescent="0.25">
      <c r="D187">
        <v>54</v>
      </c>
      <c r="E187" t="str">
        <f t="shared" si="2"/>
        <v>Normal</v>
      </c>
    </row>
    <row r="188" spans="4:5" x14ac:dyDescent="0.25">
      <c r="D188">
        <v>59</v>
      </c>
      <c r="E188" t="str">
        <f t="shared" si="2"/>
        <v>Normal</v>
      </c>
    </row>
    <row r="189" spans="4:5" x14ac:dyDescent="0.25">
      <c r="D189">
        <v>63</v>
      </c>
      <c r="E189" t="str">
        <f t="shared" si="2"/>
        <v>Normal</v>
      </c>
    </row>
    <row r="190" spans="4:5" x14ac:dyDescent="0.25">
      <c r="D190">
        <v>59</v>
      </c>
      <c r="E190" t="str">
        <f t="shared" si="2"/>
        <v>Normal</v>
      </c>
    </row>
    <row r="191" spans="4:5" x14ac:dyDescent="0.25">
      <c r="D191">
        <v>52</v>
      </c>
      <c r="E191" t="str">
        <f t="shared" si="2"/>
        <v>Normal</v>
      </c>
    </row>
    <row r="192" spans="4:5" x14ac:dyDescent="0.25">
      <c r="D192">
        <v>41</v>
      </c>
      <c r="E192" t="str">
        <f t="shared" si="2"/>
        <v>Normal</v>
      </c>
    </row>
    <row r="193" spans="4:5" x14ac:dyDescent="0.25">
      <c r="D193">
        <v>49</v>
      </c>
      <c r="E193" t="str">
        <f t="shared" si="2"/>
        <v>Normal</v>
      </c>
    </row>
    <row r="194" spans="4:5" x14ac:dyDescent="0.25">
      <c r="D194">
        <v>46</v>
      </c>
      <c r="E194" t="str">
        <f t="shared" si="2"/>
        <v>Normal</v>
      </c>
    </row>
    <row r="195" spans="4:5" x14ac:dyDescent="0.25">
      <c r="D195">
        <v>54</v>
      </c>
      <c r="E195" t="str">
        <f t="shared" si="2"/>
        <v>Normal</v>
      </c>
    </row>
    <row r="196" spans="4:5" x14ac:dyDescent="0.25">
      <c r="D196">
        <v>42</v>
      </c>
      <c r="E196" t="str">
        <f t="shared" si="2"/>
        <v>Normal</v>
      </c>
    </row>
    <row r="197" spans="4:5" x14ac:dyDescent="0.25">
      <c r="D197">
        <v>57</v>
      </c>
      <c r="E197" t="str">
        <f t="shared" si="2"/>
        <v>Normal</v>
      </c>
    </row>
    <row r="198" spans="4:5" x14ac:dyDescent="0.25">
      <c r="D198">
        <v>59</v>
      </c>
      <c r="E198" t="str">
        <f t="shared" si="2"/>
        <v>Normal</v>
      </c>
    </row>
    <row r="199" spans="4:5" x14ac:dyDescent="0.25">
      <c r="D199">
        <v>52</v>
      </c>
      <c r="E199" t="str">
        <f t="shared" si="2"/>
        <v>Normal</v>
      </c>
    </row>
    <row r="200" spans="4:5" x14ac:dyDescent="0.25">
      <c r="D200">
        <v>62</v>
      </c>
      <c r="E200" t="str">
        <f t="shared" si="2"/>
        <v>Normal</v>
      </c>
    </row>
    <row r="201" spans="4:5" x14ac:dyDescent="0.25">
      <c r="D201">
        <v>52</v>
      </c>
      <c r="E201" t="str">
        <f t="shared" si="2"/>
        <v>Normal</v>
      </c>
    </row>
    <row r="202" spans="4:5" x14ac:dyDescent="0.25">
      <c r="D202">
        <v>41</v>
      </c>
      <c r="E202" t="str">
        <f t="shared" si="2"/>
        <v>Normal</v>
      </c>
    </row>
    <row r="203" spans="4:5" x14ac:dyDescent="0.25">
      <c r="D203">
        <v>55</v>
      </c>
      <c r="E203" t="str">
        <f t="shared" si="2"/>
        <v>Normal</v>
      </c>
    </row>
    <row r="204" spans="4:5" x14ac:dyDescent="0.25">
      <c r="D204">
        <v>37</v>
      </c>
      <c r="E204" t="str">
        <f t="shared" si="2"/>
        <v>Normal</v>
      </c>
    </row>
    <row r="205" spans="4:5" x14ac:dyDescent="0.25">
      <c r="D205">
        <v>54</v>
      </c>
      <c r="E205" t="str">
        <f t="shared" si="2"/>
        <v>Normal</v>
      </c>
    </row>
    <row r="206" spans="4:5" x14ac:dyDescent="0.25">
      <c r="D206">
        <v>57</v>
      </c>
      <c r="E206" t="str">
        <f t="shared" si="2"/>
        <v>Normal</v>
      </c>
    </row>
    <row r="207" spans="4:5" x14ac:dyDescent="0.25">
      <c r="D207">
        <v>54</v>
      </c>
      <c r="E207" t="str">
        <f t="shared" si="2"/>
        <v>Normal</v>
      </c>
    </row>
    <row r="208" spans="4:5" x14ac:dyDescent="0.25">
      <c r="D208">
        <v>62</v>
      </c>
      <c r="E208" t="str">
        <f t="shared" si="2"/>
        <v>Normal</v>
      </c>
    </row>
    <row r="209" spans="4:5" x14ac:dyDescent="0.25">
      <c r="D209">
        <v>59</v>
      </c>
      <c r="E209" t="str">
        <f t="shared" si="2"/>
        <v>Normal</v>
      </c>
    </row>
    <row r="210" spans="4:5" x14ac:dyDescent="0.25">
      <c r="D210">
        <v>55</v>
      </c>
      <c r="E210" t="str">
        <f t="shared" si="2"/>
        <v>Normal</v>
      </c>
    </row>
    <row r="211" spans="4:5" x14ac:dyDescent="0.25">
      <c r="D211">
        <v>57</v>
      </c>
      <c r="E211" t="str">
        <f t="shared" si="2"/>
        <v>Normal</v>
      </c>
    </row>
    <row r="212" spans="4:5" x14ac:dyDescent="0.25">
      <c r="D212">
        <v>39</v>
      </c>
      <c r="E212" t="str">
        <f t="shared" si="2"/>
        <v>Normal</v>
      </c>
    </row>
    <row r="213" spans="4:5" x14ac:dyDescent="0.25">
      <c r="D213">
        <v>67</v>
      </c>
      <c r="E213" t="str">
        <f t="shared" si="2"/>
        <v>Normal</v>
      </c>
    </row>
    <row r="214" spans="4:5" x14ac:dyDescent="0.25">
      <c r="D214">
        <v>62</v>
      </c>
      <c r="E214" t="str">
        <f t="shared" si="2"/>
        <v>Normal</v>
      </c>
    </row>
    <row r="215" spans="4:5" x14ac:dyDescent="0.25">
      <c r="D215">
        <v>50</v>
      </c>
      <c r="E215" t="str">
        <f t="shared" si="2"/>
        <v>Normal</v>
      </c>
    </row>
    <row r="216" spans="4:5" x14ac:dyDescent="0.25">
      <c r="D216">
        <v>61</v>
      </c>
      <c r="E216" t="str">
        <f t="shared" si="2"/>
        <v>Normal</v>
      </c>
    </row>
    <row r="217" spans="4:5" x14ac:dyDescent="0.25">
      <c r="D217">
        <v>62</v>
      </c>
      <c r="E217" t="str">
        <f t="shared" si="2"/>
        <v>Normal</v>
      </c>
    </row>
    <row r="218" spans="4:5" x14ac:dyDescent="0.25">
      <c r="D218">
        <v>59</v>
      </c>
      <c r="E218" t="str">
        <f t="shared" si="2"/>
        <v>Normal</v>
      </c>
    </row>
    <row r="219" spans="4:5" x14ac:dyDescent="0.25">
      <c r="D219">
        <v>44</v>
      </c>
      <c r="E219" t="str">
        <f t="shared" si="2"/>
        <v>Normal</v>
      </c>
    </row>
    <row r="220" spans="4:5" x14ac:dyDescent="0.25">
      <c r="D220">
        <v>59</v>
      </c>
      <c r="E220" t="str">
        <f t="shared" si="2"/>
        <v>Normal</v>
      </c>
    </row>
    <row r="221" spans="4:5" x14ac:dyDescent="0.25">
      <c r="D221">
        <v>54</v>
      </c>
      <c r="E221" t="str">
        <f t="shared" si="2"/>
        <v>Normal</v>
      </c>
    </row>
    <row r="222" spans="4:5" x14ac:dyDescent="0.25">
      <c r="D222">
        <v>62</v>
      </c>
      <c r="E222" t="str">
        <f t="shared" si="2"/>
        <v>Normal</v>
      </c>
    </row>
    <row r="223" spans="4:5" x14ac:dyDescent="0.25">
      <c r="D223">
        <v>60</v>
      </c>
      <c r="E223" t="str">
        <f t="shared" si="2"/>
        <v>Normal</v>
      </c>
    </row>
    <row r="224" spans="4:5" x14ac:dyDescent="0.25">
      <c r="D224">
        <v>57</v>
      </c>
      <c r="E224" t="str">
        <f t="shared" si="2"/>
        <v>Normal</v>
      </c>
    </row>
    <row r="225" spans="4:5" x14ac:dyDescent="0.25">
      <c r="D225">
        <v>46</v>
      </c>
      <c r="E225" t="str">
        <f t="shared" si="2"/>
        <v>Normal</v>
      </c>
    </row>
    <row r="226" spans="4:5" x14ac:dyDescent="0.25">
      <c r="D226">
        <v>36</v>
      </c>
      <c r="E226" t="str">
        <f t="shared" si="2"/>
        <v>Normal</v>
      </c>
    </row>
    <row r="227" spans="4:5" x14ac:dyDescent="0.25">
      <c r="D227">
        <v>59</v>
      </c>
      <c r="E227" t="str">
        <f t="shared" si="2"/>
        <v>Normal</v>
      </c>
    </row>
    <row r="228" spans="4:5" x14ac:dyDescent="0.25">
      <c r="D228">
        <v>49</v>
      </c>
      <c r="E228" t="str">
        <f t="shared" si="2"/>
        <v>Normal</v>
      </c>
    </row>
    <row r="229" spans="4:5" x14ac:dyDescent="0.25">
      <c r="D229">
        <v>60</v>
      </c>
      <c r="E229" t="str">
        <f t="shared" si="2"/>
        <v>Normal</v>
      </c>
    </row>
    <row r="230" spans="4:5" x14ac:dyDescent="0.25">
      <c r="D230">
        <v>67</v>
      </c>
      <c r="E230" t="str">
        <f t="shared" si="2"/>
        <v>Normal</v>
      </c>
    </row>
    <row r="231" spans="4:5" x14ac:dyDescent="0.25">
      <c r="D231">
        <v>54</v>
      </c>
      <c r="E231" t="str">
        <f t="shared" si="2"/>
        <v>Normal</v>
      </c>
    </row>
    <row r="232" spans="4:5" x14ac:dyDescent="0.25">
      <c r="D232">
        <v>52</v>
      </c>
      <c r="E232" t="str">
        <f t="shared" si="2"/>
        <v>Normal</v>
      </c>
    </row>
    <row r="233" spans="4:5" x14ac:dyDescent="0.25">
      <c r="D233">
        <v>65</v>
      </c>
      <c r="E233" t="str">
        <f t="shared" si="2"/>
        <v>Normal</v>
      </c>
    </row>
    <row r="234" spans="4:5" x14ac:dyDescent="0.25">
      <c r="D234">
        <v>62</v>
      </c>
      <c r="E234" t="str">
        <f t="shared" si="2"/>
        <v>Normal</v>
      </c>
    </row>
    <row r="235" spans="4:5" x14ac:dyDescent="0.25">
      <c r="D235">
        <v>49</v>
      </c>
      <c r="E235" t="str">
        <f t="shared" si="2"/>
        <v>Normal</v>
      </c>
    </row>
    <row r="236" spans="4:5" x14ac:dyDescent="0.25">
      <c r="D236">
        <v>67</v>
      </c>
      <c r="E236" t="str">
        <f t="shared" si="2"/>
        <v>Normal</v>
      </c>
    </row>
    <row r="237" spans="4:5" x14ac:dyDescent="0.25">
      <c r="D237">
        <v>65</v>
      </c>
      <c r="E237" t="str">
        <f t="shared" si="2"/>
        <v>Normal</v>
      </c>
    </row>
    <row r="238" spans="4:5" x14ac:dyDescent="0.25">
      <c r="D238">
        <v>67</v>
      </c>
      <c r="E238" t="str">
        <f t="shared" si="2"/>
        <v>Normal</v>
      </c>
    </row>
    <row r="239" spans="4:5" x14ac:dyDescent="0.25">
      <c r="D239">
        <v>65</v>
      </c>
      <c r="E239" t="str">
        <f t="shared" si="2"/>
        <v>Normal</v>
      </c>
    </row>
    <row r="240" spans="4:5" x14ac:dyDescent="0.25">
      <c r="D240">
        <v>54</v>
      </c>
      <c r="E240" t="str">
        <f t="shared" si="2"/>
        <v>Normal</v>
      </c>
    </row>
    <row r="241" spans="4:5" x14ac:dyDescent="0.25">
      <c r="D241">
        <v>44</v>
      </c>
      <c r="E241" t="str">
        <f t="shared" si="2"/>
        <v>Normal</v>
      </c>
    </row>
    <row r="242" spans="4:5" x14ac:dyDescent="0.25">
      <c r="D242">
        <v>62</v>
      </c>
      <c r="E242" t="str">
        <f t="shared" si="2"/>
        <v>Normal</v>
      </c>
    </row>
    <row r="243" spans="4:5" x14ac:dyDescent="0.25">
      <c r="D243">
        <v>46</v>
      </c>
      <c r="E243" t="str">
        <f t="shared" si="2"/>
        <v>Normal</v>
      </c>
    </row>
    <row r="244" spans="4:5" x14ac:dyDescent="0.25">
      <c r="D244">
        <v>54</v>
      </c>
      <c r="E244" t="str">
        <f t="shared" si="2"/>
        <v>Normal</v>
      </c>
    </row>
    <row r="245" spans="4:5" x14ac:dyDescent="0.25">
      <c r="D245">
        <v>57</v>
      </c>
      <c r="E245" t="str">
        <f t="shared" si="2"/>
        <v>Normal</v>
      </c>
    </row>
    <row r="246" spans="4:5" x14ac:dyDescent="0.25">
      <c r="D246">
        <v>52</v>
      </c>
      <c r="E246" t="str">
        <f t="shared" si="2"/>
        <v>Normal</v>
      </c>
    </row>
    <row r="247" spans="4:5" x14ac:dyDescent="0.25">
      <c r="D247">
        <v>59</v>
      </c>
      <c r="E247" t="str">
        <f t="shared" ref="E247:E253" si="3">IF(D247&lt;$H$61, "Lower Outlier", IF(D247&gt;$H$62, "Upper Outlier", "Normal"))</f>
        <v>Normal</v>
      </c>
    </row>
    <row r="248" spans="4:5" x14ac:dyDescent="0.25">
      <c r="D248">
        <v>65</v>
      </c>
      <c r="E248" t="str">
        <f t="shared" si="3"/>
        <v>Normal</v>
      </c>
    </row>
    <row r="249" spans="4:5" x14ac:dyDescent="0.25">
      <c r="D249">
        <v>59</v>
      </c>
      <c r="E249" t="str">
        <f t="shared" si="3"/>
        <v>Normal</v>
      </c>
    </row>
    <row r="250" spans="4:5" x14ac:dyDescent="0.25">
      <c r="D250">
        <v>46</v>
      </c>
      <c r="E250" t="str">
        <f t="shared" si="3"/>
        <v>Normal</v>
      </c>
    </row>
    <row r="251" spans="4:5" x14ac:dyDescent="0.25">
      <c r="D251">
        <v>41</v>
      </c>
      <c r="E251" t="str">
        <f t="shared" si="3"/>
        <v>Normal</v>
      </c>
    </row>
    <row r="252" spans="4:5" x14ac:dyDescent="0.25">
      <c r="D252">
        <v>62</v>
      </c>
      <c r="E252" t="str">
        <f t="shared" si="3"/>
        <v>Normal</v>
      </c>
    </row>
    <row r="253" spans="4:5" x14ac:dyDescent="0.25">
      <c r="D253">
        <v>65</v>
      </c>
      <c r="E253" t="str">
        <f t="shared" si="3"/>
        <v>Normal</v>
      </c>
    </row>
  </sheetData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Customer_Data</vt:lpstr>
      <vt:lpstr>DataTypes-Metrics</vt:lpstr>
      <vt:lpstr>Uni-Bivariate </vt:lpstr>
      <vt:lpstr>Summary1</vt:lpstr>
      <vt:lpstr>Probability</vt:lpstr>
      <vt:lpstr>Population-Sampling</vt:lpstr>
      <vt:lpstr>Visualization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2020-09-19T00:53:18Z</dcterms:created>
  <dcterms:modified xsi:type="dcterms:W3CDTF">2020-09-26T03:59:27Z</dcterms:modified>
</cp:coreProperties>
</file>