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IITGN Sem-III (2024-25)\ME 206\Experiment 4\Files\"/>
    </mc:Choice>
  </mc:AlternateContent>
  <xr:revisionPtr revIDLastSave="0" documentId="13_ncr:1_{6CDEF839-EF5D-4D62-830D-7596F578FBC0}" xr6:coauthVersionLast="47" xr6:coauthVersionMax="47" xr10:uidLastSave="{00000000-0000-0000-0000-000000000000}"/>
  <bookViews>
    <workbookView xWindow="-108" yWindow="-108" windowWidth="23256" windowHeight="12456" activeTab="1" xr2:uid="{20AADF02-9E3F-40C7-9E31-857BCC56311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E25" i="3"/>
  <c r="D25" i="3"/>
  <c r="E24" i="3"/>
  <c r="D24" i="3"/>
  <c r="E22" i="3"/>
  <c r="D22" i="3"/>
  <c r="E21" i="3"/>
  <c r="D21" i="3"/>
  <c r="E19" i="3"/>
  <c r="D19" i="3"/>
  <c r="E18" i="3"/>
  <c r="D18" i="3"/>
  <c r="A12" i="3"/>
  <c r="E12" i="3" s="1"/>
  <c r="E10" i="3"/>
  <c r="D10" i="3"/>
  <c r="E9" i="3"/>
  <c r="D9" i="3"/>
  <c r="E7" i="3"/>
  <c r="D7" i="3"/>
  <c r="E6" i="3"/>
  <c r="D6" i="3"/>
  <c r="E4" i="3"/>
  <c r="D4" i="3"/>
  <c r="E3" i="3"/>
  <c r="D3" i="3"/>
  <c r="Q7" i="1"/>
  <c r="L7" i="1"/>
  <c r="L6" i="1"/>
  <c r="L5" i="1"/>
  <c r="B7" i="1"/>
  <c r="I7" i="1"/>
  <c r="J7" i="1"/>
  <c r="K7" i="1"/>
  <c r="M10" i="1"/>
  <c r="Q3" i="1"/>
  <c r="H30" i="2"/>
  <c r="H18" i="2"/>
  <c r="A18" i="2"/>
  <c r="B30" i="2"/>
  <c r="A30" i="2" s="1"/>
  <c r="B29" i="2"/>
  <c r="A29" i="2" s="1"/>
  <c r="B28" i="2"/>
  <c r="A28" i="2" s="1"/>
  <c r="B27" i="2"/>
  <c r="A27" i="2" s="1"/>
  <c r="B26" i="2"/>
  <c r="A26" i="2" s="1"/>
  <c r="B25" i="2"/>
  <c r="A25" i="2" s="1"/>
  <c r="B24" i="2"/>
  <c r="A24" i="2" s="1"/>
  <c r="B23" i="2"/>
  <c r="A23" i="2" s="1"/>
  <c r="B22" i="2"/>
  <c r="A22" i="2" s="1"/>
  <c r="B21" i="2"/>
  <c r="A21" i="2" s="1"/>
  <c r="B20" i="2"/>
  <c r="A20" i="2" s="1"/>
  <c r="B19" i="2"/>
  <c r="A19" i="2" s="1"/>
  <c r="A3" i="2"/>
  <c r="A4" i="2"/>
  <c r="B9" i="2"/>
  <c r="A9" i="2" s="1"/>
  <c r="B8" i="2"/>
  <c r="A8" i="2" s="1"/>
  <c r="B7" i="2"/>
  <c r="A7" i="2" s="1"/>
  <c r="B6" i="2"/>
  <c r="A6" i="2" s="1"/>
  <c r="B5" i="2"/>
  <c r="A5" i="2" s="1"/>
  <c r="B4" i="2"/>
  <c r="B15" i="2"/>
  <c r="A15" i="2" s="1"/>
  <c r="B14" i="2"/>
  <c r="A14" i="2" s="1"/>
  <c r="B13" i="2"/>
  <c r="A13" i="2" s="1"/>
  <c r="B12" i="2"/>
  <c r="A12" i="2" s="1"/>
  <c r="B11" i="2"/>
  <c r="A11" i="2" s="1"/>
  <c r="B10" i="2"/>
  <c r="A10" i="2" s="1"/>
  <c r="J3" i="1"/>
  <c r="J4" i="1"/>
  <c r="I3" i="1"/>
  <c r="I4" i="1"/>
  <c r="B4" i="1"/>
  <c r="B5" i="1"/>
  <c r="M4" i="1" s="1"/>
  <c r="B6" i="1"/>
  <c r="M6" i="1"/>
  <c r="B8" i="1"/>
  <c r="M7" i="1" s="1"/>
  <c r="B9" i="1"/>
  <c r="B10" i="1"/>
  <c r="B11" i="1"/>
  <c r="B12" i="1"/>
  <c r="M11" i="1" s="1"/>
  <c r="B13" i="1"/>
  <c r="M12" i="1" s="1"/>
  <c r="B14" i="1"/>
  <c r="M13" i="1" s="1"/>
  <c r="B15" i="1"/>
  <c r="M14" i="1" s="1"/>
  <c r="B3" i="1"/>
  <c r="K4" i="1"/>
  <c r="L4" i="1" s="1"/>
  <c r="K5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3" i="1"/>
  <c r="L3" i="1" s="1"/>
  <c r="I5" i="1"/>
  <c r="J5" i="1"/>
  <c r="I6" i="1"/>
  <c r="N5" i="1" s="1"/>
  <c r="J6" i="1"/>
  <c r="I8" i="1"/>
  <c r="N7" i="1" s="1"/>
  <c r="P7" i="1" s="1"/>
  <c r="J8" i="1"/>
  <c r="O7" i="1" s="1"/>
  <c r="I9" i="1"/>
  <c r="J9" i="1"/>
  <c r="O8" i="1" s="1"/>
  <c r="I10" i="1"/>
  <c r="N9" i="1" s="1"/>
  <c r="J10" i="1"/>
  <c r="O9" i="1" s="1"/>
  <c r="I11" i="1"/>
  <c r="N10" i="1" s="1"/>
  <c r="J11" i="1"/>
  <c r="I12" i="1"/>
  <c r="J12" i="1"/>
  <c r="I13" i="1"/>
  <c r="J13" i="1"/>
  <c r="I14" i="1"/>
  <c r="J14" i="1"/>
  <c r="O13" i="1" s="1"/>
  <c r="I15" i="1"/>
  <c r="J15" i="1"/>
  <c r="D12" i="3" l="1"/>
  <c r="P9" i="1"/>
  <c r="Q14" i="1"/>
  <c r="Q13" i="1"/>
  <c r="P10" i="1"/>
  <c r="O4" i="1"/>
  <c r="M5" i="1"/>
  <c r="Q12" i="1"/>
  <c r="N14" i="1"/>
  <c r="P14" i="1" s="1"/>
  <c r="N4" i="1"/>
  <c r="P4" i="1" s="1"/>
  <c r="Q11" i="1"/>
  <c r="O14" i="1"/>
  <c r="N13" i="1"/>
  <c r="P13" i="1" s="1"/>
  <c r="N11" i="1"/>
  <c r="O10" i="1"/>
  <c r="M3" i="1"/>
  <c r="Q10" i="1"/>
  <c r="O6" i="1"/>
  <c r="N3" i="1"/>
  <c r="N6" i="1"/>
  <c r="P6" i="1" s="1"/>
  <c r="Q9" i="1"/>
  <c r="O3" i="1"/>
  <c r="O12" i="1"/>
  <c r="O5" i="1"/>
  <c r="P5" i="1" s="1"/>
  <c r="Q5" i="1"/>
  <c r="N12" i="1"/>
  <c r="O11" i="1"/>
  <c r="P11" i="1" s="1"/>
  <c r="M9" i="1"/>
  <c r="Q8" i="1"/>
  <c r="M8" i="1"/>
  <c r="Q6" i="1"/>
  <c r="N8" i="1"/>
  <c r="P8" i="1" s="1"/>
  <c r="Q4" i="1"/>
  <c r="P3" i="1" l="1"/>
  <c r="P12" i="1"/>
</calcChain>
</file>

<file path=xl/sharedStrings.xml><?xml version="1.0" encoding="utf-8"?>
<sst xmlns="http://schemas.openxmlformats.org/spreadsheetml/2006/main" count="86" uniqueCount="55">
  <si>
    <t>Time</t>
  </si>
  <si>
    <t>Qx</t>
  </si>
  <si>
    <t>Qy</t>
  </si>
  <si>
    <t>Rx</t>
  </si>
  <si>
    <t>Ry</t>
  </si>
  <si>
    <t>R Coordinates</t>
  </si>
  <si>
    <t>Q Coordinates</t>
  </si>
  <si>
    <t>G Coordinates</t>
  </si>
  <si>
    <t>Gx</t>
  </si>
  <si>
    <t>Gy</t>
  </si>
  <si>
    <t>QR Slope</t>
  </si>
  <si>
    <t>T = 3.12</t>
  </si>
  <si>
    <t>W = 2.01</t>
  </si>
  <si>
    <t>P Coordinates</t>
  </si>
  <si>
    <t>Px</t>
  </si>
  <si>
    <t>Py</t>
  </si>
  <si>
    <t>X Coordinates signs are reversed to match the direction as taken in Adams and Analytical Calculation</t>
  </si>
  <si>
    <t>T Video</t>
  </si>
  <si>
    <t xml:space="preserve">Angle (in rad) </t>
  </si>
  <si>
    <t>Time (Analy) (in sec)</t>
  </si>
  <si>
    <r>
      <t>Angle (</t>
    </r>
    <r>
      <rPr>
        <b/>
        <sz val="12"/>
        <color theme="1"/>
        <rFont val="Calibri"/>
        <family val="2"/>
      </rPr>
      <t>θ)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</si>
  <si>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  <scheme val="minor"/>
      </rPr>
      <t xml:space="preserve"> (in cm/s)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</si>
  <si>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(in cm)</t>
    </r>
  </si>
  <si>
    <r>
      <t>I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 xml:space="preserve"> (in cm)</t>
    </r>
  </si>
  <si>
    <t>Adams Data</t>
  </si>
  <si>
    <t>Analytical Data</t>
  </si>
  <si>
    <t>π</t>
  </si>
  <si>
    <t>π/2</t>
  </si>
  <si>
    <t>Angle with x</t>
  </si>
  <si>
    <t>ω = 2.01</t>
  </si>
  <si>
    <t>π/12</t>
  </si>
  <si>
    <t>π/6</t>
  </si>
  <si>
    <t>π/4</t>
  </si>
  <si>
    <t>π/3</t>
  </si>
  <si>
    <t>5π/12</t>
  </si>
  <si>
    <t>7π/12</t>
  </si>
  <si>
    <t>2π/3</t>
  </si>
  <si>
    <t>3π/4</t>
  </si>
  <si>
    <t>5π/6</t>
  </si>
  <si>
    <t>11π/12</t>
  </si>
  <si>
    <t>0 to -0.77519</t>
  </si>
  <si>
    <t>positive</t>
  </si>
  <si>
    <t xml:space="preserve"> -0.77519 to -4.712388</t>
  </si>
  <si>
    <t>negative</t>
  </si>
  <si>
    <t>Sign of omega</t>
  </si>
  <si>
    <t>Theta</t>
  </si>
  <si>
    <r>
      <rPr>
        <b/>
        <sz val="12"/>
        <color theme="1"/>
        <rFont val="Calibri"/>
        <family val="2"/>
      </rPr>
      <t>ω</t>
    </r>
    <r>
      <rPr>
        <b/>
        <vertAlign val="subscript"/>
        <sz val="12"/>
        <color theme="1"/>
        <rFont val="Calibri"/>
        <family val="2"/>
      </rPr>
      <t>QR</t>
    </r>
    <r>
      <rPr>
        <b/>
        <sz val="12"/>
        <color theme="1"/>
        <rFont val="Calibri"/>
        <family val="2"/>
        <scheme val="minor"/>
      </rPr>
      <t xml:space="preserve"> (in rad/s)</t>
    </r>
  </si>
  <si>
    <t>Inf</t>
  </si>
  <si>
    <t>Vgx</t>
  </si>
  <si>
    <t>Vgy</t>
  </si>
  <si>
    <t>Omega</t>
  </si>
  <si>
    <t>V Mag</t>
  </si>
  <si>
    <t>1.23062*10^-9</t>
  </si>
  <si>
    <t>Experimental Data</t>
  </si>
  <si>
    <t>Centrode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</si>
</sst>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 of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74885716011838E-2"/>
          <c:y val="0.14181266846361185"/>
          <c:w val="0.92854864369575285"/>
          <c:h val="0.83797169811320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560A12-8F76-43C2-B4B0-A83710F6A82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55D-49B1-9AB1-9657F71BA9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B44F6E-5E3E-4B3E-8BD9-C6C7806C20E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55D-49B1-9AB1-9657F71BA9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3DBEB4-B354-4CDF-8262-DC76E1BF103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5D-49B1-9AB1-9657F71BA9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77F62CD-9BC9-4784-A6FB-972EAC5DE4C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5D-49B1-9AB1-9657F71BA9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8BA1A8-E89B-4E6F-A9E4-27372C75D8C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55D-49B1-9AB1-9657F71BA9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7AC7378-D914-4A54-981F-A4F06D0D1593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55D-49B1-9AB1-9657F71BA9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5FC4B8-7239-40EE-92B7-946E8277979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55D-49B1-9AB1-9657F71BA9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8BFE1B-86A9-427B-AD0A-5FEBDA4A176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55D-49B1-9AB1-9657F71BA9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17BA8F-251F-4C26-BD74-C3323429652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55D-49B1-9AB1-9657F71BA9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3D9651-9E2D-45C3-951F-15E2AB3FAF9B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55D-49B1-9AB1-9657F71BA9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218955-F73A-4FE0-8BA3-E097C35929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55D-49B1-9AB1-9657F71BA95E}"/>
                </c:ext>
              </c:extLst>
            </c:dLbl>
            <c:dLbl>
              <c:idx val="11"/>
              <c:layout>
                <c:manualLayout>
                  <c:x val="-8.6956521739130432E-2"/>
                  <c:y val="-3.0323450134770891E-2"/>
                </c:manualLayout>
              </c:layout>
              <c:tx>
                <c:rich>
                  <a:bodyPr/>
                  <a:lstStyle/>
                  <a:p>
                    <a:fld id="{454CC3AE-9C21-40A5-B92B-1F449EA5CE7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5D-49B1-9AB1-9657F71BA95E}"/>
                </c:ext>
              </c:extLst>
            </c:dLbl>
            <c:dLbl>
              <c:idx val="12"/>
              <c:layout>
                <c:manualLayout>
                  <c:x val="0"/>
                  <c:y val="5.3908355795148216E-2"/>
                </c:manualLayout>
              </c:layout>
              <c:tx>
                <c:rich>
                  <a:bodyPr/>
                  <a:lstStyle/>
                  <a:p>
                    <a:fld id="{FFF759B9-68C3-4291-B744-D785457C7D5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55D-49B1-9AB1-9657F71BA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2.7</c:v>
                </c:pt>
                <c:pt idx="2">
                  <c:v>4</c:v>
                </c:pt>
                <c:pt idx="3">
                  <c:v>3.7</c:v>
                </c:pt>
                <c:pt idx="4">
                  <c:v>2.7</c:v>
                </c:pt>
                <c:pt idx="5">
                  <c:v>0</c:v>
                </c:pt>
                <c:pt idx="6">
                  <c:v>-2.4</c:v>
                </c:pt>
                <c:pt idx="7">
                  <c:v>-3.8</c:v>
                </c:pt>
                <c:pt idx="8">
                  <c:v>-4</c:v>
                </c:pt>
                <c:pt idx="9">
                  <c:v>-2.5</c:v>
                </c:pt>
                <c:pt idx="10">
                  <c:v>-0.3</c:v>
                </c:pt>
                <c:pt idx="11">
                  <c:v>0.8</c:v>
                </c:pt>
                <c:pt idx="12">
                  <c:v>1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3.6</c:v>
                </c:pt>
                <c:pt idx="1">
                  <c:v>2.6</c:v>
                </c:pt>
                <c:pt idx="2">
                  <c:v>0.6</c:v>
                </c:pt>
                <c:pt idx="3">
                  <c:v>-1.9</c:v>
                </c:pt>
                <c:pt idx="4">
                  <c:v>-3.6</c:v>
                </c:pt>
                <c:pt idx="5">
                  <c:v>-4.2</c:v>
                </c:pt>
                <c:pt idx="6">
                  <c:v>-3.7</c:v>
                </c:pt>
                <c:pt idx="7">
                  <c:v>-2</c:v>
                </c:pt>
                <c:pt idx="8">
                  <c:v>0.5</c:v>
                </c:pt>
                <c:pt idx="9">
                  <c:v>2.7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Sheet1!$A$3:$A$15</c15:f>
                <c15:dlblRangeCache>
                  <c:ptCount val="13"/>
                  <c:pt idx="0">
                    <c:v>0.8</c:v>
                  </c:pt>
                  <c:pt idx="1">
                    <c:v>1.1</c:v>
                  </c:pt>
                  <c:pt idx="2">
                    <c:v>1.4</c:v>
                  </c:pt>
                  <c:pt idx="3">
                    <c:v>1.7</c:v>
                  </c:pt>
                  <c:pt idx="4">
                    <c:v>2</c:v>
                  </c:pt>
                  <c:pt idx="5">
                    <c:v>2.3</c:v>
                  </c:pt>
                  <c:pt idx="6">
                    <c:v>2.6</c:v>
                  </c:pt>
                  <c:pt idx="7">
                    <c:v>2.9</c:v>
                  </c:pt>
                  <c:pt idx="8">
                    <c:v>3.2</c:v>
                  </c:pt>
                  <c:pt idx="9">
                    <c:v>3.5</c:v>
                  </c:pt>
                  <c:pt idx="10">
                    <c:v>3.8</c:v>
                  </c:pt>
                  <c:pt idx="11">
                    <c:v>3.91</c:v>
                  </c:pt>
                  <c:pt idx="12">
                    <c:v>3.92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55D-49B1-9AB1-9657F71BA9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76898768"/>
        <c:axId val="1276903568"/>
      </c:scatterChart>
      <c:valAx>
        <c:axId val="12768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03568"/>
        <c:crosses val="autoZero"/>
        <c:crossBetween val="midCat"/>
      </c:valAx>
      <c:valAx>
        <c:axId val="1276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 of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555555555555555E-2"/>
                  <c:y val="-7.4074074074074098E-2"/>
                </c:manualLayout>
              </c:layout>
              <c:tx>
                <c:rich>
                  <a:bodyPr/>
                  <a:lstStyle/>
                  <a:p>
                    <a:fld id="{15E5FDD0-30D9-4B45-8AB6-239D287379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31-4974-8572-132B26E47F4B}"/>
                </c:ext>
              </c:extLst>
            </c:dLbl>
            <c:dLbl>
              <c:idx val="1"/>
              <c:layout>
                <c:manualLayout>
                  <c:x val="-0.15858162262603412"/>
                  <c:y val="-8.3304862049838196E-2"/>
                </c:manualLayout>
              </c:layout>
              <c:tx>
                <c:rich>
                  <a:bodyPr/>
                  <a:lstStyle/>
                  <a:p>
                    <a:fld id="{D9FB1B02-8F63-4B83-A21D-458C621709F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431-4974-8572-132B26E47F4B}"/>
                </c:ext>
              </c:extLst>
            </c:dLbl>
            <c:dLbl>
              <c:idx val="2"/>
              <c:layout>
                <c:manualLayout>
                  <c:x val="-1.9444444444444445E-2"/>
                  <c:y val="0.20370370370370369"/>
                </c:manualLayout>
              </c:layout>
              <c:tx>
                <c:rich>
                  <a:bodyPr/>
                  <a:lstStyle/>
                  <a:p>
                    <a:fld id="{742B9688-2173-4F58-8510-71369D8C6AF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431-4974-8572-132B26E47F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7569BF-9416-4D2A-88B0-87CA4A7EC8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31-4974-8572-132B26E47F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7FE411-CFC7-4A6E-888D-F90073FEA7B9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31-4974-8572-132B26E47F4B}"/>
                </c:ext>
              </c:extLst>
            </c:dLbl>
            <c:dLbl>
              <c:idx val="5"/>
              <c:layout>
                <c:manualLayout>
                  <c:x val="-3.6111111111111108E-2"/>
                  <c:y val="0.17592592592592601"/>
                </c:manualLayout>
              </c:layout>
              <c:tx>
                <c:rich>
                  <a:bodyPr/>
                  <a:lstStyle/>
                  <a:p>
                    <a:fld id="{20EA772D-8BCD-45CF-8018-ABD3C06663E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431-4974-8572-132B26E47F4B}"/>
                </c:ext>
              </c:extLst>
            </c:dLbl>
            <c:dLbl>
              <c:idx val="6"/>
              <c:layout>
                <c:manualLayout>
                  <c:x val="-0.11388888888888889"/>
                  <c:y val="0.25925925925925919"/>
                </c:manualLayout>
              </c:layout>
              <c:tx>
                <c:rich>
                  <a:bodyPr/>
                  <a:lstStyle/>
                  <a:p>
                    <a:fld id="{949A78F5-B4BC-4992-81BC-645B442ABB1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431-4974-8572-132B26E47F4B}"/>
                </c:ext>
              </c:extLst>
            </c:dLbl>
            <c:dLbl>
              <c:idx val="7"/>
              <c:layout>
                <c:manualLayout>
                  <c:x val="-3.6111111111111108E-2"/>
                  <c:y val="-0.17129629629629634"/>
                </c:manualLayout>
              </c:layout>
              <c:tx>
                <c:rich>
                  <a:bodyPr/>
                  <a:lstStyle/>
                  <a:p>
                    <a:fld id="{FC94D12D-6294-4B1E-802D-1EDF26294FC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31-4974-8572-132B26E47F4B}"/>
                </c:ext>
              </c:extLst>
            </c:dLbl>
            <c:dLbl>
              <c:idx val="8"/>
              <c:layout>
                <c:manualLayout>
                  <c:x val="-3.888888888888889E-2"/>
                  <c:y val="-0.16666666666666671"/>
                </c:manualLayout>
              </c:layout>
              <c:tx>
                <c:rich>
                  <a:bodyPr/>
                  <a:lstStyle/>
                  <a:p>
                    <a:fld id="{70684038-2B18-40E3-B346-582A9B1A0A6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431-4974-8572-132B26E47F4B}"/>
                </c:ext>
              </c:extLst>
            </c:dLbl>
            <c:dLbl>
              <c:idx val="9"/>
              <c:layout>
                <c:manualLayout>
                  <c:x val="-5.8333333333333334E-2"/>
                  <c:y val="0.22685185185185186"/>
                </c:manualLayout>
              </c:layout>
              <c:tx>
                <c:rich>
                  <a:bodyPr/>
                  <a:lstStyle/>
                  <a:p>
                    <a:fld id="{559305C8-2E2F-4F05-98EF-06133B9F2B2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431-4974-8572-132B26E47F4B}"/>
                </c:ext>
              </c:extLst>
            </c:dLbl>
            <c:dLbl>
              <c:idx val="10"/>
              <c:layout>
                <c:manualLayout>
                  <c:x val="2.7777777777777776E-2"/>
                  <c:y val="0.1064814814814814"/>
                </c:manualLayout>
              </c:layout>
              <c:tx>
                <c:rich>
                  <a:bodyPr/>
                  <a:lstStyle/>
                  <a:p>
                    <a:fld id="{D8CFD449-C72B-4A06-9E64-F73BF2F799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431-4974-8572-132B26E47F4B}"/>
                </c:ext>
              </c:extLst>
            </c:dLbl>
            <c:dLbl>
              <c:idx val="11"/>
              <c:layout>
                <c:manualLayout>
                  <c:x val="-0.05"/>
                  <c:y val="0.27777777777777768"/>
                </c:manualLayout>
              </c:layout>
              <c:tx>
                <c:rich>
                  <a:bodyPr/>
                  <a:lstStyle/>
                  <a:p>
                    <a:fld id="{7A3957E8-1898-4660-9F31-78F3C9EF156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431-4974-8572-132B26E47F4B}"/>
                </c:ext>
              </c:extLst>
            </c:dLbl>
            <c:dLbl>
              <c:idx val="12"/>
              <c:layout>
                <c:manualLayout>
                  <c:x val="0.16388888888888883"/>
                  <c:y val="-8.333333333333337E-2"/>
                </c:manualLayout>
              </c:layout>
              <c:tx>
                <c:rich>
                  <a:bodyPr/>
                  <a:lstStyle/>
                  <a:p>
                    <a:fld id="{42AF0209-4AB2-415F-9BF6-DE632DDD53A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431-4974-8572-132B26E47F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Sheet1!$G$3:$G$15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8.6999999999999993</c:v>
                </c:pt>
                <c:pt idx="3">
                  <c:v>3.7</c:v>
                </c:pt>
                <c:pt idx="4">
                  <c:v>1.7</c:v>
                </c:pt>
                <c:pt idx="5">
                  <c:v>1.3</c:v>
                </c:pt>
                <c:pt idx="6">
                  <c:v>1.5</c:v>
                </c:pt>
                <c:pt idx="7">
                  <c:v>2</c:v>
                </c:pt>
                <c:pt idx="8">
                  <c:v>3.5</c:v>
                </c:pt>
                <c:pt idx="9">
                  <c:v>5.7</c:v>
                </c:pt>
                <c:pt idx="10">
                  <c:v>8.5</c:v>
                </c:pt>
                <c:pt idx="11">
                  <c:v>9.1999999999999993</c:v>
                </c:pt>
                <c:pt idx="12">
                  <c:v>9.1999999999999993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10</c:v>
                </c:pt>
                <c:pt idx="1">
                  <c:v>9.5</c:v>
                </c:pt>
                <c:pt idx="2">
                  <c:v>9.8000000000000007</c:v>
                </c:pt>
                <c:pt idx="3">
                  <c:v>8.6</c:v>
                </c:pt>
                <c:pt idx="4">
                  <c:v>7</c:v>
                </c:pt>
                <c:pt idx="5">
                  <c:v>6.3</c:v>
                </c:pt>
                <c:pt idx="6">
                  <c:v>6.4</c:v>
                </c:pt>
                <c:pt idx="7">
                  <c:v>7.1</c:v>
                </c:pt>
                <c:pt idx="8">
                  <c:v>8.3000000000000007</c:v>
                </c:pt>
                <c:pt idx="9">
                  <c:v>9.4</c:v>
                </c:pt>
                <c:pt idx="10">
                  <c:v>9.6999999999999993</c:v>
                </c:pt>
                <c:pt idx="11">
                  <c:v>9.6999999999999993</c:v>
                </c:pt>
                <c:pt idx="12">
                  <c:v>9.6999999999999993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Sheet1!$A$3:$A$15</c15:f>
                <c15:dlblRangeCache>
                  <c:ptCount val="13"/>
                  <c:pt idx="0">
                    <c:v>0.8</c:v>
                  </c:pt>
                  <c:pt idx="1">
                    <c:v>1.1</c:v>
                  </c:pt>
                  <c:pt idx="2">
                    <c:v>1.4</c:v>
                  </c:pt>
                  <c:pt idx="3">
                    <c:v>1.7</c:v>
                  </c:pt>
                  <c:pt idx="4">
                    <c:v>2</c:v>
                  </c:pt>
                  <c:pt idx="5">
                    <c:v>2.3</c:v>
                  </c:pt>
                  <c:pt idx="6">
                    <c:v>2.6</c:v>
                  </c:pt>
                  <c:pt idx="7">
                    <c:v>2.9</c:v>
                  </c:pt>
                  <c:pt idx="8">
                    <c:v>3.2</c:v>
                  </c:pt>
                  <c:pt idx="9">
                    <c:v>3.5</c:v>
                  </c:pt>
                  <c:pt idx="10">
                    <c:v>3.8</c:v>
                  </c:pt>
                  <c:pt idx="11">
                    <c:v>3.91</c:v>
                  </c:pt>
                  <c:pt idx="12">
                    <c:v>3.92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431-4974-8572-132B26E47F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6710208"/>
        <c:axId val="1136710688"/>
      </c:scatterChart>
      <c:valAx>
        <c:axId val="11367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10688"/>
        <c:crosses val="autoZero"/>
        <c:crossBetween val="midCat"/>
      </c:valAx>
      <c:valAx>
        <c:axId val="11367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Path of Mass enter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3.1563196841523276E-2"/>
                  <c:y val="5.8915905135943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A4-451C-824A-6503ECAB0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Sheet1!$I$3:$I$14</c:f>
              <c:numCache>
                <c:formatCode>General</c:formatCode>
                <c:ptCount val="12"/>
                <c:pt idx="0">
                  <c:v>5</c:v>
                </c:pt>
                <c:pt idx="1">
                  <c:v>6.35</c:v>
                </c:pt>
                <c:pt idx="2">
                  <c:v>6.35</c:v>
                </c:pt>
                <c:pt idx="3">
                  <c:v>3.7</c:v>
                </c:pt>
                <c:pt idx="4">
                  <c:v>2.2000000000000002</c:v>
                </c:pt>
                <c:pt idx="5">
                  <c:v>0.65</c:v>
                </c:pt>
                <c:pt idx="6">
                  <c:v>-0.44999999999999996</c:v>
                </c:pt>
                <c:pt idx="7">
                  <c:v>-0.89999999999999991</c:v>
                </c:pt>
                <c:pt idx="8">
                  <c:v>-0.25</c:v>
                </c:pt>
                <c:pt idx="9">
                  <c:v>1.6</c:v>
                </c:pt>
                <c:pt idx="10">
                  <c:v>4.0999999999999996</c:v>
                </c:pt>
                <c:pt idx="11">
                  <c:v>5</c:v>
                </c:pt>
              </c:numCache>
            </c:numRef>
          </c:xVal>
          <c:yVal>
            <c:numRef>
              <c:f>Sheet1!$J$3:$J$14</c:f>
              <c:numCache>
                <c:formatCode>General</c:formatCode>
                <c:ptCount val="12"/>
                <c:pt idx="0">
                  <c:v>6.8</c:v>
                </c:pt>
                <c:pt idx="1">
                  <c:v>6.05</c:v>
                </c:pt>
                <c:pt idx="2">
                  <c:v>5.2</c:v>
                </c:pt>
                <c:pt idx="3">
                  <c:v>3.3499999999999996</c:v>
                </c:pt>
                <c:pt idx="4">
                  <c:v>1.7</c:v>
                </c:pt>
                <c:pt idx="5">
                  <c:v>1.0499999999999998</c:v>
                </c:pt>
                <c:pt idx="6">
                  <c:v>1.35</c:v>
                </c:pt>
                <c:pt idx="7">
                  <c:v>2.5499999999999998</c:v>
                </c:pt>
                <c:pt idx="8">
                  <c:v>4.4000000000000004</c:v>
                </c:pt>
                <c:pt idx="9">
                  <c:v>6.0500000000000007</c:v>
                </c:pt>
                <c:pt idx="10">
                  <c:v>6.6499999999999995</c:v>
                </c:pt>
                <c:pt idx="11">
                  <c:v>6.6499999999999995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0-407B-82A5-3CC99BAA81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2204464"/>
        <c:axId val="1682214544"/>
      </c:scatterChart>
      <c:valAx>
        <c:axId val="168220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14544"/>
        <c:crosses val="autoZero"/>
        <c:crossBetween val="midCat"/>
      </c:valAx>
      <c:valAx>
        <c:axId val="16822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 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Speed of Mass Center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3.6433365292425766E-2"/>
                  <c:y val="4.791239049629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B-4CFE-9E3E-D82798C764D8}"/>
                </c:ext>
              </c:extLst>
            </c:dLbl>
            <c:dLbl>
              <c:idx val="8"/>
              <c:layout>
                <c:manualLayout>
                  <c:x val="-3.8350910834133718E-3"/>
                  <c:y val="3.2588184396777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BB-4CFE-9E3E-D82798C764D8}"/>
                </c:ext>
              </c:extLst>
            </c:dLbl>
            <c:dLbl>
              <c:idx val="9"/>
              <c:layout>
                <c:manualLayout>
                  <c:x val="-7.0949185043144777E-2"/>
                  <c:y val="-7.4952824112587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BB-4CFE-9E3E-D82798C764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Sheet1!$M$3:$M$14</c:f>
              <c:numCache>
                <c:formatCode>General</c:formatCode>
                <c:ptCount val="12"/>
                <c:pt idx="0">
                  <c:v>0.15000000000000002</c:v>
                </c:pt>
                <c:pt idx="1">
                  <c:v>0.44999999999999996</c:v>
                </c:pt>
                <c:pt idx="2">
                  <c:v>0.75</c:v>
                </c:pt>
                <c:pt idx="3">
                  <c:v>1.05</c:v>
                </c:pt>
                <c:pt idx="4">
                  <c:v>1.3499999999999999</c:v>
                </c:pt>
                <c:pt idx="5">
                  <c:v>1.65</c:v>
                </c:pt>
                <c:pt idx="6">
                  <c:v>1.9500000000000002</c:v>
                </c:pt>
                <c:pt idx="7">
                  <c:v>2.2500000000000004</c:v>
                </c:pt>
                <c:pt idx="8">
                  <c:v>2.5500000000000003</c:v>
                </c:pt>
                <c:pt idx="9">
                  <c:v>2.85</c:v>
                </c:pt>
                <c:pt idx="10">
                  <c:v>3.0550000000000002</c:v>
                </c:pt>
                <c:pt idx="11">
                  <c:v>3.1150000000000002</c:v>
                </c:pt>
              </c:numCache>
            </c:numRef>
          </c:xVal>
          <c:yVal>
            <c:numRef>
              <c:f>Sheet1!$P$3:$P$14</c:f>
              <c:numCache>
                <c:formatCode>General</c:formatCode>
                <c:ptCount val="12"/>
                <c:pt idx="0">
                  <c:v>5.1478150704934986</c:v>
                </c:pt>
                <c:pt idx="1">
                  <c:v>2.8333333333333339</c:v>
                </c:pt>
                <c:pt idx="2">
                  <c:v>10.77290840746153</c:v>
                </c:pt>
                <c:pt idx="3">
                  <c:v>7.4330343736592557</c:v>
                </c:pt>
                <c:pt idx="4">
                  <c:v>5.6025787713238744</c:v>
                </c:pt>
                <c:pt idx="5">
                  <c:v>3.8005847503304571</c:v>
                </c:pt>
                <c:pt idx="6">
                  <c:v>4.2720018726587581</c:v>
                </c:pt>
                <c:pt idx="7">
                  <c:v>6.5362238503758654</c:v>
                </c:pt>
                <c:pt idx="8">
                  <c:v>8.2630368374937007</c:v>
                </c:pt>
                <c:pt idx="9">
                  <c:v>8.5699734214549643</c:v>
                </c:pt>
                <c:pt idx="10">
                  <c:v>8.1818181818181621</c:v>
                </c:pt>
                <c:pt idx="11">
                  <c:v>10.000000000000178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BB-4CFE-9E3E-D82798C764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0284959"/>
        <c:axId val="90291679"/>
      </c:scatterChart>
      <c:valAx>
        <c:axId val="9028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1679"/>
        <c:crosses val="autoZero"/>
        <c:crossBetween val="midCat"/>
      </c:valAx>
      <c:valAx>
        <c:axId val="902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Speed (in 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8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Angular Velocity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074978052069423E-2"/>
                  <c:y val="4.2454895851788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7-4B25-9D04-8CF821C0A03C}"/>
                </c:ext>
              </c:extLst>
            </c:dLbl>
            <c:dLbl>
              <c:idx val="1"/>
              <c:layout>
                <c:manualLayout>
                  <c:x val="-5.0721685717252565E-2"/>
                  <c:y val="-6.7220251765332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7-4B25-9D04-8CF821C0A0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9.74783 </a:t>
                    </a:r>
                    <a:r>
                      <a:rPr lang="en-US" baseline="0"/>
                      <a:t>(unexpected sudden peak)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BE7-4B25-9D04-8CF821C0A03C}"/>
                </c:ext>
              </c:extLst>
            </c:dLbl>
            <c:dLbl>
              <c:idx val="5"/>
              <c:layout>
                <c:manualLayout>
                  <c:x val="0"/>
                  <c:y val="-5.6606527802385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E7-4B25-9D04-8CF821C0A03C}"/>
                </c:ext>
              </c:extLst>
            </c:dLbl>
            <c:dLbl>
              <c:idx val="6"/>
              <c:layout>
                <c:manualLayout>
                  <c:x val="-5.302721688621867E-2"/>
                  <c:y val="6.0144435790034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E7-4B25-9D04-8CF821C0A03C}"/>
                </c:ext>
              </c:extLst>
            </c:dLbl>
            <c:dLbl>
              <c:idx val="7"/>
              <c:layout>
                <c:manualLayout>
                  <c:x val="2.3055311689659411E-3"/>
                  <c:y val="-6.72202517653325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E7-4B25-9D04-8CF821C0A03C}"/>
                </c:ext>
              </c:extLst>
            </c:dLbl>
            <c:dLbl>
              <c:idx val="8"/>
              <c:layout>
                <c:manualLayout>
                  <c:x val="-4.1499561041388543E-2"/>
                  <c:y val="6.72202517653325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E7-4B25-9D04-8CF821C0A03C}"/>
                </c:ext>
              </c:extLst>
            </c:dLbl>
            <c:dLbl>
              <c:idx val="9"/>
              <c:layout>
                <c:manualLayout>
                  <c:x val="2.3055311689660256E-3"/>
                  <c:y val="8.490979170357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E7-4B25-9D04-8CF821C0A03C}"/>
                </c:ext>
              </c:extLst>
            </c:dLbl>
            <c:dLbl>
              <c:idx val="10"/>
              <c:layout>
                <c:manualLayout>
                  <c:x val="-2.3055311689660254E-2"/>
                  <c:y val="-7.7833975728279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E7-4B25-9D04-8CF821C0A03C}"/>
                </c:ext>
              </c:extLst>
            </c:dLbl>
            <c:dLbl>
              <c:idx val="11"/>
              <c:layout>
                <c:manualLayout>
                  <c:x val="-1.1527655844830297E-2"/>
                  <c:y val="3.89169878641398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E7-4B25-9D04-8CF821C0A0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Sheet1!$M$3:$M$14</c:f>
              <c:numCache>
                <c:formatCode>General</c:formatCode>
                <c:ptCount val="12"/>
                <c:pt idx="0">
                  <c:v>0.15000000000000002</c:v>
                </c:pt>
                <c:pt idx="1">
                  <c:v>0.44999999999999996</c:v>
                </c:pt>
                <c:pt idx="2">
                  <c:v>0.75</c:v>
                </c:pt>
                <c:pt idx="3">
                  <c:v>1.05</c:v>
                </c:pt>
                <c:pt idx="4">
                  <c:v>1.3499999999999999</c:v>
                </c:pt>
                <c:pt idx="5">
                  <c:v>1.65</c:v>
                </c:pt>
                <c:pt idx="6">
                  <c:v>1.9500000000000002</c:v>
                </c:pt>
                <c:pt idx="7">
                  <c:v>2.2500000000000004</c:v>
                </c:pt>
                <c:pt idx="8">
                  <c:v>2.5500000000000003</c:v>
                </c:pt>
                <c:pt idx="9">
                  <c:v>2.85</c:v>
                </c:pt>
                <c:pt idx="10">
                  <c:v>3.0550000000000002</c:v>
                </c:pt>
                <c:pt idx="11">
                  <c:v>3.1150000000000002</c:v>
                </c:pt>
              </c:numCache>
            </c:numRef>
          </c:xVal>
          <c:yVal>
            <c:numRef>
              <c:f>Sheet1!$Q$3:$Q$14</c:f>
              <c:numCache>
                <c:formatCode>General</c:formatCode>
                <c:ptCount val="12"/>
                <c:pt idx="0">
                  <c:v>0.27498551395334409</c:v>
                </c:pt>
                <c:pt idx="1">
                  <c:v>1.1375144301826252</c:v>
                </c:pt>
                <c:pt idx="2">
                  <c:v>1.5743513377685092</c:v>
                </c:pt>
                <c:pt idx="3">
                  <c:v>-10.158438063206029</c:v>
                </c:pt>
                <c:pt idx="4">
                  <c:v>9.7478291894017755</c:v>
                </c:pt>
                <c:pt idx="5">
                  <c:v>-0.81772476948759332</c:v>
                </c:pt>
                <c:pt idx="6">
                  <c:v>-0.6631328549009804</c:v>
                </c:pt>
                <c:pt idx="7">
                  <c:v>-0.6611762769413162</c:v>
                </c:pt>
                <c:pt idx="8">
                  <c:v>-0.39979478359274978</c:v>
                </c:pt>
                <c:pt idx="9">
                  <c:v>-0.26309909395442399</c:v>
                </c:pt>
                <c:pt idx="10">
                  <c:v>0.19957036587170651</c:v>
                </c:pt>
                <c:pt idx="11">
                  <c:v>1.1499163216945463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7-4B25-9D04-8CF821C0A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9532031"/>
        <c:axId val="139524351"/>
      </c:scatterChart>
      <c:valAx>
        <c:axId val="1395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351"/>
        <c:crosses val="autoZero"/>
        <c:crossBetween val="midCat"/>
      </c:valAx>
      <c:valAx>
        <c:axId val="1395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Angualr Velocity (in 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 Coordinates</a:t>
            </a:r>
          </a:p>
        </c:rich>
      </c:tx>
      <c:layout>
        <c:manualLayout>
          <c:xMode val="edge"/>
          <c:yMode val="edge"/>
          <c:x val="0.42080584594954079"/>
          <c:y val="4.03221837732737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23322820707267E-2"/>
          <c:y val="7.1271124354341228E-2"/>
          <c:w val="0.94009028324943655"/>
          <c:h val="0.8821141284607003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3D4A4A9-F201-4F16-B331-5F386F4F529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AD5-4773-810D-000CF57B7B36}"/>
                </c:ext>
              </c:extLst>
            </c:dLbl>
            <c:dLbl>
              <c:idx val="1"/>
              <c:layout>
                <c:manualLayout>
                  <c:x val="1.0443673567933876E-2"/>
                  <c:y val="-0.10450290389917159"/>
                </c:manualLayout>
              </c:layout>
              <c:tx>
                <c:rich>
                  <a:bodyPr/>
                  <a:lstStyle/>
                  <a:p>
                    <a:fld id="{14A9D8EB-1254-427A-AAD5-B4E326840E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D5-4773-810D-000CF57B7B36}"/>
                </c:ext>
              </c:extLst>
            </c:dLbl>
            <c:dLbl>
              <c:idx val="2"/>
              <c:layout>
                <c:manualLayout>
                  <c:x val="6.4750776121190026E-2"/>
                  <c:y val="-8.671517557590834E-2"/>
                </c:manualLayout>
              </c:layout>
              <c:tx>
                <c:rich>
                  <a:bodyPr/>
                  <a:lstStyle/>
                  <a:p>
                    <a:fld id="{C9289941-5881-4B3B-BD6A-6C1AD47AEA7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AD5-4773-810D-000CF57B7B36}"/>
                </c:ext>
              </c:extLst>
            </c:dLbl>
            <c:dLbl>
              <c:idx val="3"/>
              <c:layout>
                <c:manualLayout>
                  <c:x val="6.892824554836359E-2"/>
                  <c:y val="-4.2245854767750217E-2"/>
                </c:manualLayout>
              </c:layout>
              <c:tx>
                <c:rich>
                  <a:bodyPr/>
                  <a:lstStyle/>
                  <a:p>
                    <a:fld id="{9E89142D-857F-4C5C-8370-D63E4AB3AA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AD5-4773-810D-000CF57B7B36}"/>
                </c:ext>
              </c:extLst>
            </c:dLbl>
            <c:dLbl>
              <c:idx val="4"/>
              <c:layout>
                <c:manualLayout>
                  <c:x val="6.6839491770406267E-2"/>
                  <c:y val="-1.9567879958177405E-2"/>
                </c:manualLayout>
              </c:layout>
              <c:tx>
                <c:rich>
                  <a:bodyPr/>
                  <a:lstStyle/>
                  <a:p>
                    <a:fld id="{81F000C1-1EAD-4D20-9277-FAEB980295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AD5-4773-810D-000CF57B7B36}"/>
                </c:ext>
              </c:extLst>
            </c:dLbl>
            <c:dLbl>
              <c:idx val="5"/>
              <c:layout>
                <c:manualLayout>
                  <c:x val="-1.7545929579204398E-2"/>
                  <c:y val="-5.9154116101763764E-2"/>
                </c:manualLayout>
              </c:layout>
              <c:tx>
                <c:rich>
                  <a:bodyPr/>
                  <a:lstStyle/>
                  <a:p>
                    <a:fld id="{043AF340-61EE-4F51-B609-DB8EB59E195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AD5-4773-810D-000CF57B7B36}"/>
                </c:ext>
              </c:extLst>
            </c:dLbl>
            <c:dLbl>
              <c:idx val="6"/>
              <c:layout>
                <c:manualLayout>
                  <c:x val="2.0887347135867828E-2"/>
                  <c:y val="-8.8938641616316243E-3"/>
                </c:manualLayout>
              </c:layout>
              <c:tx>
                <c:rich>
                  <a:bodyPr/>
                  <a:lstStyle/>
                  <a:p>
                    <a:fld id="{FC298B3D-1408-4D36-819E-15FEFA5E25A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AD5-4773-810D-000CF57B7B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0930B6-F355-4413-918E-8AE865AEC4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AD5-4773-810D-000CF57B7B36}"/>
                </c:ext>
              </c:extLst>
            </c:dLbl>
            <c:dLbl>
              <c:idx val="8"/>
              <c:layout>
                <c:manualLayout>
                  <c:x val="-2.0887347135867772E-2"/>
                  <c:y val="-5.336318496978975E-2"/>
                </c:manualLayout>
              </c:layout>
              <c:tx>
                <c:rich>
                  <a:bodyPr/>
                  <a:lstStyle/>
                  <a:p>
                    <a:fld id="{A68C3012-4975-4764-8DB3-234829EF1B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AD5-4773-810D-000CF57B7B36}"/>
                </c:ext>
              </c:extLst>
            </c:dLbl>
            <c:dLbl>
              <c:idx val="9"/>
              <c:layout>
                <c:manualLayout>
                  <c:x val="-1.2532408281520652E-2"/>
                  <c:y val="-5.336318496978975E-2"/>
                </c:manualLayout>
              </c:layout>
              <c:tx>
                <c:rich>
                  <a:bodyPr/>
                  <a:lstStyle/>
                  <a:p>
                    <a:fld id="{A2348A5A-8EE1-4827-8FBD-D1059A2C3F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AD5-4773-810D-000CF57B7B36}"/>
                </c:ext>
              </c:extLst>
            </c:dLbl>
            <c:dLbl>
              <c:idx val="10"/>
              <c:layout>
                <c:manualLayout>
                  <c:x val="-9.8170531538578479E-2"/>
                  <c:y val="5.113971892938176E-2"/>
                </c:manualLayout>
              </c:layout>
              <c:tx>
                <c:rich>
                  <a:bodyPr/>
                  <a:lstStyle/>
                  <a:p>
                    <a:fld id="{5A514F3C-4CD6-4BC1-88E8-4E984BAA195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AD5-4773-810D-000CF57B7B36}"/>
                </c:ext>
              </c:extLst>
            </c:dLbl>
            <c:dLbl>
              <c:idx val="11"/>
              <c:layout>
                <c:manualLayout>
                  <c:x val="0"/>
                  <c:y val="-8.2268243495092569E-2"/>
                </c:manualLayout>
              </c:layout>
              <c:tx>
                <c:rich>
                  <a:bodyPr/>
                  <a:lstStyle/>
                  <a:p>
                    <a:fld id="{05C314A8-DD97-4DEE-A7EB-D8DC40E9EBD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AD5-4773-810D-000CF57B7B36}"/>
                </c:ext>
              </c:extLst>
            </c:dLbl>
            <c:dLbl>
              <c:idx val="12"/>
              <c:layout>
                <c:manualLayout>
                  <c:x val="-8.1460653829884239E-2"/>
                  <c:y val="8.1053915900110615E-2"/>
                </c:manualLayout>
              </c:layout>
              <c:tx>
                <c:rich>
                  <a:bodyPr/>
                  <a:lstStyle/>
                  <a:p>
                    <a:fld id="{BC5DEE00-7AB7-4F21-9123-75E3183632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AD5-4773-810D-000CF57B7B36}"/>
                </c:ext>
              </c:extLst>
            </c:dLbl>
            <c:dLbl>
              <c:idx val="13"/>
              <c:layout>
                <c:manualLayout>
                  <c:x val="-3.3419755417388404E-2"/>
                  <c:y val="-4.4469320808158123E-2"/>
                </c:manualLayout>
              </c:layout>
              <c:tx>
                <c:rich>
                  <a:bodyPr/>
                  <a:lstStyle/>
                  <a:p>
                    <a:fld id="{FB7290C8-EDE9-425E-9CC7-20623142B9B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AD5-4773-810D-000CF57B7B36}"/>
                </c:ext>
              </c:extLst>
            </c:dLbl>
            <c:dLbl>
              <c:idx val="14"/>
              <c:layout>
                <c:manualLayout>
                  <c:x val="-0.12114661338803297"/>
                  <c:y val="0.11339676806080322"/>
                </c:manualLayout>
              </c:layout>
              <c:tx>
                <c:rich>
                  <a:bodyPr/>
                  <a:lstStyle/>
                  <a:p>
                    <a:fld id="{080D46FB-CB17-44D4-91E4-7E35BE60D6A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AD5-4773-810D-000CF57B7B36}"/>
                </c:ext>
              </c:extLst>
            </c:dLbl>
            <c:dLbl>
              <c:idx val="15"/>
              <c:layout>
                <c:manualLayout>
                  <c:x val="-2.2976081849454526E-2"/>
                  <c:y val="-9.560903973754005E-2"/>
                </c:manualLayout>
              </c:layout>
              <c:tx>
                <c:rich>
                  <a:bodyPr/>
                  <a:lstStyle/>
                  <a:p>
                    <a:fld id="{76D32BDA-3E9C-4FB6-991B-B8E2C3E3318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AD5-4773-810D-000CF57B7B36}"/>
                </c:ext>
              </c:extLst>
            </c:dLbl>
            <c:dLbl>
              <c:idx val="16"/>
              <c:layout>
                <c:manualLayout>
                  <c:x val="-6.2662041407603328E-2"/>
                  <c:y val="0.15564262282855343"/>
                </c:manualLayout>
              </c:layout>
              <c:tx>
                <c:rich>
                  <a:bodyPr/>
                  <a:lstStyle/>
                  <a:p>
                    <a:fld id="{40548D15-0F55-4F60-9FE9-858571F0377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AD5-4773-810D-000CF57B7B36}"/>
                </c:ext>
              </c:extLst>
            </c:dLbl>
            <c:dLbl>
              <c:idx val="17"/>
              <c:layout>
                <c:manualLayout>
                  <c:x val="-0.14621142995107433"/>
                  <c:y val="3.1128524565710688E-2"/>
                </c:manualLayout>
              </c:layout>
              <c:tx>
                <c:rich>
                  <a:bodyPr/>
                  <a:lstStyle/>
                  <a:p>
                    <a:fld id="{529E0266-3EC8-4082-8987-B87EBEA7CF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AD5-4773-810D-000CF57B7B36}"/>
                </c:ext>
              </c:extLst>
            </c:dLbl>
            <c:dLbl>
              <c:idx val="18"/>
              <c:layout>
                <c:manualLayout>
                  <c:x val="-0.13576775638314031"/>
                  <c:y val="3.1128524565710688E-2"/>
                </c:manualLayout>
              </c:layout>
              <c:tx>
                <c:rich>
                  <a:bodyPr/>
                  <a:lstStyle/>
                  <a:p>
                    <a:fld id="{903183A0-3A7F-401D-B39B-5D1EB433C04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AD5-4773-810D-000CF57B7B36}"/>
                </c:ext>
              </c:extLst>
            </c:dLbl>
            <c:dLbl>
              <c:idx val="19"/>
              <c:layout>
                <c:manualLayout>
                  <c:x val="1.0443673567933876E-2"/>
                  <c:y val="2.2234660404079062E-2"/>
                </c:manualLayout>
              </c:layout>
              <c:tx>
                <c:rich>
                  <a:bodyPr/>
                  <a:lstStyle/>
                  <a:p>
                    <a:fld id="{A4E42D96-6B6E-4F4B-A432-93C75FAE6C0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AD5-4773-810D-000CF57B7B3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8E0E4C4-4DB9-4121-BFA8-33BF576F5A5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AD5-4773-810D-000CF57B7B3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871FCA8-A69A-4D5C-8956-6CC65ACB4C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AD5-4773-810D-000CF57B7B3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Sheet4!$B$4:$B$26</c:f>
              <c:numCache>
                <c:formatCode>General</c:formatCode>
                <c:ptCount val="22"/>
                <c:pt idx="0">
                  <c:v>12.5541</c:v>
                </c:pt>
                <c:pt idx="1">
                  <c:v>11.380800000000001</c:v>
                </c:pt>
                <c:pt idx="2">
                  <c:v>10.0511</c:v>
                </c:pt>
                <c:pt idx="3">
                  <c:v>8.8497900000000005</c:v>
                </c:pt>
                <c:pt idx="4">
                  <c:v>8.0657399999999999</c:v>
                </c:pt>
                <c:pt idx="5">
                  <c:v>8</c:v>
                </c:pt>
                <c:pt idx="6">
                  <c:v>9.2249499999999998</c:v>
                </c:pt>
                <c:pt idx="7">
                  <c:v>14.636799999999999</c:v>
                </c:pt>
                <c:pt idx="8">
                  <c:v>-7.3808299999999996</c:v>
                </c:pt>
                <c:pt idx="9">
                  <c:v>-2.0717599999999998</c:v>
                </c:pt>
                <c:pt idx="10">
                  <c:v>0</c:v>
                </c:pt>
                <c:pt idx="11">
                  <c:v>1.3610100000000001</c:v>
                </c:pt>
                <c:pt idx="12">
                  <c:v>2.5452699999999999</c:v>
                </c:pt>
                <c:pt idx="13">
                  <c:v>3.7437100000000001</c:v>
                </c:pt>
                <c:pt idx="14">
                  <c:v>5.0407700000000002</c:v>
                </c:pt>
                <c:pt idx="15">
                  <c:v>6.4655800000000001</c:v>
                </c:pt>
                <c:pt idx="16">
                  <c:v>8</c:v>
                </c:pt>
                <c:pt idx="17">
                  <c:v>9.5758500000000009</c:v>
                </c:pt>
                <c:pt idx="18">
                  <c:v>11.0754</c:v>
                </c:pt>
                <c:pt idx="19">
                  <c:v>12.3443</c:v>
                </c:pt>
                <c:pt idx="20">
                  <c:v>13.2194</c:v>
                </c:pt>
                <c:pt idx="21">
                  <c:v>13.569000000000001</c:v>
                </c:pt>
              </c:numCache>
            </c:numRef>
          </c:xVal>
          <c:yVal>
            <c:numRef>
              <c:f>Sheet4!$C$4:$C$26</c:f>
              <c:numCache>
                <c:formatCode>General</c:formatCode>
                <c:ptCount val="22"/>
                <c:pt idx="0">
                  <c:v>46.852499999999999</c:v>
                </c:pt>
                <c:pt idx="1">
                  <c:v>19.712199999999999</c:v>
                </c:pt>
                <c:pt idx="2">
                  <c:v>10.0511</c:v>
                </c:pt>
                <c:pt idx="3">
                  <c:v>5.1094299999999997</c:v>
                </c:pt>
                <c:pt idx="4">
                  <c:v>2.1612100000000001</c:v>
                </c:pt>
                <c:pt idx="5">
                  <c:v>0</c:v>
                </c:pt>
                <c:pt idx="6">
                  <c:v>-2.4718200000000001</c:v>
                </c:pt>
                <c:pt idx="7">
                  <c:v>-8.4505800000000004</c:v>
                </c:pt>
                <c:pt idx="8">
                  <c:v>12.784000000000001</c:v>
                </c:pt>
                <c:pt idx="9">
                  <c:v>7.7319100000000001</c:v>
                </c:pt>
                <c:pt idx="10">
                  <c:v>6</c:v>
                </c:pt>
                <c:pt idx="11">
                  <c:v>5.0793499999999998</c:v>
                </c:pt>
                <c:pt idx="12">
                  <c:v>4.4085400000000003</c:v>
                </c:pt>
                <c:pt idx="13">
                  <c:v>3.7437100000000001</c:v>
                </c:pt>
                <c:pt idx="14">
                  <c:v>2.9102899999999998</c:v>
                </c:pt>
                <c:pt idx="15">
                  <c:v>1.73245</c:v>
                </c:pt>
                <c:pt idx="16">
                  <c:v>0</c:v>
                </c:pt>
                <c:pt idx="17">
                  <c:v>-2.5658400000000001</c:v>
                </c:pt>
                <c:pt idx="18">
                  <c:v>-6.3944099999999997</c:v>
                </c:pt>
                <c:pt idx="19">
                  <c:v>-12.3443</c:v>
                </c:pt>
                <c:pt idx="20">
                  <c:v>-22.896699999999999</c:v>
                </c:pt>
                <c:pt idx="21">
                  <c:v>-50.6402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Sheet4!$A$4:$A$26</c15:f>
                <c15:dlblRangeCache>
                  <c:ptCount val="22"/>
                  <c:pt idx="0">
                    <c:v>1.308996939</c:v>
                  </c:pt>
                  <c:pt idx="1">
                    <c:v>1.047197551</c:v>
                  </c:pt>
                  <c:pt idx="2">
                    <c:v>0.785398163</c:v>
                  </c:pt>
                  <c:pt idx="3">
                    <c:v>0.523598776</c:v>
                  </c:pt>
                  <c:pt idx="4">
                    <c:v>0.261799388</c:v>
                  </c:pt>
                  <c:pt idx="5">
                    <c:v>0</c:v>
                  </c:pt>
                  <c:pt idx="6">
                    <c:v>-0.261799388</c:v>
                  </c:pt>
                  <c:pt idx="7">
                    <c:v>-0.523598776</c:v>
                  </c:pt>
                  <c:pt idx="8">
                    <c:v>-1.047197551</c:v>
                  </c:pt>
                  <c:pt idx="9">
                    <c:v>-1.308996939</c:v>
                  </c:pt>
                  <c:pt idx="10">
                    <c:v>-1.570796327</c:v>
                  </c:pt>
                  <c:pt idx="11">
                    <c:v>-1.832595715</c:v>
                  </c:pt>
                  <c:pt idx="12">
                    <c:v>-2.094395102</c:v>
                  </c:pt>
                  <c:pt idx="13">
                    <c:v>-2.35619449</c:v>
                  </c:pt>
                  <c:pt idx="14">
                    <c:v>-2.617993878</c:v>
                  </c:pt>
                  <c:pt idx="15">
                    <c:v>-2.879793266</c:v>
                  </c:pt>
                  <c:pt idx="16">
                    <c:v>-3.141592654</c:v>
                  </c:pt>
                  <c:pt idx="17">
                    <c:v>-3.403392041</c:v>
                  </c:pt>
                  <c:pt idx="18">
                    <c:v>-3.665191429</c:v>
                  </c:pt>
                  <c:pt idx="19">
                    <c:v>-3.926990817</c:v>
                  </c:pt>
                  <c:pt idx="20">
                    <c:v>-4.188790205</c:v>
                  </c:pt>
                  <c:pt idx="21">
                    <c:v>-4.450589593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AD5-4773-810D-000CF57B7B3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43792303"/>
        <c:axId val="143775023"/>
      </c:scatterChart>
      <c:valAx>
        <c:axId val="1437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ICx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5023"/>
        <c:crosses val="autoZero"/>
        <c:crossBetween val="midCat"/>
      </c:valAx>
      <c:valAx>
        <c:axId val="143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ICy (in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19352</xdr:colOff>
      <xdr:row>0</xdr:row>
      <xdr:rowOff>0</xdr:rowOff>
    </xdr:from>
    <xdr:to>
      <xdr:col>27</xdr:col>
      <xdr:colOff>279427</xdr:colOff>
      <xdr:row>13</xdr:row>
      <xdr:rowOff>99472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E999C-8DC3-09DA-6F10-83C78857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575869</xdr:colOff>
      <xdr:row>13</xdr:row>
      <xdr:rowOff>71385</xdr:rowOff>
    </xdr:from>
    <xdr:to>
      <xdr:col>27</xdr:col>
      <xdr:colOff>254105</xdr:colOff>
      <xdr:row>28</xdr:row>
      <xdr:rowOff>55619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B2ABB-02F0-CE07-998E-B478E5C25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496083</xdr:colOff>
      <xdr:row>28</xdr:row>
      <xdr:rowOff>17469</xdr:rowOff>
    </xdr:from>
    <xdr:to>
      <xdr:col>30</xdr:col>
      <xdr:colOff>419501</xdr:colOff>
      <xdr:row>44</xdr:row>
      <xdr:rowOff>183809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7194B-1F2B-B6B1-89B0-D076A1537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125185</xdr:rowOff>
    </xdr:from>
    <xdr:to>
      <xdr:col>10</xdr:col>
      <xdr:colOff>527050</xdr:colOff>
      <xdr:row>39</xdr:row>
      <xdr:rowOff>77832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70793-9BEF-3C77-F2D2-698DA8E4C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190499</xdr:colOff>
      <xdr:row>16</xdr:row>
      <xdr:rowOff>137705</xdr:rowOff>
    </xdr:from>
    <xdr:to>
      <xdr:col>19</xdr:col>
      <xdr:colOff>87085</xdr:colOff>
      <xdr:row>36</xdr:row>
      <xdr:rowOff>141515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2507D-4648-0621-19B4-769500FA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160874</xdr:colOff>
      <xdr:row>1</xdr:row>
      <xdr:rowOff>162498</xdr:rowOff>
    </xdr:from>
    <xdr:to>
      <xdr:col>16</xdr:col>
      <xdr:colOff>83820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2752-96CC-AAF2-1669-641F36C2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CB31-9088-4D91-825F-1BEEEE9A9806}">
  <dimension ref="A1:R32"/>
  <sheetViews>
    <sheetView zoomScale="85" zoomScaleNormal="85" workbookViewId="0">
      <selection activeCell="S14" sqref="S14"/>
    </sheetView>
  </sheetViews>
  <sheetFormatPr defaultRowHeight="14.4" x14ac:dyDescent="0.3"/>
  <cols>
    <col min="12" max="12" width="12.5546875" customWidth="1"/>
    <col min="13" max="13" width="16" style="1" customWidth="1"/>
  </cols>
  <sheetData>
    <row r="1" spans="1:18" x14ac:dyDescent="0.3">
      <c r="A1" s="3"/>
      <c r="B1" s="3"/>
      <c r="C1" s="14" t="s">
        <v>6</v>
      </c>
      <c r="D1" s="14"/>
      <c r="E1" s="14" t="s">
        <v>13</v>
      </c>
      <c r="F1" s="14"/>
      <c r="G1" s="14" t="s">
        <v>5</v>
      </c>
      <c r="H1" s="14"/>
      <c r="I1" s="14" t="s">
        <v>7</v>
      </c>
      <c r="J1" s="14"/>
      <c r="K1" s="2"/>
      <c r="L1" s="2"/>
      <c r="M1" s="4"/>
      <c r="N1" s="3"/>
      <c r="O1" s="3"/>
      <c r="P1" s="3"/>
      <c r="Q1" s="3"/>
      <c r="R1" s="4" t="s">
        <v>11</v>
      </c>
    </row>
    <row r="2" spans="1:18" x14ac:dyDescent="0.3">
      <c r="A2" s="3" t="s">
        <v>17</v>
      </c>
      <c r="B2" s="4" t="s">
        <v>0</v>
      </c>
      <c r="C2" s="4" t="s">
        <v>1</v>
      </c>
      <c r="D2" s="4" t="s">
        <v>2</v>
      </c>
      <c r="E2" s="4" t="s">
        <v>14</v>
      </c>
      <c r="F2" s="4" t="s">
        <v>15</v>
      </c>
      <c r="G2" s="4" t="s">
        <v>3</v>
      </c>
      <c r="H2" s="4" t="s">
        <v>4</v>
      </c>
      <c r="I2" s="4" t="s">
        <v>8</v>
      </c>
      <c r="J2" s="4" t="s">
        <v>9</v>
      </c>
      <c r="K2" s="4" t="s">
        <v>10</v>
      </c>
      <c r="L2" s="4" t="s">
        <v>18</v>
      </c>
      <c r="M2" s="4" t="s">
        <v>0</v>
      </c>
      <c r="N2" s="4" t="s">
        <v>48</v>
      </c>
      <c r="O2" s="4" t="s">
        <v>49</v>
      </c>
      <c r="P2" s="4" t="s">
        <v>51</v>
      </c>
      <c r="Q2" s="4" t="s">
        <v>50</v>
      </c>
      <c r="R2" s="4" t="s">
        <v>12</v>
      </c>
    </row>
    <row r="3" spans="1:18" x14ac:dyDescent="0.3">
      <c r="A3" s="1">
        <v>0.8</v>
      </c>
      <c r="B3" s="1">
        <f>A3-0.8</f>
        <v>0</v>
      </c>
      <c r="C3" s="1">
        <v>1</v>
      </c>
      <c r="D3" s="1">
        <v>3.6</v>
      </c>
      <c r="E3" s="1">
        <v>0.1</v>
      </c>
      <c r="F3" s="1">
        <v>-0.2</v>
      </c>
      <c r="G3" s="1">
        <v>9</v>
      </c>
      <c r="H3" s="1">
        <v>10</v>
      </c>
      <c r="I3">
        <f t="shared" ref="I3:I15" si="0">(C3+G3)/2</f>
        <v>5</v>
      </c>
      <c r="J3">
        <f t="shared" ref="J3:J15" si="1">(D3+H3)/2</f>
        <v>6.8</v>
      </c>
      <c r="K3">
        <f>((H3-D3)/(G3-C3))</f>
        <v>0.8</v>
      </c>
      <c r="L3">
        <f>ATAN(K3)</f>
        <v>0.67474094222355274</v>
      </c>
      <c r="M3" s="1">
        <f>(B4+B3)/2</f>
        <v>0.15000000000000002</v>
      </c>
      <c r="N3">
        <f>(I4-I3)/(B4-B3)</f>
        <v>4.4999999999999982</v>
      </c>
      <c r="O3">
        <f>(J4-J3)/(B4-B3)</f>
        <v>-2.4999999999999996</v>
      </c>
      <c r="P3">
        <f>SQRT(N3^2+O3^2)</f>
        <v>5.1478150704934986</v>
      </c>
      <c r="Q3">
        <f t="shared" ref="Q3:Q14" si="2">(L4-L3)/(B4-B3)</f>
        <v>0.27498551395334409</v>
      </c>
    </row>
    <row r="4" spans="1:18" x14ac:dyDescent="0.3">
      <c r="A4" s="1">
        <v>1.1000000000000001</v>
      </c>
      <c r="B4" s="1">
        <f t="shared" ref="B4:B15" si="3">A4-0.8</f>
        <v>0.30000000000000004</v>
      </c>
      <c r="C4" s="1">
        <v>2.7</v>
      </c>
      <c r="D4" s="1">
        <v>2.6</v>
      </c>
      <c r="E4" s="1">
        <v>0.1</v>
      </c>
      <c r="F4" s="1">
        <v>-0.2</v>
      </c>
      <c r="G4" s="1">
        <v>10</v>
      </c>
      <c r="H4" s="1">
        <v>9.5</v>
      </c>
      <c r="I4">
        <f t="shared" si="0"/>
        <v>6.35</v>
      </c>
      <c r="J4">
        <f t="shared" si="1"/>
        <v>6.05</v>
      </c>
      <c r="K4">
        <f t="shared" ref="K4:K15" si="4">((H4-D4)/(G4-C4))</f>
        <v>0.94520547945205491</v>
      </c>
      <c r="L4">
        <f t="shared" ref="L4:L15" si="5">ATAN(K4)</f>
        <v>0.75723659640955598</v>
      </c>
      <c r="M4" s="1">
        <f t="shared" ref="M4:M14" si="6">(B5+B4)/2</f>
        <v>0.44999999999999996</v>
      </c>
      <c r="N4">
        <f t="shared" ref="N4:N14" si="7">(I5-I4)/(B5-B4)</f>
        <v>0</v>
      </c>
      <c r="O4">
        <f t="shared" ref="O4:O14" si="8">(J5-J4)/(B5-B4)</f>
        <v>-2.8333333333333339</v>
      </c>
      <c r="P4">
        <f t="shared" ref="P4:P14" si="9">SQRT(N4^2+O4^2)</f>
        <v>2.8333333333333339</v>
      </c>
      <c r="Q4">
        <f t="shared" si="2"/>
        <v>1.1375144301826252</v>
      </c>
    </row>
    <row r="5" spans="1:18" x14ac:dyDescent="0.3">
      <c r="A5" s="1">
        <v>1.4</v>
      </c>
      <c r="B5" s="1">
        <f t="shared" si="3"/>
        <v>0.59999999999999987</v>
      </c>
      <c r="C5" s="1">
        <v>4</v>
      </c>
      <c r="D5" s="1">
        <v>0.6</v>
      </c>
      <c r="E5" s="1">
        <v>0.1</v>
      </c>
      <c r="F5" s="1">
        <v>-0.2</v>
      </c>
      <c r="G5" s="1">
        <v>8.6999999999999993</v>
      </c>
      <c r="H5" s="1">
        <v>9.8000000000000007</v>
      </c>
      <c r="I5">
        <f t="shared" si="0"/>
        <v>6.35</v>
      </c>
      <c r="J5">
        <f t="shared" si="1"/>
        <v>5.2</v>
      </c>
      <c r="K5">
        <f t="shared" si="4"/>
        <v>1.9574468085106389</v>
      </c>
      <c r="L5">
        <f t="shared" si="5"/>
        <v>1.0984909254643433</v>
      </c>
      <c r="M5" s="1">
        <f t="shared" si="6"/>
        <v>0.75</v>
      </c>
      <c r="N5">
        <f t="shared" si="7"/>
        <v>-8.8333333333333233</v>
      </c>
      <c r="O5">
        <f t="shared" si="8"/>
        <v>-6.1666666666666625</v>
      </c>
      <c r="P5">
        <f t="shared" si="9"/>
        <v>10.77290840746153</v>
      </c>
      <c r="Q5">
        <f t="shared" si="2"/>
        <v>1.5743513377685092</v>
      </c>
    </row>
    <row r="6" spans="1:18" x14ac:dyDescent="0.3">
      <c r="A6" s="1">
        <v>1.7000000000000002</v>
      </c>
      <c r="B6" s="1">
        <f t="shared" si="3"/>
        <v>0.90000000000000013</v>
      </c>
      <c r="C6" s="1">
        <v>3.7</v>
      </c>
      <c r="D6" s="1">
        <v>-1.9</v>
      </c>
      <c r="E6" s="1">
        <v>0.1</v>
      </c>
      <c r="F6" s="1">
        <v>-0.2</v>
      </c>
      <c r="G6" s="1">
        <v>3.7</v>
      </c>
      <c r="H6" s="1">
        <v>8.6</v>
      </c>
      <c r="I6">
        <f t="shared" si="0"/>
        <v>3.7</v>
      </c>
      <c r="J6">
        <f t="shared" si="1"/>
        <v>3.3499999999999996</v>
      </c>
      <c r="K6" s="1" t="s">
        <v>47</v>
      </c>
      <c r="L6">
        <f>PI()/2</f>
        <v>1.5707963267948966</v>
      </c>
      <c r="M6" s="1">
        <f>(B7+B6)/2</f>
        <v>1.05</v>
      </c>
      <c r="N6">
        <f>(I7-I6)/(B7-B6)</f>
        <v>-5.0000000000000027</v>
      </c>
      <c r="O6">
        <f>(J7-J6)/(B7-B6)</f>
        <v>-5.5000000000000018</v>
      </c>
      <c r="P6">
        <f t="shared" si="9"/>
        <v>7.4330343736592557</v>
      </c>
      <c r="Q6">
        <f t="shared" si="2"/>
        <v>-10.158438063206029</v>
      </c>
    </row>
    <row r="7" spans="1:18" x14ac:dyDescent="0.3">
      <c r="A7" s="1">
        <v>2</v>
      </c>
      <c r="B7" s="1">
        <f t="shared" si="3"/>
        <v>1.2</v>
      </c>
      <c r="C7" s="1">
        <v>2.7</v>
      </c>
      <c r="D7" s="1">
        <v>-3.6</v>
      </c>
      <c r="E7" s="1">
        <v>0.1</v>
      </c>
      <c r="F7" s="1">
        <v>-0.2</v>
      </c>
      <c r="G7" s="1">
        <v>1.7</v>
      </c>
      <c r="H7" s="1">
        <v>7</v>
      </c>
      <c r="I7">
        <f t="shared" si="0"/>
        <v>2.2000000000000002</v>
      </c>
      <c r="J7">
        <f t="shared" si="1"/>
        <v>1.7</v>
      </c>
      <c r="K7">
        <f t="shared" si="4"/>
        <v>-10.599999999999998</v>
      </c>
      <c r="L7">
        <f t="shared" si="5"/>
        <v>-1.4767350921669102</v>
      </c>
      <c r="M7" s="1">
        <f t="shared" si="6"/>
        <v>1.3499999999999999</v>
      </c>
      <c r="N7">
        <f t="shared" si="7"/>
        <v>-5.1666666666666705</v>
      </c>
      <c r="O7">
        <f t="shared" si="8"/>
        <v>-2.1666666666666683</v>
      </c>
      <c r="P7">
        <f t="shared" si="9"/>
        <v>5.6025787713238744</v>
      </c>
      <c r="Q7">
        <f t="shared" si="2"/>
        <v>9.7478291894017755</v>
      </c>
    </row>
    <row r="8" spans="1:18" x14ac:dyDescent="0.3">
      <c r="A8" s="1">
        <v>2.2999999999999998</v>
      </c>
      <c r="B8" s="1">
        <f t="shared" si="3"/>
        <v>1.4999999999999998</v>
      </c>
      <c r="C8" s="1">
        <v>0</v>
      </c>
      <c r="D8" s="1">
        <v>-4.2</v>
      </c>
      <c r="E8" s="1">
        <v>0.1</v>
      </c>
      <c r="F8" s="1">
        <v>-0.2</v>
      </c>
      <c r="G8" s="1">
        <v>1.3</v>
      </c>
      <c r="H8" s="1">
        <v>6.3</v>
      </c>
      <c r="I8">
        <f t="shared" si="0"/>
        <v>0.65</v>
      </c>
      <c r="J8">
        <f t="shared" si="1"/>
        <v>1.0499999999999998</v>
      </c>
      <c r="K8">
        <f t="shared" si="4"/>
        <v>8.0769230769230766</v>
      </c>
      <c r="L8">
        <f t="shared" si="5"/>
        <v>1.4476136646536204</v>
      </c>
      <c r="M8" s="1">
        <f t="shared" si="6"/>
        <v>1.65</v>
      </c>
      <c r="N8">
        <f t="shared" si="7"/>
        <v>-3.6666666666666639</v>
      </c>
      <c r="O8">
        <f t="shared" si="8"/>
        <v>1</v>
      </c>
      <c r="P8">
        <f t="shared" si="9"/>
        <v>3.8005847503304571</v>
      </c>
      <c r="Q8">
        <f t="shared" si="2"/>
        <v>-0.81772476948759332</v>
      </c>
    </row>
    <row r="9" spans="1:18" x14ac:dyDescent="0.3">
      <c r="A9" s="1">
        <v>2.6</v>
      </c>
      <c r="B9" s="1">
        <f t="shared" si="3"/>
        <v>1.8</v>
      </c>
      <c r="C9" s="1">
        <v>-2.4</v>
      </c>
      <c r="D9" s="1">
        <v>-3.7</v>
      </c>
      <c r="E9" s="1">
        <v>0.1</v>
      </c>
      <c r="F9" s="1">
        <v>-0.2</v>
      </c>
      <c r="G9" s="1">
        <v>1.5</v>
      </c>
      <c r="H9" s="1">
        <v>6.4</v>
      </c>
      <c r="I9">
        <f t="shared" si="0"/>
        <v>-0.44999999999999996</v>
      </c>
      <c r="J9">
        <f t="shared" si="1"/>
        <v>1.35</v>
      </c>
      <c r="K9">
        <f t="shared" si="4"/>
        <v>2.5897435897435903</v>
      </c>
      <c r="L9">
        <f t="shared" si="5"/>
        <v>1.2022962338073422</v>
      </c>
      <c r="M9" s="1">
        <f t="shared" si="6"/>
        <v>1.9500000000000002</v>
      </c>
      <c r="N9">
        <f t="shared" si="7"/>
        <v>-1.4999999999999973</v>
      </c>
      <c r="O9">
        <f t="shared" si="8"/>
        <v>3.9999999999999925</v>
      </c>
      <c r="P9">
        <f t="shared" si="9"/>
        <v>4.2720018726587581</v>
      </c>
      <c r="Q9">
        <f t="shared" si="2"/>
        <v>-0.6631328549009804</v>
      </c>
    </row>
    <row r="10" spans="1:18" x14ac:dyDescent="0.3">
      <c r="A10" s="1">
        <v>2.9000000000000004</v>
      </c>
      <c r="B10" s="1">
        <f t="shared" si="3"/>
        <v>2.1000000000000005</v>
      </c>
      <c r="C10" s="1">
        <v>-3.8</v>
      </c>
      <c r="D10" s="1">
        <v>-2</v>
      </c>
      <c r="E10" s="1">
        <v>0.1</v>
      </c>
      <c r="F10" s="1">
        <v>-0.2</v>
      </c>
      <c r="G10" s="1">
        <v>2</v>
      </c>
      <c r="H10" s="1">
        <v>7.1</v>
      </c>
      <c r="I10">
        <f t="shared" si="0"/>
        <v>-0.89999999999999991</v>
      </c>
      <c r="J10">
        <f t="shared" si="1"/>
        <v>2.5499999999999998</v>
      </c>
      <c r="K10">
        <f t="shared" si="4"/>
        <v>1.5689655172413792</v>
      </c>
      <c r="L10">
        <f t="shared" si="5"/>
        <v>1.0033563773370477</v>
      </c>
      <c r="M10" s="1">
        <f t="shared" si="6"/>
        <v>2.2500000000000004</v>
      </c>
      <c r="N10">
        <f t="shared" si="7"/>
        <v>2.1666666666666679</v>
      </c>
      <c r="O10">
        <f t="shared" si="8"/>
        <v>6.1666666666666723</v>
      </c>
      <c r="P10">
        <f t="shared" si="9"/>
        <v>6.5362238503758654</v>
      </c>
      <c r="Q10">
        <f t="shared" si="2"/>
        <v>-0.6611762769413162</v>
      </c>
    </row>
    <row r="11" spans="1:18" x14ac:dyDescent="0.3">
      <c r="A11" s="1">
        <v>3.2</v>
      </c>
      <c r="B11" s="1">
        <f t="shared" si="3"/>
        <v>2.4000000000000004</v>
      </c>
      <c r="C11" s="1">
        <v>-4</v>
      </c>
      <c r="D11" s="1">
        <v>0.5</v>
      </c>
      <c r="E11" s="1">
        <v>0.1</v>
      </c>
      <c r="F11" s="1">
        <v>-0.2</v>
      </c>
      <c r="G11" s="1">
        <v>3.5</v>
      </c>
      <c r="H11" s="1">
        <v>8.3000000000000007</v>
      </c>
      <c r="I11">
        <f t="shared" si="0"/>
        <v>-0.25</v>
      </c>
      <c r="J11">
        <f t="shared" si="1"/>
        <v>4.4000000000000004</v>
      </c>
      <c r="K11">
        <f t="shared" si="4"/>
        <v>1.04</v>
      </c>
      <c r="L11">
        <f t="shared" si="5"/>
        <v>0.80500349425465301</v>
      </c>
      <c r="M11" s="1">
        <f t="shared" si="6"/>
        <v>2.5500000000000003</v>
      </c>
      <c r="N11">
        <f t="shared" si="7"/>
        <v>6.1666666666666705</v>
      </c>
      <c r="O11">
        <f t="shared" si="8"/>
        <v>5.5000000000000044</v>
      </c>
      <c r="P11">
        <f t="shared" si="9"/>
        <v>8.2630368374937007</v>
      </c>
      <c r="Q11">
        <f t="shared" si="2"/>
        <v>-0.39979478359274978</v>
      </c>
    </row>
    <row r="12" spans="1:18" x14ac:dyDescent="0.3">
      <c r="A12" s="1">
        <v>3.5</v>
      </c>
      <c r="B12" s="1">
        <f t="shared" si="3"/>
        <v>2.7</v>
      </c>
      <c r="C12" s="1">
        <v>-2.5</v>
      </c>
      <c r="D12" s="1">
        <v>2.7</v>
      </c>
      <c r="E12" s="1">
        <v>0.1</v>
      </c>
      <c r="F12" s="1">
        <v>-0.2</v>
      </c>
      <c r="G12" s="1">
        <v>5.7</v>
      </c>
      <c r="H12" s="1">
        <v>9.4</v>
      </c>
      <c r="I12">
        <f t="shared" si="0"/>
        <v>1.6</v>
      </c>
      <c r="J12">
        <f t="shared" si="1"/>
        <v>6.0500000000000007</v>
      </c>
      <c r="K12">
        <f t="shared" si="4"/>
        <v>0.81707317073170738</v>
      </c>
      <c r="L12">
        <f t="shared" si="5"/>
        <v>0.68506505917682814</v>
      </c>
      <c r="M12" s="1">
        <f t="shared" si="6"/>
        <v>2.85</v>
      </c>
      <c r="N12">
        <f t="shared" si="7"/>
        <v>8.3333333333333375</v>
      </c>
      <c r="O12">
        <f t="shared" si="8"/>
        <v>1.9999999999999971</v>
      </c>
      <c r="P12">
        <f t="shared" si="9"/>
        <v>8.5699734214549643</v>
      </c>
      <c r="Q12">
        <f t="shared" si="2"/>
        <v>-0.26309909395442399</v>
      </c>
    </row>
    <row r="13" spans="1:18" x14ac:dyDescent="0.3">
      <c r="A13" s="1">
        <v>3.8</v>
      </c>
      <c r="B13" s="1">
        <f t="shared" si="3"/>
        <v>3</v>
      </c>
      <c r="C13" s="1">
        <v>-0.3</v>
      </c>
      <c r="D13" s="1">
        <v>3.6</v>
      </c>
      <c r="E13" s="1">
        <v>0.1</v>
      </c>
      <c r="F13" s="1">
        <v>-0.2</v>
      </c>
      <c r="G13" s="1">
        <v>8.5</v>
      </c>
      <c r="H13" s="1">
        <v>9.6999999999999993</v>
      </c>
      <c r="I13">
        <f t="shared" si="0"/>
        <v>4.0999999999999996</v>
      </c>
      <c r="J13">
        <f t="shared" si="1"/>
        <v>6.6499999999999995</v>
      </c>
      <c r="K13">
        <f t="shared" si="4"/>
        <v>0.69318181818181812</v>
      </c>
      <c r="L13">
        <f t="shared" si="5"/>
        <v>0.60613533099050099</v>
      </c>
      <c r="M13" s="1">
        <f t="shared" si="6"/>
        <v>3.0550000000000002</v>
      </c>
      <c r="N13">
        <f t="shared" si="7"/>
        <v>8.1818181818181621</v>
      </c>
      <c r="O13">
        <f t="shared" si="8"/>
        <v>0</v>
      </c>
      <c r="P13">
        <f t="shared" si="9"/>
        <v>8.1818181818181621</v>
      </c>
      <c r="Q13">
        <f t="shared" si="2"/>
        <v>0.19957036587170651</v>
      </c>
    </row>
    <row r="14" spans="1:18" x14ac:dyDescent="0.3">
      <c r="A14" s="1">
        <v>3.91</v>
      </c>
      <c r="B14" s="1">
        <f t="shared" si="3"/>
        <v>3.1100000000000003</v>
      </c>
      <c r="C14" s="1">
        <v>0.8</v>
      </c>
      <c r="D14" s="1">
        <v>3.6</v>
      </c>
      <c r="E14" s="1">
        <v>0.1</v>
      </c>
      <c r="F14" s="1">
        <v>-0.2</v>
      </c>
      <c r="G14" s="1">
        <v>9.1999999999999993</v>
      </c>
      <c r="H14" s="1">
        <v>9.6999999999999993</v>
      </c>
      <c r="I14">
        <f t="shared" si="0"/>
        <v>5</v>
      </c>
      <c r="J14">
        <f t="shared" si="1"/>
        <v>6.6499999999999995</v>
      </c>
      <c r="K14">
        <f t="shared" si="4"/>
        <v>0.72619047619047628</v>
      </c>
      <c r="L14">
        <f t="shared" si="5"/>
        <v>0.62808807123638877</v>
      </c>
      <c r="M14" s="1">
        <f t="shared" si="6"/>
        <v>3.1150000000000002</v>
      </c>
      <c r="N14">
        <f t="shared" si="7"/>
        <v>10.000000000000178</v>
      </c>
      <c r="O14">
        <f t="shared" si="8"/>
        <v>0</v>
      </c>
      <c r="P14">
        <f t="shared" si="9"/>
        <v>10.000000000000178</v>
      </c>
      <c r="Q14">
        <f t="shared" si="2"/>
        <v>1.1499163216945463</v>
      </c>
    </row>
    <row r="15" spans="1:18" x14ac:dyDescent="0.3">
      <c r="A15" s="1">
        <v>3.92</v>
      </c>
      <c r="B15" s="1">
        <f t="shared" si="3"/>
        <v>3.12</v>
      </c>
      <c r="C15" s="1">
        <v>1</v>
      </c>
      <c r="D15" s="1">
        <v>3.6</v>
      </c>
      <c r="E15" s="1">
        <v>0.1</v>
      </c>
      <c r="F15" s="1">
        <v>-0.2</v>
      </c>
      <c r="G15" s="1">
        <v>9.1999999999999993</v>
      </c>
      <c r="H15" s="1">
        <v>9.6999999999999993</v>
      </c>
      <c r="I15">
        <f t="shared" si="0"/>
        <v>5.0999999999999996</v>
      </c>
      <c r="J15">
        <f t="shared" si="1"/>
        <v>6.6499999999999995</v>
      </c>
      <c r="K15">
        <f t="shared" si="4"/>
        <v>0.74390243902439024</v>
      </c>
      <c r="L15">
        <f t="shared" si="5"/>
        <v>0.63958723445333399</v>
      </c>
    </row>
    <row r="16" spans="1:18" x14ac:dyDescent="0.3">
      <c r="B16" s="1"/>
      <c r="C16" s="1"/>
      <c r="D16" s="1"/>
      <c r="E16" s="1"/>
      <c r="F16" s="1"/>
      <c r="G16" s="1"/>
      <c r="H16" s="1"/>
    </row>
    <row r="17" spans="1:11" ht="15.6" x14ac:dyDescent="0.3">
      <c r="A17" s="15" t="s">
        <v>16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x14ac:dyDescent="0.3">
      <c r="B18" s="1"/>
      <c r="C18" s="1"/>
      <c r="D18" s="1"/>
      <c r="E18" s="1"/>
      <c r="F18" s="1"/>
      <c r="G18" s="1"/>
      <c r="H18" s="1"/>
    </row>
    <row r="19" spans="1:11" x14ac:dyDescent="0.3">
      <c r="A19" s="4"/>
      <c r="B19" s="3"/>
      <c r="C19" s="3"/>
      <c r="D19" s="3"/>
    </row>
    <row r="20" spans="1:11" x14ac:dyDescent="0.3">
      <c r="A20" s="1"/>
    </row>
    <row r="21" spans="1:11" x14ac:dyDescent="0.3">
      <c r="A21" s="1"/>
    </row>
    <row r="22" spans="1:11" x14ac:dyDescent="0.3">
      <c r="A22" s="1"/>
    </row>
    <row r="23" spans="1:11" x14ac:dyDescent="0.3">
      <c r="A23" s="1"/>
    </row>
    <row r="24" spans="1:11" x14ac:dyDescent="0.3">
      <c r="A24" s="1"/>
    </row>
    <row r="25" spans="1:11" x14ac:dyDescent="0.3">
      <c r="A25" s="1"/>
    </row>
    <row r="26" spans="1:11" x14ac:dyDescent="0.3">
      <c r="A26" s="1"/>
    </row>
    <row r="27" spans="1:11" x14ac:dyDescent="0.3">
      <c r="A27" s="1"/>
    </row>
    <row r="28" spans="1:11" x14ac:dyDescent="0.3">
      <c r="A28" s="1"/>
    </row>
    <row r="29" spans="1:11" x14ac:dyDescent="0.3">
      <c r="A29" s="1"/>
    </row>
    <row r="30" spans="1:11" x14ac:dyDescent="0.3">
      <c r="A30" s="1"/>
    </row>
    <row r="31" spans="1:11" x14ac:dyDescent="0.3">
      <c r="A31" s="1"/>
    </row>
    <row r="32" spans="1:11" x14ac:dyDescent="0.3">
      <c r="A32" s="1"/>
    </row>
  </sheetData>
  <mergeCells count="5">
    <mergeCell ref="C1:D1"/>
    <mergeCell ref="G1:H1"/>
    <mergeCell ref="I1:J1"/>
    <mergeCell ref="E1:F1"/>
    <mergeCell ref="A17:K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60D0-4E31-434A-96F5-E53B6E37E76E}">
  <dimension ref="A1:J312"/>
  <sheetViews>
    <sheetView tabSelected="1" topLeftCell="A13" zoomScale="130" zoomScaleNormal="130" workbookViewId="0">
      <selection activeCell="I19" activeCellId="1" sqref="I21 I19"/>
    </sheetView>
  </sheetViews>
  <sheetFormatPr defaultRowHeight="14.4" x14ac:dyDescent="0.3"/>
  <cols>
    <col min="1" max="1" width="20.33203125" customWidth="1"/>
    <col min="2" max="3" width="13.6640625" customWidth="1"/>
    <col min="4" max="4" width="13.109375" customWidth="1"/>
    <col min="5" max="5" width="14.109375" customWidth="1"/>
    <col min="6" max="6" width="12.33203125" customWidth="1"/>
    <col min="7" max="7" width="12.88671875" customWidth="1"/>
    <col min="9" max="9" width="21.77734375" customWidth="1"/>
    <col min="10" max="10" width="13.21875" customWidth="1"/>
  </cols>
  <sheetData>
    <row r="1" spans="1:10" ht="23.4" x14ac:dyDescent="0.45">
      <c r="B1" s="16" t="s">
        <v>24</v>
      </c>
      <c r="C1" s="16"/>
      <c r="D1" s="16"/>
      <c r="E1" s="16"/>
    </row>
    <row r="2" spans="1:10" ht="18" x14ac:dyDescent="0.3">
      <c r="A2" s="5" t="s">
        <v>19</v>
      </c>
      <c r="B2" s="5" t="s">
        <v>20</v>
      </c>
      <c r="C2" s="5" t="s">
        <v>28</v>
      </c>
      <c r="D2" s="5" t="s">
        <v>21</v>
      </c>
      <c r="E2" s="5" t="s">
        <v>46</v>
      </c>
      <c r="F2" s="5"/>
      <c r="G2" s="5"/>
      <c r="I2" s="7" t="s">
        <v>29</v>
      </c>
    </row>
    <row r="3" spans="1:10" x14ac:dyDescent="0.3">
      <c r="A3" s="1">
        <f t="shared" ref="A3:A9" si="0">(PI()/2 - B3)/2.01</f>
        <v>0.78149070984820734</v>
      </c>
      <c r="B3" s="6">
        <v>0</v>
      </c>
      <c r="C3" s="6">
        <v>0</v>
      </c>
      <c r="D3" s="1">
        <v>11.5466</v>
      </c>
      <c r="E3" s="1">
        <v>2.0099999999999998</v>
      </c>
      <c r="F3" s="1"/>
      <c r="G3" s="1"/>
      <c r="I3" s="4" t="s">
        <v>45</v>
      </c>
      <c r="J3" s="4" t="s">
        <v>44</v>
      </c>
    </row>
    <row r="4" spans="1:10" x14ac:dyDescent="0.3">
      <c r="A4" s="1">
        <f t="shared" si="0"/>
        <v>0.65124225820683945</v>
      </c>
      <c r="B4" s="6">
        <f>PI()/12</f>
        <v>0.26179938779914941</v>
      </c>
      <c r="C4" s="6" t="s">
        <v>30</v>
      </c>
      <c r="D4" s="1">
        <v>7.2084999999999999</v>
      </c>
      <c r="E4" s="1">
        <v>1.8489</v>
      </c>
      <c r="F4" s="1"/>
      <c r="G4" s="1"/>
      <c r="I4" s="1" t="s">
        <v>40</v>
      </c>
      <c r="J4" s="1" t="s">
        <v>41</v>
      </c>
    </row>
    <row r="5" spans="1:10" x14ac:dyDescent="0.3">
      <c r="A5" s="1">
        <f t="shared" si="0"/>
        <v>0.52099380656547167</v>
      </c>
      <c r="B5" s="6">
        <f>PI()/6</f>
        <v>0.52359877559829882</v>
      </c>
      <c r="C5" s="6" t="s">
        <v>31</v>
      </c>
      <c r="D5" s="1">
        <v>3.1522000000000001</v>
      </c>
      <c r="E5" s="1">
        <v>1.2919</v>
      </c>
      <c r="F5" s="1"/>
      <c r="G5" s="1"/>
      <c r="I5" s="1" t="s">
        <v>42</v>
      </c>
      <c r="J5" s="1" t="s">
        <v>43</v>
      </c>
    </row>
    <row r="6" spans="1:10" x14ac:dyDescent="0.3">
      <c r="A6" s="1">
        <f t="shared" si="0"/>
        <v>0.39074535492410367</v>
      </c>
      <c r="B6" s="6">
        <f>PI()/4</f>
        <v>0.78539816339744828</v>
      </c>
      <c r="C6" s="6" t="s">
        <v>32</v>
      </c>
      <c r="D6" s="1">
        <v>4.1052</v>
      </c>
      <c r="E6" s="1">
        <v>0.78710000000000002</v>
      </c>
      <c r="F6" s="1"/>
    </row>
    <row r="7" spans="1:10" x14ac:dyDescent="0.3">
      <c r="A7" s="1">
        <f t="shared" si="0"/>
        <v>0.26049690328273584</v>
      </c>
      <c r="B7" s="6">
        <f>PI()/3</f>
        <v>1.0471975511965976</v>
      </c>
      <c r="C7" s="6" t="s">
        <v>33</v>
      </c>
      <c r="D7" s="1">
        <v>6.0728999999999997</v>
      </c>
      <c r="E7" s="1">
        <v>0.42899999999999999</v>
      </c>
      <c r="F7" s="1"/>
      <c r="G7" s="4"/>
    </row>
    <row r="8" spans="1:10" x14ac:dyDescent="0.3">
      <c r="A8" s="1">
        <f t="shared" si="0"/>
        <v>0.13024845164136786</v>
      </c>
      <c r="B8" s="6">
        <f>5*PI()/12</f>
        <v>1.3089969389957472</v>
      </c>
      <c r="C8" s="6" t="s">
        <v>34</v>
      </c>
      <c r="D8" s="1">
        <v>7.3453999999999997</v>
      </c>
      <c r="E8" s="1">
        <v>0.18029999999999999</v>
      </c>
      <c r="F8" s="1"/>
      <c r="G8" s="1"/>
    </row>
    <row r="9" spans="1:10" x14ac:dyDescent="0.3">
      <c r="A9" s="1">
        <f t="shared" si="0"/>
        <v>0</v>
      </c>
      <c r="B9" s="6">
        <f>PI()/2</f>
        <v>1.5707963267948966</v>
      </c>
      <c r="C9" s="6" t="s">
        <v>27</v>
      </c>
      <c r="D9" s="1">
        <v>8.0399999999999991</v>
      </c>
      <c r="E9" s="1">
        <v>0</v>
      </c>
      <c r="F9" s="1"/>
      <c r="G9" s="1"/>
    </row>
    <row r="10" spans="1:10" x14ac:dyDescent="0.3">
      <c r="A10" s="1">
        <f>(PI()/2 - B10)/2.01</f>
        <v>2.9957143877514616</v>
      </c>
      <c r="B10" s="6">
        <f>(7*PI()/12)-2*PI()</f>
        <v>-4.4505895925855405</v>
      </c>
      <c r="C10" s="6" t="s">
        <v>35</v>
      </c>
      <c r="D10" s="1">
        <v>8.3375000000000004</v>
      </c>
      <c r="E10" s="1">
        <v>-0.14230000000000001</v>
      </c>
      <c r="F10" s="1"/>
      <c r="G10" s="1"/>
    </row>
    <row r="11" spans="1:10" x14ac:dyDescent="0.3">
      <c r="A11" s="1">
        <f t="shared" ref="A11:A15" si="1">(PI()/2 - B11)/2.01</f>
        <v>2.8654659361100938</v>
      </c>
      <c r="B11" s="6">
        <f>(2*PI()/3)-2*PI()</f>
        <v>-4.1887902047863914</v>
      </c>
      <c r="C11" s="6" t="s">
        <v>36</v>
      </c>
      <c r="D11" s="1">
        <v>8.3477999999999994</v>
      </c>
      <c r="E11" s="1">
        <v>-0.26429999999999998</v>
      </c>
      <c r="F11" s="1"/>
      <c r="G11" s="1"/>
    </row>
    <row r="12" spans="1:10" x14ac:dyDescent="0.3">
      <c r="A12" s="1">
        <f t="shared" si="1"/>
        <v>2.7352174844687256</v>
      </c>
      <c r="B12" s="6">
        <f>(3*PI()/4)-2*PI()</f>
        <v>-3.9269908169872414</v>
      </c>
      <c r="C12" s="6" t="s">
        <v>37</v>
      </c>
      <c r="D12" s="1">
        <v>8.1379000000000001</v>
      </c>
      <c r="E12" s="1">
        <v>-0.37469999999999998</v>
      </c>
      <c r="F12" s="1"/>
      <c r="G12" s="1"/>
    </row>
    <row r="13" spans="1:10" x14ac:dyDescent="0.3">
      <c r="A13" s="1">
        <f t="shared" si="1"/>
        <v>2.6049690328273574</v>
      </c>
      <c r="B13" s="6">
        <f>(5*PI()/6)-2*PI()</f>
        <v>-3.6651914291880918</v>
      </c>
      <c r="C13" s="6" t="s">
        <v>38</v>
      </c>
      <c r="D13" s="1">
        <v>7.7531999999999996</v>
      </c>
      <c r="E13" s="1">
        <v>-0.47870000000000001</v>
      </c>
      <c r="F13" s="1"/>
      <c r="G13" s="1"/>
    </row>
    <row r="14" spans="1:10" x14ac:dyDescent="0.3">
      <c r="A14" s="1">
        <f t="shared" si="1"/>
        <v>2.4747205811859896</v>
      </c>
      <c r="B14" s="6">
        <f>(11*PI()/12)-2*PI()</f>
        <v>-3.4033920413889427</v>
      </c>
      <c r="C14" s="6" t="s">
        <v>39</v>
      </c>
      <c r="D14" s="1">
        <v>7.2266000000000004</v>
      </c>
      <c r="E14" s="1">
        <v>-0.57799999999999996</v>
      </c>
      <c r="F14" s="1"/>
      <c r="G14" s="1"/>
    </row>
    <row r="15" spans="1:10" x14ac:dyDescent="0.3">
      <c r="A15" s="1">
        <f t="shared" si="1"/>
        <v>2.3444721295446218</v>
      </c>
      <c r="B15" s="6">
        <f>(PI())-2*PI()</f>
        <v>-3.1415926535897931</v>
      </c>
      <c r="C15" s="6" t="s">
        <v>26</v>
      </c>
      <c r="D15" s="1">
        <v>6.5987</v>
      </c>
      <c r="E15" s="1">
        <v>-0.67</v>
      </c>
      <c r="F15" s="1"/>
      <c r="G15" s="1"/>
    </row>
    <row r="16" spans="1:10" ht="25.8" x14ac:dyDescent="0.3">
      <c r="A16" s="1"/>
      <c r="B16" s="17" t="s">
        <v>25</v>
      </c>
      <c r="C16" s="17"/>
      <c r="D16" s="17"/>
      <c r="E16" s="17"/>
      <c r="F16" s="1"/>
      <c r="G16" s="1"/>
    </row>
    <row r="17" spans="1:8" ht="18" x14ac:dyDescent="0.3">
      <c r="A17" s="5" t="s">
        <v>19</v>
      </c>
      <c r="B17" s="5" t="s">
        <v>20</v>
      </c>
      <c r="C17" s="5" t="s">
        <v>28</v>
      </c>
      <c r="D17" s="5" t="s">
        <v>21</v>
      </c>
      <c r="E17" s="5" t="s">
        <v>46</v>
      </c>
      <c r="F17" s="5" t="s">
        <v>22</v>
      </c>
      <c r="G17" s="5" t="s">
        <v>23</v>
      </c>
    </row>
    <row r="18" spans="1:8" x14ac:dyDescent="0.3">
      <c r="A18" s="1">
        <f>(PI()/2 - B18)/2.01</f>
        <v>0.78149070984820734</v>
      </c>
      <c r="B18" s="6">
        <v>0</v>
      </c>
      <c r="C18" s="6">
        <v>0</v>
      </c>
      <c r="D18" s="1">
        <v>11.5466</v>
      </c>
      <c r="E18" s="1">
        <v>2.0099999999999998</v>
      </c>
      <c r="F18" s="1">
        <v>8</v>
      </c>
      <c r="G18" s="1">
        <v>0</v>
      </c>
      <c r="H18" s="1">
        <f>-2.44083*10^-9</f>
        <v>-2.4408300000000001E-9</v>
      </c>
    </row>
    <row r="19" spans="1:8" x14ac:dyDescent="0.3">
      <c r="A19" s="1">
        <f t="shared" ref="A19:A30" si="2">(PI()/2 - B19)/2.01</f>
        <v>0.65124225820683945</v>
      </c>
      <c r="B19" s="6">
        <f>PI()/12</f>
        <v>0.26179938779914941</v>
      </c>
      <c r="C19" s="6" t="s">
        <v>30</v>
      </c>
      <c r="D19" s="1">
        <v>7.2002199999999998</v>
      </c>
      <c r="E19" s="1">
        <v>1.84816</v>
      </c>
      <c r="F19" s="1">
        <v>8.0657399999999999</v>
      </c>
      <c r="G19" s="1">
        <v>2.1612100000000001</v>
      </c>
    </row>
    <row r="20" spans="1:8" x14ac:dyDescent="0.3">
      <c r="A20" s="1">
        <f t="shared" si="2"/>
        <v>0.52099380656547167</v>
      </c>
      <c r="B20" s="6">
        <f>PI()/6</f>
        <v>0.52359877559829882</v>
      </c>
      <c r="C20" s="6" t="s">
        <v>31</v>
      </c>
      <c r="D20" s="1">
        <v>3.1549499999999999</v>
      </c>
      <c r="E20" s="1">
        <v>1.29284</v>
      </c>
      <c r="F20" s="1">
        <v>8.8497900000000005</v>
      </c>
      <c r="G20" s="1">
        <v>5.1094299999999997</v>
      </c>
    </row>
    <row r="21" spans="1:8" x14ac:dyDescent="0.3">
      <c r="A21" s="1">
        <f t="shared" si="2"/>
        <v>0.39074535492410367</v>
      </c>
      <c r="B21" s="6">
        <f>PI()/4</f>
        <v>0.78539816339744828</v>
      </c>
      <c r="C21" s="6" t="s">
        <v>32</v>
      </c>
      <c r="D21" s="1">
        <v>4.1051799999999998</v>
      </c>
      <c r="E21" s="1">
        <v>0.78712000000000004</v>
      </c>
      <c r="F21" s="1">
        <v>10.0511</v>
      </c>
      <c r="G21" s="1">
        <v>10.0511</v>
      </c>
    </row>
    <row r="22" spans="1:8" x14ac:dyDescent="0.3">
      <c r="A22" s="1">
        <f t="shared" si="2"/>
        <v>0.26049690328273584</v>
      </c>
      <c r="B22" s="6">
        <f>PI()/3</f>
        <v>1.0471975511965976</v>
      </c>
      <c r="C22" s="6" t="s">
        <v>33</v>
      </c>
      <c r="D22" s="1">
        <v>6.0755100000000004</v>
      </c>
      <c r="E22" s="1">
        <v>0.428533</v>
      </c>
      <c r="F22" s="1">
        <v>11.380800000000001</v>
      </c>
      <c r="G22" s="1">
        <v>19.712199999999999</v>
      </c>
    </row>
    <row r="23" spans="1:8" x14ac:dyDescent="0.3">
      <c r="A23" s="1">
        <f t="shared" si="2"/>
        <v>0.13024845164136786</v>
      </c>
      <c r="B23" s="6">
        <f>5*PI()/12</f>
        <v>1.3089969389957472</v>
      </c>
      <c r="C23" s="6" t="s">
        <v>34</v>
      </c>
      <c r="D23" s="1">
        <v>7.3438699999999999</v>
      </c>
      <c r="E23" s="1">
        <v>0.18065300000000001</v>
      </c>
      <c r="F23" s="1">
        <v>12.5541</v>
      </c>
      <c r="G23" s="1">
        <v>46.852499999999999</v>
      </c>
    </row>
    <row r="24" spans="1:8" x14ac:dyDescent="0.3">
      <c r="A24" s="1">
        <f t="shared" si="2"/>
        <v>0</v>
      </c>
      <c r="B24" s="6">
        <f>PI()/2</f>
        <v>1.5707963267948966</v>
      </c>
      <c r="C24" s="6" t="s">
        <v>27</v>
      </c>
      <c r="D24" s="1">
        <v>8.0399999999999991</v>
      </c>
      <c r="E24" s="1">
        <v>0</v>
      </c>
      <c r="F24" s="1" t="s">
        <v>47</v>
      </c>
      <c r="G24" s="1" t="s">
        <v>47</v>
      </c>
    </row>
    <row r="25" spans="1:8" x14ac:dyDescent="0.3">
      <c r="A25" s="1">
        <f t="shared" si="2"/>
        <v>2.9957143877514616</v>
      </c>
      <c r="B25" s="6">
        <f>(7*PI()/12)-2*PI()</f>
        <v>-4.4505895925855405</v>
      </c>
      <c r="C25" s="6" t="s">
        <v>35</v>
      </c>
      <c r="D25" s="1">
        <v>8.3377499999999998</v>
      </c>
      <c r="E25" s="1">
        <v>-0.142486</v>
      </c>
      <c r="F25" s="1">
        <v>13.569000000000001</v>
      </c>
      <c r="G25" s="1">
        <v>-50.6402</v>
      </c>
    </row>
    <row r="26" spans="1:8" x14ac:dyDescent="0.3">
      <c r="A26" s="1">
        <f t="shared" si="2"/>
        <v>2.8654659361100938</v>
      </c>
      <c r="B26" s="6">
        <f>(2*PI()/3)-2*PI()</f>
        <v>-4.1887902047863914</v>
      </c>
      <c r="C26" s="6" t="s">
        <v>36</v>
      </c>
      <c r="D26" s="1">
        <v>8.3479299999999999</v>
      </c>
      <c r="E26" s="1">
        <v>-0.26413599999999998</v>
      </c>
      <c r="F26" s="1">
        <v>13.2194</v>
      </c>
      <c r="G26" s="1">
        <v>-22.896699999999999</v>
      </c>
    </row>
    <row r="27" spans="1:8" x14ac:dyDescent="0.3">
      <c r="A27" s="1">
        <f t="shared" si="2"/>
        <v>2.7352174844687256</v>
      </c>
      <c r="B27" s="6">
        <f>(3*PI()/4)-2*PI()</f>
        <v>-3.9269908169872414</v>
      </c>
      <c r="C27" s="6" t="s">
        <v>37</v>
      </c>
      <c r="D27" s="1">
        <v>8.1378900000000005</v>
      </c>
      <c r="E27" s="1">
        <v>-0.37469400000000003</v>
      </c>
      <c r="F27" s="1">
        <v>12.3443</v>
      </c>
      <c r="G27" s="1">
        <v>-12.3443</v>
      </c>
    </row>
    <row r="28" spans="1:8" x14ac:dyDescent="0.3">
      <c r="A28" s="1">
        <f t="shared" si="2"/>
        <v>2.6049690328273574</v>
      </c>
      <c r="B28" s="6">
        <f>(5*PI()/6)-2*PI()</f>
        <v>-3.6651914291880918</v>
      </c>
      <c r="C28" s="6" t="s">
        <v>38</v>
      </c>
      <c r="D28" s="1">
        <v>7.7524199999999999</v>
      </c>
      <c r="E28" s="1">
        <v>-0.47888999999999998</v>
      </c>
      <c r="F28" s="1">
        <v>11.0754</v>
      </c>
      <c r="G28" s="1">
        <v>-6.3944099999999997</v>
      </c>
    </row>
    <row r="29" spans="1:8" x14ac:dyDescent="0.3">
      <c r="A29" s="1">
        <f t="shared" si="2"/>
        <v>2.4747205811859896</v>
      </c>
      <c r="B29" s="6">
        <f>(11*PI()/12)-2*PI()</f>
        <v>-3.4033920413889427</v>
      </c>
      <c r="C29" s="6" t="s">
        <v>39</v>
      </c>
      <c r="D29" s="1">
        <v>7.2275</v>
      </c>
      <c r="E29" s="1">
        <v>-0.57784999999999997</v>
      </c>
      <c r="F29" s="1">
        <v>9.5758500000000009</v>
      </c>
      <c r="G29" s="1">
        <v>-2.5658400000000001</v>
      </c>
    </row>
    <row r="30" spans="1:8" x14ac:dyDescent="0.3">
      <c r="A30" s="1">
        <f t="shared" si="2"/>
        <v>2.3444721295446218</v>
      </c>
      <c r="B30" s="6">
        <f>(PI())-2*PI()</f>
        <v>-3.1415926535897931</v>
      </c>
      <c r="C30" s="6" t="s">
        <v>26</v>
      </c>
      <c r="D30" s="1">
        <v>6.5987299999999998</v>
      </c>
      <c r="E30" s="1">
        <v>-0.67</v>
      </c>
      <c r="F30" s="1">
        <v>8</v>
      </c>
      <c r="G30" s="1">
        <v>0</v>
      </c>
      <c r="H30">
        <f>-7.32248*10^-9</f>
        <v>-7.3224800000000001E-9</v>
      </c>
    </row>
    <row r="31" spans="1:8" x14ac:dyDescent="0.3">
      <c r="A31" s="1"/>
      <c r="B31" s="1"/>
      <c r="C31" s="1"/>
      <c r="D31" s="1"/>
      <c r="E31" s="1"/>
      <c r="F31" s="1"/>
      <c r="G31" s="1"/>
    </row>
    <row r="32" spans="1:8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/>
      <c r="E72" s="1"/>
      <c r="F72" s="1"/>
      <c r="G72" s="1"/>
    </row>
    <row r="73" spans="1:7" x14ac:dyDescent="0.3">
      <c r="A73" s="1"/>
      <c r="B73" s="1"/>
      <c r="C73" s="1"/>
      <c r="D73" s="1"/>
      <c r="E73" s="1"/>
      <c r="F73" s="1"/>
      <c r="G73" s="1"/>
    </row>
    <row r="74" spans="1:7" x14ac:dyDescent="0.3">
      <c r="A74" s="1"/>
      <c r="B74" s="1"/>
      <c r="C74" s="1"/>
      <c r="D74" s="1"/>
      <c r="E74" s="1"/>
      <c r="F74" s="1"/>
      <c r="G74" s="1"/>
    </row>
    <row r="75" spans="1:7" x14ac:dyDescent="0.3">
      <c r="A75" s="1"/>
      <c r="B75" s="1"/>
      <c r="C75" s="1"/>
      <c r="D75" s="1"/>
      <c r="E75" s="1"/>
      <c r="F75" s="1"/>
      <c r="G75" s="1"/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3" spans="1:7" x14ac:dyDescent="0.3">
      <c r="A83" s="1"/>
      <c r="B83" s="1"/>
      <c r="C83" s="1"/>
      <c r="D83" s="1"/>
      <c r="E83" s="1"/>
      <c r="F83" s="1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  <row r="99" spans="1:7" x14ac:dyDescent="0.3">
      <c r="A99" s="1"/>
      <c r="B99" s="1"/>
      <c r="C99" s="1"/>
      <c r="D99" s="1"/>
      <c r="E99" s="1"/>
      <c r="F99" s="1"/>
      <c r="G99" s="1"/>
    </row>
    <row r="100" spans="1:7" x14ac:dyDescent="0.3">
      <c r="A100" s="1"/>
      <c r="B100" s="1"/>
      <c r="C100" s="1"/>
      <c r="D100" s="1"/>
      <c r="E100" s="1"/>
      <c r="F100" s="1"/>
      <c r="G100" s="1"/>
    </row>
    <row r="101" spans="1:7" x14ac:dyDescent="0.3">
      <c r="A101" s="1"/>
      <c r="B101" s="1"/>
      <c r="C101" s="1"/>
      <c r="D101" s="1"/>
      <c r="E101" s="1"/>
      <c r="F101" s="1"/>
      <c r="G101" s="1"/>
    </row>
    <row r="102" spans="1:7" x14ac:dyDescent="0.3">
      <c r="A102" s="1"/>
      <c r="B102" s="1"/>
      <c r="C102" s="1"/>
      <c r="D102" s="1"/>
      <c r="E102" s="1"/>
      <c r="F102" s="1"/>
      <c r="G102" s="1"/>
    </row>
    <row r="103" spans="1:7" x14ac:dyDescent="0.3">
      <c r="A103" s="1"/>
      <c r="B103" s="1"/>
      <c r="C103" s="1"/>
      <c r="D103" s="1"/>
      <c r="E103" s="1"/>
      <c r="F103" s="1"/>
      <c r="G103" s="1"/>
    </row>
    <row r="104" spans="1:7" x14ac:dyDescent="0.3">
      <c r="A104" s="1"/>
      <c r="B104" s="1"/>
      <c r="C104" s="1"/>
      <c r="D104" s="1"/>
      <c r="E104" s="1"/>
      <c r="F104" s="1"/>
      <c r="G104" s="1"/>
    </row>
    <row r="105" spans="1:7" x14ac:dyDescent="0.3">
      <c r="A105" s="1"/>
      <c r="B105" s="1"/>
      <c r="C105" s="1"/>
      <c r="D105" s="1"/>
      <c r="E105" s="1"/>
      <c r="F105" s="1"/>
      <c r="G105" s="1"/>
    </row>
    <row r="106" spans="1:7" x14ac:dyDescent="0.3">
      <c r="A106" s="1"/>
      <c r="B106" s="1"/>
      <c r="C106" s="1"/>
      <c r="D106" s="1"/>
      <c r="E106" s="1"/>
      <c r="F106" s="1"/>
      <c r="G106" s="1"/>
    </row>
    <row r="107" spans="1:7" x14ac:dyDescent="0.3">
      <c r="A107" s="1"/>
      <c r="B107" s="1"/>
      <c r="C107" s="1"/>
      <c r="D107" s="1"/>
      <c r="E107" s="1"/>
      <c r="F107" s="1"/>
      <c r="G107" s="1"/>
    </row>
    <row r="108" spans="1:7" x14ac:dyDescent="0.3">
      <c r="A108" s="1"/>
      <c r="B108" s="1"/>
      <c r="C108" s="1"/>
      <c r="D108" s="1"/>
      <c r="E108" s="1"/>
      <c r="F108" s="1"/>
      <c r="G108" s="1"/>
    </row>
    <row r="109" spans="1:7" x14ac:dyDescent="0.3">
      <c r="A109" s="1"/>
      <c r="B109" s="1"/>
      <c r="C109" s="1"/>
      <c r="D109" s="1"/>
      <c r="E109" s="1"/>
      <c r="F109" s="1"/>
      <c r="G109" s="1"/>
    </row>
    <row r="110" spans="1:7" x14ac:dyDescent="0.3">
      <c r="A110" s="1"/>
      <c r="B110" s="1"/>
      <c r="C110" s="1"/>
      <c r="D110" s="1"/>
      <c r="E110" s="1"/>
      <c r="F110" s="1"/>
      <c r="G110" s="1"/>
    </row>
    <row r="111" spans="1:7" x14ac:dyDescent="0.3">
      <c r="A111" s="1"/>
      <c r="B111" s="1"/>
      <c r="C111" s="1"/>
      <c r="D111" s="1"/>
      <c r="E111" s="1"/>
      <c r="F111" s="1"/>
      <c r="G111" s="1"/>
    </row>
    <row r="112" spans="1:7" x14ac:dyDescent="0.3">
      <c r="A112" s="1"/>
      <c r="B112" s="1"/>
      <c r="C112" s="1"/>
      <c r="D112" s="1"/>
      <c r="E112" s="1"/>
      <c r="F112" s="1"/>
      <c r="G112" s="1"/>
    </row>
    <row r="113" spans="1:7" x14ac:dyDescent="0.3">
      <c r="A113" s="1"/>
      <c r="B113" s="1"/>
      <c r="C113" s="1"/>
      <c r="D113" s="1"/>
      <c r="E113" s="1"/>
      <c r="F113" s="1"/>
      <c r="G113" s="1"/>
    </row>
    <row r="114" spans="1:7" x14ac:dyDescent="0.3">
      <c r="A114" s="1"/>
      <c r="B114" s="1"/>
      <c r="C114" s="1"/>
      <c r="D114" s="1"/>
      <c r="E114" s="1"/>
      <c r="F114" s="1"/>
      <c r="G114" s="1"/>
    </row>
    <row r="115" spans="1:7" x14ac:dyDescent="0.3">
      <c r="A115" s="1"/>
      <c r="B115" s="1"/>
      <c r="C115" s="1"/>
      <c r="D115" s="1"/>
      <c r="E115" s="1"/>
      <c r="F115" s="1"/>
      <c r="G115" s="1"/>
    </row>
    <row r="116" spans="1:7" x14ac:dyDescent="0.3">
      <c r="A116" s="1"/>
      <c r="B116" s="1"/>
      <c r="C116" s="1"/>
      <c r="D116" s="1"/>
      <c r="E116" s="1"/>
      <c r="F116" s="1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x14ac:dyDescent="0.3">
      <c r="A131" s="1"/>
      <c r="B131" s="1"/>
      <c r="C131" s="1"/>
      <c r="D131" s="1"/>
      <c r="E131" s="1"/>
      <c r="F131" s="1"/>
      <c r="G131" s="1"/>
    </row>
    <row r="132" spans="1:7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x14ac:dyDescent="0.3">
      <c r="A144" s="1"/>
      <c r="B144" s="1"/>
      <c r="C144" s="1"/>
      <c r="D144" s="1"/>
      <c r="E144" s="1"/>
      <c r="F144" s="1"/>
      <c r="G144" s="1"/>
    </row>
    <row r="145" spans="1:7" x14ac:dyDescent="0.3">
      <c r="A145" s="1"/>
      <c r="B145" s="1"/>
      <c r="C145" s="1"/>
      <c r="D145" s="1"/>
      <c r="E145" s="1"/>
      <c r="F145" s="1"/>
      <c r="G145" s="1"/>
    </row>
    <row r="146" spans="1:7" x14ac:dyDescent="0.3">
      <c r="A146" s="1"/>
      <c r="B146" s="1"/>
      <c r="C146" s="1"/>
      <c r="D146" s="1"/>
      <c r="E146" s="1"/>
      <c r="F146" s="1"/>
      <c r="G146" s="1"/>
    </row>
    <row r="147" spans="1:7" x14ac:dyDescent="0.3">
      <c r="A147" s="1"/>
      <c r="B147" s="1"/>
      <c r="C147" s="1"/>
      <c r="D147" s="1"/>
      <c r="E147" s="1"/>
      <c r="F147" s="1"/>
      <c r="G147" s="1"/>
    </row>
    <row r="148" spans="1:7" x14ac:dyDescent="0.3">
      <c r="A148" s="1"/>
      <c r="B148" s="1"/>
      <c r="C148" s="1"/>
      <c r="D148" s="1"/>
      <c r="E148" s="1"/>
      <c r="F148" s="1"/>
      <c r="G148" s="1"/>
    </row>
    <row r="149" spans="1:7" x14ac:dyDescent="0.3">
      <c r="A149" s="1"/>
      <c r="B149" s="1"/>
      <c r="C149" s="1"/>
      <c r="D149" s="1"/>
      <c r="E149" s="1"/>
      <c r="F149" s="1"/>
      <c r="G149" s="1"/>
    </row>
    <row r="150" spans="1:7" x14ac:dyDescent="0.3">
      <c r="A150" s="1"/>
      <c r="B150" s="1"/>
      <c r="C150" s="1"/>
      <c r="D150" s="1"/>
      <c r="E150" s="1"/>
      <c r="F150" s="1"/>
      <c r="G150" s="1"/>
    </row>
    <row r="151" spans="1:7" x14ac:dyDescent="0.3">
      <c r="A151" s="1"/>
      <c r="B151" s="1"/>
      <c r="C151" s="1"/>
      <c r="D151" s="1"/>
      <c r="E151" s="1"/>
      <c r="F151" s="1"/>
      <c r="G151" s="1"/>
    </row>
    <row r="152" spans="1:7" x14ac:dyDescent="0.3">
      <c r="A152" s="1"/>
      <c r="B152" s="1"/>
      <c r="C152" s="1"/>
      <c r="D152" s="1"/>
      <c r="E152" s="1"/>
      <c r="F152" s="1"/>
      <c r="G152" s="1"/>
    </row>
    <row r="153" spans="1:7" x14ac:dyDescent="0.3">
      <c r="A153" s="1"/>
      <c r="B153" s="1"/>
      <c r="C153" s="1"/>
      <c r="D153" s="1"/>
      <c r="E153" s="1"/>
      <c r="F153" s="1"/>
      <c r="G153" s="1"/>
    </row>
    <row r="154" spans="1:7" x14ac:dyDescent="0.3">
      <c r="A154" s="1"/>
      <c r="B154" s="1"/>
      <c r="C154" s="1"/>
      <c r="D154" s="1"/>
      <c r="E154" s="1"/>
      <c r="F154" s="1"/>
      <c r="G154" s="1"/>
    </row>
    <row r="155" spans="1:7" x14ac:dyDescent="0.3">
      <c r="A155" s="1"/>
      <c r="B155" s="1"/>
      <c r="C155" s="1"/>
      <c r="D155" s="1"/>
      <c r="E155" s="1"/>
      <c r="F155" s="1"/>
      <c r="G155" s="1"/>
    </row>
    <row r="156" spans="1:7" x14ac:dyDescent="0.3">
      <c r="A156" s="1"/>
      <c r="B156" s="1"/>
      <c r="C156" s="1"/>
      <c r="D156" s="1"/>
      <c r="E156" s="1"/>
      <c r="F156" s="1"/>
      <c r="G156" s="1"/>
    </row>
    <row r="157" spans="1:7" x14ac:dyDescent="0.3">
      <c r="A157" s="1"/>
      <c r="B157" s="1"/>
      <c r="C157" s="1"/>
      <c r="D157" s="1"/>
      <c r="E157" s="1"/>
      <c r="F157" s="1"/>
      <c r="G157" s="1"/>
    </row>
    <row r="158" spans="1:7" x14ac:dyDescent="0.3">
      <c r="A158" s="1"/>
      <c r="B158" s="1"/>
      <c r="C158" s="1"/>
      <c r="D158" s="1"/>
      <c r="E158" s="1"/>
      <c r="F158" s="1"/>
      <c r="G158" s="1"/>
    </row>
    <row r="159" spans="1:7" x14ac:dyDescent="0.3">
      <c r="A159" s="1"/>
      <c r="B159" s="1"/>
      <c r="C159" s="1"/>
      <c r="D159" s="1"/>
      <c r="E159" s="1"/>
      <c r="F159" s="1"/>
      <c r="G159" s="1"/>
    </row>
    <row r="160" spans="1:7" x14ac:dyDescent="0.3">
      <c r="A160" s="1"/>
      <c r="B160" s="1"/>
      <c r="C160" s="1"/>
      <c r="D160" s="1"/>
      <c r="E160" s="1"/>
      <c r="F160" s="1"/>
      <c r="G160" s="1"/>
    </row>
    <row r="161" spans="1:7" x14ac:dyDescent="0.3">
      <c r="A161" s="1"/>
      <c r="B161" s="1"/>
      <c r="C161" s="1"/>
      <c r="D161" s="1"/>
      <c r="E161" s="1"/>
      <c r="F161" s="1"/>
      <c r="G161" s="1"/>
    </row>
    <row r="162" spans="1:7" x14ac:dyDescent="0.3">
      <c r="A162" s="1"/>
      <c r="B162" s="1"/>
      <c r="C162" s="1"/>
      <c r="D162" s="1"/>
      <c r="E162" s="1"/>
      <c r="F162" s="1"/>
      <c r="G162" s="1"/>
    </row>
    <row r="163" spans="1:7" x14ac:dyDescent="0.3">
      <c r="A163" s="1"/>
      <c r="B163" s="1"/>
      <c r="C163" s="1"/>
      <c r="D163" s="1"/>
      <c r="E163" s="1"/>
      <c r="F163" s="1"/>
      <c r="G163" s="1"/>
    </row>
    <row r="164" spans="1:7" x14ac:dyDescent="0.3">
      <c r="A164" s="1"/>
      <c r="B164" s="1"/>
      <c r="C164" s="1"/>
      <c r="D164" s="1"/>
      <c r="E164" s="1"/>
      <c r="F164" s="1"/>
      <c r="G164" s="1"/>
    </row>
    <row r="165" spans="1:7" x14ac:dyDescent="0.3">
      <c r="A165" s="1"/>
      <c r="B165" s="1"/>
      <c r="C165" s="1"/>
      <c r="D165" s="1"/>
      <c r="E165" s="1"/>
      <c r="F165" s="1"/>
      <c r="G165" s="1"/>
    </row>
    <row r="166" spans="1:7" x14ac:dyDescent="0.3">
      <c r="A166" s="1"/>
      <c r="B166" s="1"/>
      <c r="C166" s="1"/>
      <c r="D166" s="1"/>
      <c r="E166" s="1"/>
      <c r="F166" s="1"/>
      <c r="G166" s="1"/>
    </row>
    <row r="167" spans="1:7" x14ac:dyDescent="0.3">
      <c r="A167" s="1"/>
      <c r="B167" s="1"/>
      <c r="C167" s="1"/>
      <c r="D167" s="1"/>
      <c r="E167" s="1"/>
      <c r="F167" s="1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x14ac:dyDescent="0.3">
      <c r="A183" s="1"/>
      <c r="B183" s="1"/>
      <c r="C183" s="1"/>
      <c r="D183" s="1"/>
      <c r="E183" s="1"/>
      <c r="F183" s="1"/>
      <c r="G183" s="1"/>
    </row>
    <row r="184" spans="1:7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x14ac:dyDescent="0.3">
      <c r="A198" s="1"/>
      <c r="B198" s="1"/>
      <c r="C198" s="1"/>
      <c r="D198" s="1"/>
      <c r="E198" s="1"/>
      <c r="F198" s="1"/>
      <c r="G198" s="1"/>
    </row>
    <row r="199" spans="1:7" x14ac:dyDescent="0.3">
      <c r="A199" s="1"/>
      <c r="B199" s="1"/>
      <c r="C199" s="1"/>
      <c r="D199" s="1"/>
      <c r="E199" s="1"/>
      <c r="F199" s="1"/>
      <c r="G199" s="1"/>
    </row>
    <row r="200" spans="1:7" x14ac:dyDescent="0.3">
      <c r="A200" s="1"/>
      <c r="B200" s="1"/>
      <c r="C200" s="1"/>
      <c r="D200" s="1"/>
      <c r="E200" s="1"/>
      <c r="F200" s="1"/>
      <c r="G200" s="1"/>
    </row>
    <row r="201" spans="1:7" x14ac:dyDescent="0.3">
      <c r="A201" s="1"/>
      <c r="B201" s="1"/>
      <c r="C201" s="1"/>
      <c r="D201" s="1"/>
      <c r="E201" s="1"/>
      <c r="F201" s="1"/>
      <c r="G201" s="1"/>
    </row>
    <row r="202" spans="1:7" x14ac:dyDescent="0.3">
      <c r="A202" s="1"/>
      <c r="B202" s="1"/>
      <c r="C202" s="1"/>
      <c r="D202" s="1"/>
      <c r="E202" s="1"/>
      <c r="F202" s="1"/>
      <c r="G202" s="1"/>
    </row>
    <row r="203" spans="1:7" x14ac:dyDescent="0.3">
      <c r="A203" s="1"/>
      <c r="B203" s="1"/>
      <c r="C203" s="1"/>
      <c r="D203" s="1"/>
      <c r="E203" s="1"/>
      <c r="F203" s="1"/>
      <c r="G203" s="1"/>
    </row>
    <row r="204" spans="1:7" x14ac:dyDescent="0.3">
      <c r="A204" s="1"/>
      <c r="B204" s="1"/>
      <c r="C204" s="1"/>
      <c r="D204" s="1"/>
      <c r="E204" s="1"/>
      <c r="F204" s="1"/>
      <c r="G204" s="1"/>
    </row>
    <row r="205" spans="1:7" x14ac:dyDescent="0.3">
      <c r="A205" s="1"/>
      <c r="B205" s="1"/>
      <c r="C205" s="1"/>
      <c r="D205" s="1"/>
      <c r="E205" s="1"/>
      <c r="F205" s="1"/>
      <c r="G205" s="1"/>
    </row>
    <row r="206" spans="1:7" x14ac:dyDescent="0.3">
      <c r="A206" s="1"/>
      <c r="B206" s="1"/>
      <c r="C206" s="1"/>
      <c r="D206" s="1"/>
      <c r="E206" s="1"/>
      <c r="F206" s="1"/>
      <c r="G206" s="1"/>
    </row>
    <row r="207" spans="1:7" x14ac:dyDescent="0.3">
      <c r="A207" s="1"/>
      <c r="B207" s="1"/>
      <c r="C207" s="1"/>
      <c r="D207" s="1"/>
      <c r="E207" s="1"/>
      <c r="F207" s="1"/>
      <c r="G207" s="1"/>
    </row>
    <row r="208" spans="1:7" x14ac:dyDescent="0.3">
      <c r="A208" s="1"/>
      <c r="B208" s="1"/>
      <c r="C208" s="1"/>
      <c r="D208" s="1"/>
      <c r="E208" s="1"/>
      <c r="F208" s="1"/>
      <c r="G208" s="1"/>
    </row>
    <row r="209" spans="1:7" x14ac:dyDescent="0.3">
      <c r="A209" s="1"/>
      <c r="B209" s="1"/>
      <c r="C209" s="1"/>
      <c r="D209" s="1"/>
      <c r="E209" s="1"/>
      <c r="F209" s="1"/>
      <c r="G209" s="1"/>
    </row>
    <row r="210" spans="1:7" x14ac:dyDescent="0.3">
      <c r="A210" s="1"/>
      <c r="B210" s="1"/>
      <c r="C210" s="1"/>
      <c r="D210" s="1"/>
      <c r="E210" s="1"/>
      <c r="F210" s="1"/>
      <c r="G210" s="1"/>
    </row>
    <row r="211" spans="1:7" x14ac:dyDescent="0.3">
      <c r="A211" s="1"/>
      <c r="B211" s="1"/>
      <c r="C211" s="1"/>
      <c r="D211" s="1"/>
      <c r="E211" s="1"/>
      <c r="F211" s="1"/>
      <c r="G211" s="1"/>
    </row>
    <row r="212" spans="1:7" x14ac:dyDescent="0.3">
      <c r="A212" s="1"/>
      <c r="B212" s="1"/>
      <c r="C212" s="1"/>
      <c r="D212" s="1"/>
      <c r="E212" s="1"/>
      <c r="F212" s="1"/>
      <c r="G212" s="1"/>
    </row>
    <row r="213" spans="1:7" x14ac:dyDescent="0.3">
      <c r="A213" s="1"/>
      <c r="B213" s="1"/>
      <c r="C213" s="1"/>
      <c r="D213" s="1"/>
      <c r="E213" s="1"/>
      <c r="F213" s="1"/>
      <c r="G213" s="1"/>
    </row>
    <row r="214" spans="1:7" x14ac:dyDescent="0.3">
      <c r="A214" s="1"/>
      <c r="B214" s="1"/>
      <c r="C214" s="1"/>
      <c r="D214" s="1"/>
      <c r="E214" s="1"/>
      <c r="F214" s="1"/>
      <c r="G214" s="1"/>
    </row>
    <row r="215" spans="1:7" x14ac:dyDescent="0.3">
      <c r="A215" s="1"/>
      <c r="B215" s="1"/>
      <c r="C215" s="1"/>
      <c r="D215" s="1"/>
      <c r="E215" s="1"/>
      <c r="F215" s="1"/>
      <c r="G215" s="1"/>
    </row>
    <row r="216" spans="1:7" x14ac:dyDescent="0.3">
      <c r="A216" s="1"/>
      <c r="B216" s="1"/>
      <c r="C216" s="1"/>
      <c r="D216" s="1"/>
      <c r="E216" s="1"/>
      <c r="F216" s="1"/>
      <c r="G216" s="1"/>
    </row>
    <row r="217" spans="1:7" x14ac:dyDescent="0.3">
      <c r="A217" s="1"/>
      <c r="B217" s="1"/>
      <c r="C217" s="1"/>
      <c r="D217" s="1"/>
      <c r="E217" s="1"/>
      <c r="F217" s="1"/>
      <c r="G217" s="1"/>
    </row>
    <row r="218" spans="1:7" x14ac:dyDescent="0.3">
      <c r="A218" s="1"/>
      <c r="B218" s="1"/>
      <c r="C218" s="1"/>
      <c r="D218" s="1"/>
      <c r="E218" s="1"/>
      <c r="F218" s="1"/>
      <c r="G218" s="1"/>
    </row>
    <row r="219" spans="1:7" x14ac:dyDescent="0.3">
      <c r="A219" s="1"/>
      <c r="B219" s="1"/>
      <c r="C219" s="1"/>
      <c r="D219" s="1"/>
      <c r="E219" s="1"/>
      <c r="F219" s="1"/>
      <c r="G219" s="1"/>
    </row>
    <row r="220" spans="1:7" x14ac:dyDescent="0.3">
      <c r="A220" s="1"/>
      <c r="B220" s="1"/>
      <c r="C220" s="1"/>
      <c r="D220" s="1"/>
      <c r="E220" s="1"/>
      <c r="F220" s="1"/>
      <c r="G220" s="1"/>
    </row>
    <row r="221" spans="1:7" x14ac:dyDescent="0.3">
      <c r="A221" s="1"/>
      <c r="B221" s="1"/>
      <c r="C221" s="1"/>
      <c r="D221" s="1"/>
      <c r="E221" s="1"/>
      <c r="F221" s="1"/>
      <c r="G221" s="1"/>
    </row>
    <row r="222" spans="1:7" x14ac:dyDescent="0.3">
      <c r="A222" s="1"/>
      <c r="B222" s="1"/>
      <c r="C222" s="1"/>
      <c r="D222" s="1"/>
      <c r="E222" s="1"/>
      <c r="F222" s="1"/>
      <c r="G222" s="1"/>
    </row>
    <row r="223" spans="1:7" x14ac:dyDescent="0.3">
      <c r="A223" s="1"/>
      <c r="B223" s="1"/>
      <c r="C223" s="1"/>
      <c r="D223" s="1"/>
      <c r="E223" s="1"/>
      <c r="F223" s="1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A238" s="1"/>
      <c r="B238" s="1"/>
      <c r="C238" s="1"/>
      <c r="D238" s="1"/>
      <c r="E238" s="1"/>
      <c r="F238" s="1"/>
      <c r="G238" s="1"/>
    </row>
    <row r="239" spans="1:7" x14ac:dyDescent="0.3">
      <c r="A239" s="1"/>
      <c r="B239" s="1"/>
      <c r="C239" s="1"/>
      <c r="D239" s="1"/>
      <c r="E239" s="1"/>
      <c r="F239" s="1"/>
      <c r="G239" s="1"/>
    </row>
    <row r="240" spans="1:7" x14ac:dyDescent="0.3">
      <c r="A240" s="1"/>
      <c r="B240" s="1"/>
      <c r="C240" s="1"/>
      <c r="D240" s="1"/>
      <c r="E240" s="1"/>
      <c r="F240" s="1"/>
      <c r="G240" s="1"/>
    </row>
    <row r="241" spans="1:7" x14ac:dyDescent="0.3">
      <c r="A241" s="1"/>
      <c r="B241" s="1"/>
      <c r="C241" s="1"/>
      <c r="D241" s="1"/>
      <c r="E241" s="1"/>
      <c r="F241" s="1"/>
      <c r="G241" s="1"/>
    </row>
    <row r="242" spans="1:7" x14ac:dyDescent="0.3">
      <c r="A242" s="1"/>
      <c r="B242" s="1"/>
      <c r="C242" s="1"/>
      <c r="D242" s="1"/>
      <c r="E242" s="1"/>
      <c r="F242" s="1"/>
      <c r="G242" s="1"/>
    </row>
    <row r="243" spans="1:7" x14ac:dyDescent="0.3">
      <c r="A243" s="1"/>
      <c r="B243" s="1"/>
      <c r="C243" s="1"/>
      <c r="D243" s="1"/>
      <c r="E243" s="1"/>
      <c r="F243" s="1"/>
      <c r="G243" s="1"/>
    </row>
    <row r="244" spans="1:7" x14ac:dyDescent="0.3">
      <c r="A244" s="1"/>
      <c r="B244" s="1"/>
      <c r="C244" s="1"/>
      <c r="D244" s="1"/>
      <c r="E244" s="1"/>
      <c r="F244" s="1"/>
      <c r="G244" s="1"/>
    </row>
    <row r="245" spans="1:7" x14ac:dyDescent="0.3">
      <c r="A245" s="1"/>
      <c r="B245" s="1"/>
      <c r="C245" s="1"/>
      <c r="D245" s="1"/>
      <c r="E245" s="1"/>
      <c r="F245" s="1"/>
      <c r="G245" s="1"/>
    </row>
    <row r="246" spans="1:7" x14ac:dyDescent="0.3">
      <c r="A246" s="1"/>
      <c r="B246" s="1"/>
      <c r="C246" s="1"/>
      <c r="D246" s="1"/>
      <c r="E246" s="1"/>
      <c r="F246" s="1"/>
      <c r="G246" s="1"/>
    </row>
    <row r="247" spans="1:7" x14ac:dyDescent="0.3">
      <c r="A247" s="1"/>
      <c r="B247" s="1"/>
      <c r="C247" s="1"/>
      <c r="D247" s="1"/>
      <c r="E247" s="1"/>
      <c r="F247" s="1"/>
      <c r="G247" s="1"/>
    </row>
    <row r="248" spans="1:7" x14ac:dyDescent="0.3">
      <c r="A248" s="1"/>
      <c r="B248" s="1"/>
      <c r="C248" s="1"/>
      <c r="D248" s="1"/>
      <c r="E248" s="1"/>
      <c r="F248" s="1"/>
      <c r="G248" s="1"/>
    </row>
    <row r="249" spans="1:7" x14ac:dyDescent="0.3">
      <c r="A249" s="1"/>
      <c r="B249" s="1"/>
      <c r="C249" s="1"/>
      <c r="D249" s="1"/>
      <c r="E249" s="1"/>
      <c r="F249" s="1"/>
      <c r="G249" s="1"/>
    </row>
    <row r="250" spans="1:7" x14ac:dyDescent="0.3">
      <c r="A250" s="1"/>
      <c r="B250" s="1"/>
      <c r="C250" s="1"/>
      <c r="D250" s="1"/>
      <c r="E250" s="1"/>
      <c r="F250" s="1"/>
      <c r="G250" s="1"/>
    </row>
    <row r="251" spans="1:7" x14ac:dyDescent="0.3">
      <c r="A251" s="1"/>
      <c r="B251" s="1"/>
      <c r="C251" s="1"/>
      <c r="D251" s="1"/>
      <c r="E251" s="1"/>
      <c r="F251" s="1"/>
      <c r="G251" s="1"/>
    </row>
    <row r="252" spans="1:7" x14ac:dyDescent="0.3">
      <c r="A252" s="1"/>
      <c r="B252" s="1"/>
      <c r="C252" s="1"/>
      <c r="D252" s="1"/>
      <c r="E252" s="1"/>
      <c r="F252" s="1"/>
      <c r="G252" s="1"/>
    </row>
    <row r="253" spans="1:7" x14ac:dyDescent="0.3">
      <c r="A253" s="1"/>
      <c r="B253" s="1"/>
      <c r="C253" s="1"/>
      <c r="D253" s="1"/>
      <c r="E253" s="1"/>
      <c r="F253" s="1"/>
      <c r="G253" s="1"/>
    </row>
    <row r="254" spans="1:7" x14ac:dyDescent="0.3">
      <c r="A254" s="1"/>
      <c r="B254" s="1"/>
      <c r="C254" s="1"/>
      <c r="D254" s="1"/>
      <c r="E254" s="1"/>
      <c r="F254" s="1"/>
      <c r="G254" s="1"/>
    </row>
    <row r="255" spans="1:7" x14ac:dyDescent="0.3">
      <c r="A255" s="1"/>
      <c r="B255" s="1"/>
      <c r="C255" s="1"/>
      <c r="D255" s="1"/>
      <c r="E255" s="1"/>
      <c r="F255" s="1"/>
      <c r="G255" s="1"/>
    </row>
    <row r="256" spans="1:7" x14ac:dyDescent="0.3">
      <c r="A256" s="1"/>
      <c r="B256" s="1"/>
      <c r="C256" s="1"/>
      <c r="D256" s="1"/>
      <c r="E256" s="1"/>
      <c r="F256" s="1"/>
      <c r="G256" s="1"/>
    </row>
    <row r="257" spans="1:7" x14ac:dyDescent="0.3">
      <c r="A257" s="1"/>
      <c r="B257" s="1"/>
      <c r="C257" s="1"/>
      <c r="D257" s="1"/>
      <c r="E257" s="1"/>
      <c r="F257" s="1"/>
      <c r="G257" s="1"/>
    </row>
    <row r="258" spans="1:7" x14ac:dyDescent="0.3">
      <c r="A258" s="1"/>
      <c r="B258" s="1"/>
      <c r="C258" s="1"/>
      <c r="D258" s="1"/>
      <c r="E258" s="1"/>
      <c r="F258" s="1"/>
      <c r="G258" s="1"/>
    </row>
    <row r="259" spans="1:7" x14ac:dyDescent="0.3">
      <c r="A259" s="1"/>
      <c r="B259" s="1"/>
      <c r="C259" s="1"/>
      <c r="D259" s="1"/>
      <c r="E259" s="1"/>
      <c r="F259" s="1"/>
      <c r="G259" s="1"/>
    </row>
    <row r="260" spans="1:7" x14ac:dyDescent="0.3">
      <c r="A260" s="1"/>
      <c r="B260" s="1"/>
      <c r="C260" s="1"/>
      <c r="D260" s="1"/>
      <c r="E260" s="1"/>
      <c r="F260" s="1"/>
      <c r="G260" s="1"/>
    </row>
    <row r="261" spans="1:7" x14ac:dyDescent="0.3">
      <c r="A261" s="1"/>
      <c r="B261" s="1"/>
      <c r="C261" s="1"/>
      <c r="D261" s="1"/>
      <c r="E261" s="1"/>
      <c r="F261" s="1"/>
      <c r="G261" s="1"/>
    </row>
    <row r="262" spans="1:7" x14ac:dyDescent="0.3">
      <c r="A262" s="1"/>
      <c r="B262" s="1"/>
      <c r="C262" s="1"/>
      <c r="D262" s="1"/>
      <c r="E262" s="1"/>
      <c r="F262" s="1"/>
      <c r="G262" s="1"/>
    </row>
    <row r="263" spans="1:7" x14ac:dyDescent="0.3">
      <c r="A263" s="1"/>
      <c r="B263" s="1"/>
      <c r="C263" s="1"/>
      <c r="D263" s="1"/>
      <c r="E263" s="1"/>
      <c r="F263" s="1"/>
      <c r="G263" s="1"/>
    </row>
    <row r="264" spans="1:7" x14ac:dyDescent="0.3">
      <c r="A264" s="1"/>
      <c r="B264" s="1"/>
      <c r="C264" s="1"/>
      <c r="D264" s="1"/>
      <c r="E264" s="1"/>
      <c r="F264" s="1"/>
      <c r="G264" s="1"/>
    </row>
    <row r="265" spans="1:7" x14ac:dyDescent="0.3">
      <c r="A265" s="1"/>
      <c r="B265" s="1"/>
      <c r="C265" s="1"/>
      <c r="D265" s="1"/>
      <c r="E265" s="1"/>
      <c r="F265" s="1"/>
      <c r="G265" s="1"/>
    </row>
    <row r="266" spans="1:7" x14ac:dyDescent="0.3">
      <c r="A266" s="1"/>
      <c r="B266" s="1"/>
      <c r="C266" s="1"/>
      <c r="D266" s="1"/>
      <c r="E266" s="1"/>
      <c r="F266" s="1"/>
      <c r="G266" s="1"/>
    </row>
    <row r="267" spans="1:7" x14ac:dyDescent="0.3">
      <c r="A267" s="1"/>
      <c r="B267" s="1"/>
      <c r="C267" s="1"/>
      <c r="D267" s="1"/>
      <c r="E267" s="1"/>
      <c r="F267" s="1"/>
      <c r="G267" s="1"/>
    </row>
    <row r="268" spans="1:7" x14ac:dyDescent="0.3">
      <c r="A268" s="1"/>
      <c r="B268" s="1"/>
      <c r="C268" s="1"/>
      <c r="D268" s="1"/>
      <c r="E268" s="1"/>
      <c r="F268" s="1"/>
      <c r="G268" s="1"/>
    </row>
    <row r="269" spans="1:7" x14ac:dyDescent="0.3">
      <c r="A269" s="1"/>
      <c r="B269" s="1"/>
      <c r="C269" s="1"/>
      <c r="D269" s="1"/>
      <c r="E269" s="1"/>
      <c r="F269" s="1"/>
      <c r="G269" s="1"/>
    </row>
    <row r="270" spans="1:7" x14ac:dyDescent="0.3">
      <c r="A270" s="1"/>
      <c r="B270" s="1"/>
      <c r="C270" s="1"/>
      <c r="D270" s="1"/>
      <c r="E270" s="1"/>
      <c r="F270" s="1"/>
      <c r="G270" s="1"/>
    </row>
    <row r="271" spans="1:7" x14ac:dyDescent="0.3">
      <c r="A271" s="1"/>
      <c r="B271" s="1"/>
      <c r="C271" s="1"/>
      <c r="D271" s="1"/>
      <c r="E271" s="1"/>
      <c r="F271" s="1"/>
      <c r="G271" s="1"/>
    </row>
    <row r="272" spans="1:7" x14ac:dyDescent="0.3">
      <c r="A272" s="1"/>
      <c r="B272" s="1"/>
      <c r="C272" s="1"/>
      <c r="D272" s="1"/>
      <c r="E272" s="1"/>
      <c r="F272" s="1"/>
      <c r="G272" s="1"/>
    </row>
    <row r="273" spans="1:7" x14ac:dyDescent="0.3">
      <c r="A273" s="1"/>
      <c r="B273" s="1"/>
      <c r="C273" s="1"/>
      <c r="D273" s="1"/>
      <c r="E273" s="1"/>
      <c r="F273" s="1"/>
      <c r="G273" s="1"/>
    </row>
    <row r="274" spans="1:7" x14ac:dyDescent="0.3">
      <c r="A274" s="1"/>
      <c r="B274" s="1"/>
      <c r="C274" s="1"/>
      <c r="D274" s="1"/>
      <c r="E274" s="1"/>
      <c r="F274" s="1"/>
      <c r="G274" s="1"/>
    </row>
    <row r="275" spans="1:7" x14ac:dyDescent="0.3">
      <c r="A275" s="1"/>
      <c r="B275" s="1"/>
      <c r="C275" s="1"/>
      <c r="D275" s="1"/>
      <c r="E275" s="1"/>
      <c r="F275" s="1"/>
      <c r="G275" s="1"/>
    </row>
    <row r="276" spans="1:7" x14ac:dyDescent="0.3">
      <c r="A276" s="1"/>
      <c r="B276" s="1"/>
      <c r="C276" s="1"/>
      <c r="D276" s="1"/>
      <c r="E276" s="1"/>
      <c r="F276" s="1"/>
      <c r="G276" s="1"/>
    </row>
    <row r="277" spans="1:7" x14ac:dyDescent="0.3">
      <c r="A277" s="1"/>
      <c r="B277" s="1"/>
      <c r="C277" s="1"/>
      <c r="D277" s="1"/>
      <c r="E277" s="1"/>
      <c r="F277" s="1"/>
      <c r="G277" s="1"/>
    </row>
    <row r="278" spans="1:7" x14ac:dyDescent="0.3">
      <c r="A278" s="1"/>
      <c r="B278" s="1"/>
      <c r="C278" s="1"/>
      <c r="D278" s="1"/>
      <c r="E278" s="1"/>
      <c r="F278" s="1"/>
      <c r="G278" s="1"/>
    </row>
    <row r="279" spans="1:7" x14ac:dyDescent="0.3">
      <c r="A279" s="1"/>
      <c r="B279" s="1"/>
      <c r="C279" s="1"/>
      <c r="D279" s="1"/>
      <c r="E279" s="1"/>
      <c r="F279" s="1"/>
      <c r="G279" s="1"/>
    </row>
    <row r="280" spans="1:7" x14ac:dyDescent="0.3">
      <c r="A280" s="1"/>
      <c r="B280" s="1"/>
      <c r="C280" s="1"/>
      <c r="D280" s="1"/>
      <c r="E280" s="1"/>
      <c r="F280" s="1"/>
      <c r="G280" s="1"/>
    </row>
    <row r="281" spans="1:7" x14ac:dyDescent="0.3">
      <c r="A281" s="1"/>
      <c r="B281" s="1"/>
      <c r="C281" s="1"/>
      <c r="D281" s="1"/>
      <c r="E281" s="1"/>
      <c r="F281" s="1"/>
      <c r="G281" s="1"/>
    </row>
    <row r="282" spans="1:7" x14ac:dyDescent="0.3">
      <c r="A282" s="1"/>
      <c r="B282" s="1"/>
      <c r="C282" s="1"/>
      <c r="D282" s="1"/>
      <c r="E282" s="1"/>
      <c r="F282" s="1"/>
      <c r="G282" s="1"/>
    </row>
    <row r="283" spans="1:7" x14ac:dyDescent="0.3">
      <c r="A283" s="1"/>
      <c r="B283" s="1"/>
      <c r="C283" s="1"/>
      <c r="D283" s="1"/>
      <c r="E283" s="1"/>
      <c r="F283" s="1"/>
      <c r="G283" s="1"/>
    </row>
    <row r="284" spans="1:7" x14ac:dyDescent="0.3">
      <c r="A284" s="1"/>
      <c r="B284" s="1"/>
      <c r="C284" s="1"/>
      <c r="D284" s="1"/>
      <c r="E284" s="1"/>
      <c r="F284" s="1"/>
      <c r="G284" s="1"/>
    </row>
    <row r="285" spans="1:7" x14ac:dyDescent="0.3">
      <c r="A285" s="1"/>
      <c r="B285" s="1"/>
      <c r="C285" s="1"/>
      <c r="D285" s="1"/>
      <c r="E285" s="1"/>
      <c r="F285" s="1"/>
      <c r="G285" s="1"/>
    </row>
    <row r="286" spans="1:7" x14ac:dyDescent="0.3">
      <c r="A286" s="1"/>
      <c r="B286" s="1"/>
      <c r="C286" s="1"/>
      <c r="D286" s="1"/>
      <c r="E286" s="1"/>
      <c r="F286" s="1"/>
      <c r="G286" s="1"/>
    </row>
    <row r="287" spans="1:7" x14ac:dyDescent="0.3">
      <c r="A287" s="1"/>
      <c r="B287" s="1"/>
      <c r="C287" s="1"/>
      <c r="D287" s="1"/>
      <c r="E287" s="1"/>
      <c r="F287" s="1"/>
      <c r="G287" s="1"/>
    </row>
    <row r="288" spans="1:7" x14ac:dyDescent="0.3">
      <c r="A288" s="1"/>
      <c r="B288" s="1"/>
      <c r="C288" s="1"/>
      <c r="D288" s="1"/>
      <c r="E288" s="1"/>
      <c r="F288" s="1"/>
      <c r="G288" s="1"/>
    </row>
    <row r="289" spans="1:7" x14ac:dyDescent="0.3">
      <c r="A289" s="1"/>
      <c r="B289" s="1"/>
      <c r="C289" s="1"/>
      <c r="D289" s="1"/>
      <c r="E289" s="1"/>
      <c r="F289" s="1"/>
      <c r="G289" s="1"/>
    </row>
    <row r="290" spans="1:7" x14ac:dyDescent="0.3">
      <c r="A290" s="1"/>
      <c r="B290" s="1"/>
      <c r="C290" s="1"/>
      <c r="D290" s="1"/>
      <c r="E290" s="1"/>
      <c r="F290" s="1"/>
      <c r="G290" s="1"/>
    </row>
    <row r="291" spans="1:7" x14ac:dyDescent="0.3">
      <c r="A291" s="1"/>
      <c r="B291" s="1"/>
      <c r="C291" s="1"/>
      <c r="D291" s="1"/>
      <c r="E291" s="1"/>
      <c r="F291" s="1"/>
      <c r="G291" s="1"/>
    </row>
    <row r="292" spans="1:7" x14ac:dyDescent="0.3">
      <c r="A292" s="1"/>
      <c r="B292" s="1"/>
      <c r="C292" s="1"/>
      <c r="D292" s="1"/>
      <c r="E292" s="1"/>
      <c r="F292" s="1"/>
      <c r="G292" s="1"/>
    </row>
    <row r="293" spans="1:7" x14ac:dyDescent="0.3">
      <c r="A293" s="1"/>
      <c r="B293" s="1"/>
      <c r="C293" s="1"/>
      <c r="D293" s="1"/>
      <c r="E293" s="1"/>
      <c r="F293" s="1"/>
      <c r="G293" s="1"/>
    </row>
    <row r="294" spans="1:7" x14ac:dyDescent="0.3">
      <c r="A294" s="1"/>
      <c r="B294" s="1"/>
      <c r="C294" s="1"/>
      <c r="D294" s="1"/>
      <c r="E294" s="1"/>
      <c r="F294" s="1"/>
      <c r="G294" s="1"/>
    </row>
    <row r="295" spans="1:7" x14ac:dyDescent="0.3">
      <c r="A295" s="1"/>
      <c r="B295" s="1"/>
      <c r="C295" s="1"/>
      <c r="D295" s="1"/>
      <c r="E295" s="1"/>
      <c r="F295" s="1"/>
      <c r="G295" s="1"/>
    </row>
    <row r="296" spans="1:7" x14ac:dyDescent="0.3">
      <c r="A296" s="1"/>
      <c r="B296" s="1"/>
      <c r="C296" s="1"/>
      <c r="D296" s="1"/>
      <c r="E296" s="1"/>
      <c r="F296" s="1"/>
      <c r="G296" s="1"/>
    </row>
    <row r="297" spans="1:7" x14ac:dyDescent="0.3">
      <c r="A297" s="1"/>
      <c r="B297" s="1"/>
      <c r="C297" s="1"/>
      <c r="D297" s="1"/>
      <c r="E297" s="1"/>
      <c r="F297" s="1"/>
      <c r="G297" s="1"/>
    </row>
    <row r="298" spans="1:7" x14ac:dyDescent="0.3">
      <c r="A298" s="1"/>
      <c r="B298" s="1"/>
      <c r="C298" s="1"/>
      <c r="D298" s="1"/>
      <c r="E298" s="1"/>
      <c r="F298" s="1"/>
      <c r="G298" s="1"/>
    </row>
    <row r="299" spans="1:7" x14ac:dyDescent="0.3">
      <c r="A299" s="1"/>
      <c r="B299" s="1"/>
      <c r="C299" s="1"/>
      <c r="D299" s="1"/>
      <c r="E299" s="1"/>
      <c r="F299" s="1"/>
      <c r="G299" s="1"/>
    </row>
    <row r="300" spans="1:7" x14ac:dyDescent="0.3">
      <c r="A300" s="1"/>
      <c r="B300" s="1"/>
      <c r="C300" s="1"/>
      <c r="D300" s="1"/>
      <c r="E300" s="1"/>
      <c r="F300" s="1"/>
      <c r="G300" s="1"/>
    </row>
    <row r="301" spans="1:7" x14ac:dyDescent="0.3">
      <c r="A301" s="1"/>
      <c r="B301" s="1"/>
      <c r="C301" s="1"/>
      <c r="D301" s="1"/>
      <c r="E301" s="1"/>
      <c r="F301" s="1"/>
      <c r="G301" s="1"/>
    </row>
    <row r="302" spans="1:7" x14ac:dyDescent="0.3">
      <c r="A302" s="1"/>
      <c r="B302" s="1"/>
      <c r="C302" s="1"/>
      <c r="D302" s="1"/>
      <c r="E302" s="1"/>
      <c r="F302" s="1"/>
      <c r="G302" s="1"/>
    </row>
    <row r="303" spans="1:7" x14ac:dyDescent="0.3">
      <c r="A303" s="1"/>
      <c r="B303" s="1"/>
      <c r="C303" s="1"/>
      <c r="D303" s="1"/>
      <c r="E303" s="1"/>
      <c r="F303" s="1"/>
      <c r="G303" s="1"/>
    </row>
    <row r="304" spans="1:7" x14ac:dyDescent="0.3">
      <c r="A304" s="1"/>
      <c r="B304" s="1"/>
      <c r="C304" s="1"/>
      <c r="D304" s="1"/>
      <c r="E304" s="1"/>
      <c r="F304" s="1"/>
      <c r="G304" s="1"/>
    </row>
    <row r="305" spans="1:7" x14ac:dyDescent="0.3">
      <c r="A305" s="1"/>
      <c r="B305" s="1"/>
      <c r="C305" s="1"/>
      <c r="D305" s="1"/>
      <c r="E305" s="1"/>
      <c r="F305" s="1"/>
      <c r="G305" s="1"/>
    </row>
    <row r="306" spans="1:7" x14ac:dyDescent="0.3">
      <c r="A306" s="1"/>
      <c r="B306" s="1"/>
      <c r="C306" s="1"/>
      <c r="D306" s="1"/>
      <c r="E306" s="1"/>
      <c r="F306" s="1"/>
      <c r="G306" s="1"/>
    </row>
    <row r="307" spans="1:7" x14ac:dyDescent="0.3">
      <c r="A307" s="1"/>
      <c r="B307" s="1"/>
      <c r="C307" s="1"/>
      <c r="D307" s="1"/>
      <c r="E307" s="1"/>
      <c r="F307" s="1"/>
      <c r="G307" s="1"/>
    </row>
    <row r="308" spans="1:7" x14ac:dyDescent="0.3">
      <c r="A308" s="1"/>
      <c r="B308" s="1"/>
      <c r="C308" s="1"/>
      <c r="D308" s="1"/>
      <c r="E308" s="1"/>
      <c r="F308" s="1"/>
      <c r="G308" s="1"/>
    </row>
    <row r="309" spans="1:7" x14ac:dyDescent="0.3">
      <c r="A309" s="1"/>
      <c r="B309" s="1"/>
      <c r="C309" s="1"/>
      <c r="D309" s="1"/>
      <c r="E309" s="1"/>
      <c r="F309" s="1"/>
      <c r="G309" s="1"/>
    </row>
    <row r="310" spans="1:7" x14ac:dyDescent="0.3">
      <c r="A310" s="1"/>
      <c r="B310" s="1"/>
      <c r="C310" s="1"/>
      <c r="D310" s="1"/>
      <c r="E310" s="1"/>
      <c r="F310" s="1"/>
      <c r="G310" s="1"/>
    </row>
    <row r="311" spans="1:7" x14ac:dyDescent="0.3">
      <c r="A311" s="1"/>
      <c r="B311" s="1"/>
      <c r="C311" s="1"/>
      <c r="D311" s="1"/>
      <c r="E311" s="1"/>
      <c r="F311" s="1"/>
      <c r="G311" s="1"/>
    </row>
    <row r="312" spans="1:7" x14ac:dyDescent="0.3">
      <c r="A312" s="1"/>
      <c r="B312" s="1"/>
      <c r="C312" s="1"/>
      <c r="D312" s="1"/>
      <c r="E312" s="1"/>
      <c r="F312" s="1"/>
      <c r="G312" s="1"/>
    </row>
  </sheetData>
  <mergeCells count="2">
    <mergeCell ref="B1:E1"/>
    <mergeCell ref="B16:E16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71BF-C282-46B3-B55F-9E244B996E04}">
  <dimension ref="A1:E27"/>
  <sheetViews>
    <sheetView zoomScaleNormal="100" workbookViewId="0">
      <selection activeCell="H19" sqref="H19"/>
    </sheetView>
  </sheetViews>
  <sheetFormatPr defaultRowHeight="14.4" x14ac:dyDescent="0.3"/>
  <cols>
    <col min="1" max="1" width="12.44140625" bestFit="1" customWidth="1"/>
    <col min="2" max="3" width="13" hidden="1" customWidth="1"/>
  </cols>
  <sheetData>
    <row r="1" spans="1:5" ht="23.4" x14ac:dyDescent="0.3">
      <c r="A1" s="18" t="s">
        <v>53</v>
      </c>
      <c r="B1" s="18"/>
      <c r="C1" s="18"/>
      <c r="D1" s="18"/>
      <c r="E1" s="18"/>
    </row>
    <row r="2" spans="1:5" ht="15.6" x14ac:dyDescent="0.3">
      <c r="A2" s="5" t="s">
        <v>0</v>
      </c>
      <c r="B2" s="5" t="s">
        <v>48</v>
      </c>
      <c r="C2" s="5" t="s">
        <v>49</v>
      </c>
      <c r="D2" s="5" t="s">
        <v>51</v>
      </c>
      <c r="E2" s="5" t="s">
        <v>50</v>
      </c>
    </row>
    <row r="3" spans="1:5" x14ac:dyDescent="0.3">
      <c r="A3" s="10">
        <v>0</v>
      </c>
      <c r="B3" s="10"/>
      <c r="C3" s="10"/>
      <c r="D3" s="10">
        <f>(D5)+(D5-D8)/(A5-A8)*(A3-A5)</f>
        <v>6.305055939073581</v>
      </c>
      <c r="E3" s="9">
        <f>E5+(E5-E8)/(A5-A8)*(A3-A5)</f>
        <v>-0.15627894416129662</v>
      </c>
    </row>
    <row r="4" spans="1:5" x14ac:dyDescent="0.3">
      <c r="A4" s="10">
        <v>0.13024845164136786</v>
      </c>
      <c r="B4" s="10"/>
      <c r="C4" s="10"/>
      <c r="D4" s="10">
        <f>D8+(D8-D5)/(A8-A5)*(A4-A8)</f>
        <v>5.3001970636824645</v>
      </c>
      <c r="E4" s="9">
        <f>E8+(E8-E5)/(A8-A5)*(A4-A8)</f>
        <v>0.21819790862127342</v>
      </c>
    </row>
    <row r="5" spans="1:5" x14ac:dyDescent="0.3">
      <c r="A5" s="1">
        <v>0.15000000000000002</v>
      </c>
      <c r="B5" s="6">
        <v>4.4999999999999982</v>
      </c>
      <c r="C5" s="1">
        <v>-2.4999999999999996</v>
      </c>
      <c r="D5" s="1">
        <v>5.1478150704934986</v>
      </c>
      <c r="E5" s="1">
        <v>0.27498551395334409</v>
      </c>
    </row>
    <row r="6" spans="1:5" x14ac:dyDescent="0.3">
      <c r="A6" s="10">
        <v>0.26049690328273584</v>
      </c>
      <c r="B6" s="11"/>
      <c r="C6" s="10"/>
      <c r="D6" s="10">
        <f>D5+(D5-D8)/(A5-A8)*(A6-A5)</f>
        <v>4.2953381882913479</v>
      </c>
      <c r="E6" s="9">
        <f>E5+(E5-E8)/(A5-A8)*(A6-A5)</f>
        <v>0.59267476140384356</v>
      </c>
    </row>
    <row r="7" spans="1:5" x14ac:dyDescent="0.3">
      <c r="A7" s="10">
        <v>0.39074535492410367</v>
      </c>
      <c r="B7" s="11"/>
      <c r="C7" s="10"/>
      <c r="D7" s="10">
        <f>D5+(D5-D8)/(A5-A8)*(A7-A5)</f>
        <v>3.2904793129002323</v>
      </c>
      <c r="E7" s="9">
        <f>E5+(E5-E8)/(A5-A8)*(A7-A5)</f>
        <v>0.96715161418641338</v>
      </c>
    </row>
    <row r="8" spans="1:5" x14ac:dyDescent="0.3">
      <c r="A8" s="1">
        <v>0.44999999999999996</v>
      </c>
      <c r="B8" s="6">
        <v>0</v>
      </c>
      <c r="C8" s="1">
        <v>-2.8333333333333339</v>
      </c>
      <c r="D8" s="1">
        <v>2.8333333333333339</v>
      </c>
      <c r="E8" s="1">
        <v>1.1375144301826252</v>
      </c>
    </row>
    <row r="9" spans="1:5" x14ac:dyDescent="0.3">
      <c r="A9" s="10">
        <v>0.52099380656547167</v>
      </c>
      <c r="B9" s="11"/>
      <c r="C9" s="10"/>
      <c r="D9" s="10">
        <f>D8+(D8-D11)/(A8-A11)*(A9-A8)</f>
        <v>4.7122021900823263</v>
      </c>
      <c r="E9" s="9">
        <f>E8+(E8-E11)/(A8-A11)*(A9-A8)</f>
        <v>1.2408901465753288</v>
      </c>
    </row>
    <row r="10" spans="1:5" x14ac:dyDescent="0.3">
      <c r="A10" s="10">
        <v>0.65124225820683945</v>
      </c>
      <c r="B10" s="11"/>
      <c r="C10" s="10"/>
      <c r="D10" s="10">
        <f>D8+(D8-D11)/(A8-A11)*(A10-A8)</f>
        <v>8.1592600570676446</v>
      </c>
      <c r="E10" s="9">
        <f>E8+(E8-E11)/(A8-A11)*(A10-A8)</f>
        <v>1.4305479160182111</v>
      </c>
    </row>
    <row r="11" spans="1:5" x14ac:dyDescent="0.3">
      <c r="A11" s="1">
        <v>0.75</v>
      </c>
      <c r="B11" s="6">
        <v>-8.8333333333333233</v>
      </c>
      <c r="C11" s="1">
        <v>-6.1666666666666625</v>
      </c>
      <c r="D11" s="1">
        <v>10.77290840746153</v>
      </c>
      <c r="E11" s="1">
        <v>1.5743513377685092</v>
      </c>
    </row>
    <row r="12" spans="1:5" x14ac:dyDescent="0.3">
      <c r="A12" s="9">
        <f>(PI()/2 - B12)/2.01</f>
        <v>0.78149070984820734</v>
      </c>
      <c r="B12" s="12"/>
      <c r="C12" s="9"/>
      <c r="D12" s="9">
        <f>D11+(D11-D8)/(A11-A8)*(A12-A11)</f>
        <v>11.606317924052965</v>
      </c>
      <c r="E12" s="9">
        <f>E11+(E11-E8)/(A11-A8)*(A12-A11)</f>
        <v>1.6202056854610933</v>
      </c>
    </row>
    <row r="13" spans="1:5" x14ac:dyDescent="0.3">
      <c r="A13" s="1">
        <v>1.05</v>
      </c>
      <c r="B13" s="6">
        <v>-5.0000000000000027</v>
      </c>
      <c r="C13" s="1">
        <v>-5.5000000000000018</v>
      </c>
      <c r="D13" s="1">
        <v>7.4330343736592557</v>
      </c>
      <c r="E13" s="1">
        <v>-10.158438063206029</v>
      </c>
    </row>
    <row r="14" spans="1:5" x14ac:dyDescent="0.3">
      <c r="A14" s="1">
        <v>1.3499999999999999</v>
      </c>
      <c r="B14" s="6">
        <v>-5.1666666666666705</v>
      </c>
      <c r="C14" s="1">
        <v>-2.1666666666666683</v>
      </c>
      <c r="D14" s="1">
        <v>5.6025787713238744</v>
      </c>
      <c r="E14" s="1">
        <v>9.7478291894017755</v>
      </c>
    </row>
    <row r="15" spans="1:5" x14ac:dyDescent="0.3">
      <c r="A15" s="1">
        <v>1.65</v>
      </c>
      <c r="B15" s="6">
        <v>-3.6666666666666639</v>
      </c>
      <c r="C15" s="1">
        <v>1</v>
      </c>
      <c r="D15" s="1">
        <v>3.8005847503304571</v>
      </c>
      <c r="E15" s="1">
        <v>-0.81772476948759332</v>
      </c>
    </row>
    <row r="16" spans="1:5" x14ac:dyDescent="0.3">
      <c r="A16" s="1">
        <v>1.9500000000000002</v>
      </c>
      <c r="B16" s="6">
        <v>-1.4999999999999973</v>
      </c>
      <c r="C16" s="1">
        <v>3.9999999999999925</v>
      </c>
      <c r="D16" s="1">
        <v>4.2720018726587581</v>
      </c>
      <c r="E16" s="1">
        <v>-0.6631328549009804</v>
      </c>
    </row>
    <row r="17" spans="1:5" x14ac:dyDescent="0.3">
      <c r="A17" s="1">
        <v>2.2500000000000004</v>
      </c>
      <c r="B17" s="1">
        <v>2.1666666666666679</v>
      </c>
      <c r="C17" s="1">
        <v>6.1666666666666723</v>
      </c>
      <c r="D17" s="1">
        <v>6.5362238503758654</v>
      </c>
      <c r="E17" s="1">
        <v>-0.6611762769413162</v>
      </c>
    </row>
    <row r="18" spans="1:5" x14ac:dyDescent="0.3">
      <c r="A18" s="10">
        <v>2.3444721295446218</v>
      </c>
      <c r="B18" s="10"/>
      <c r="C18" s="10"/>
      <c r="D18" s="10">
        <f>D17+(D20-D17)/(A20-A17)*(A18-A17)</f>
        <v>7.0800095177703017</v>
      </c>
      <c r="E18" s="9">
        <f>E17+(E20-E17)/(A20-A17)*(A18-A17)</f>
        <v>-0.57886538927400832</v>
      </c>
    </row>
    <row r="19" spans="1:5" x14ac:dyDescent="0.3">
      <c r="A19" s="9">
        <v>2.4747205811859896</v>
      </c>
      <c r="B19" s="9"/>
      <c r="C19" s="9"/>
      <c r="D19" s="9">
        <f>D17+(D20-D17)/(A20-A17)*(A19-A17)</f>
        <v>7.8297252439246456</v>
      </c>
      <c r="E19" s="9">
        <f>E17+(E20-E17)/(A20-A17)*(A19-A17)</f>
        <v>-0.46538360661947742</v>
      </c>
    </row>
    <row r="20" spans="1:5" x14ac:dyDescent="0.3">
      <c r="A20" s="1">
        <v>2.5500000000000003</v>
      </c>
      <c r="B20" s="1">
        <v>6.1666666666666705</v>
      </c>
      <c r="C20" s="1">
        <v>5.5000000000000044</v>
      </c>
      <c r="D20" s="1">
        <v>8.2630368374937007</v>
      </c>
      <c r="E20" s="1">
        <v>-0.39979478359274978</v>
      </c>
    </row>
    <row r="21" spans="1:5" x14ac:dyDescent="0.3">
      <c r="A21" s="10">
        <v>2.6049690328273574</v>
      </c>
      <c r="B21" s="10"/>
      <c r="C21" s="10"/>
      <c r="D21" s="10">
        <f>D20+(D23-D20)/(A23-A20)*(A21-A20)</f>
        <v>8.3192768613593131</v>
      </c>
      <c r="E21" s="10">
        <f>E20+(E23-E20)/(A23-A20)*(A21-A20)</f>
        <v>-0.37474801742245861</v>
      </c>
    </row>
    <row r="22" spans="1:5" x14ac:dyDescent="0.3">
      <c r="A22" s="9">
        <v>2.7352174844687256</v>
      </c>
      <c r="B22" s="9"/>
      <c r="C22" s="9"/>
      <c r="D22" s="9">
        <f>D23+(D23-D20)/(A23-A20)*(A22-A23)</f>
        <v>8.4525369107361303</v>
      </c>
      <c r="E22" s="9">
        <f>E23+(E23-E20)/(A23-A20)*(A22-A23)</f>
        <v>-0.31540001101765536</v>
      </c>
    </row>
    <row r="23" spans="1:5" x14ac:dyDescent="0.3">
      <c r="A23" s="1">
        <v>2.85</v>
      </c>
      <c r="B23" s="1">
        <v>8.3333333333333375</v>
      </c>
      <c r="C23" s="1">
        <v>1.9999999999999971</v>
      </c>
      <c r="D23" s="1">
        <v>8.5699734214549643</v>
      </c>
      <c r="E23" s="1">
        <v>-0.26309909395442399</v>
      </c>
    </row>
    <row r="24" spans="1:5" x14ac:dyDescent="0.3">
      <c r="A24" s="9">
        <v>2.8654659361100938</v>
      </c>
      <c r="B24" s="9"/>
      <c r="C24" s="9"/>
      <c r="D24" s="9">
        <f>D26+(D26-D23)/(A26-A23)*(A24-A26)</f>
        <v>8.5406895963963265</v>
      </c>
      <c r="E24" s="9">
        <f>E26+(E26-E23)/(A26-A23)*(A24-A26)</f>
        <v>-0.22819364856046054</v>
      </c>
    </row>
    <row r="25" spans="1:5" x14ac:dyDescent="0.3">
      <c r="A25" s="9">
        <v>2.9957143877514616</v>
      </c>
      <c r="B25" s="9"/>
      <c r="C25" s="9"/>
      <c r="D25" s="9">
        <f>D26+(D26-D23)/(A26-A23)*(A25-A26)</f>
        <v>8.2940719429369238</v>
      </c>
      <c r="E25" s="10">
        <f>E26+(E26-E23)/(A26-A23)*(A25-A26)</f>
        <v>6.5767233215644288E-2</v>
      </c>
    </row>
    <row r="26" spans="1:5" x14ac:dyDescent="0.3">
      <c r="A26" s="1">
        <v>3.0550000000000002</v>
      </c>
      <c r="B26" s="1">
        <v>8.1818181818181621</v>
      </c>
      <c r="C26" s="1">
        <v>0</v>
      </c>
      <c r="D26" s="1">
        <v>8.1818181818181621</v>
      </c>
      <c r="E26" s="1">
        <v>0.19957036587170651</v>
      </c>
    </row>
    <row r="27" spans="1:5" x14ac:dyDescent="0.3">
      <c r="A27" s="1">
        <v>3.1150000000000002</v>
      </c>
      <c r="B27" s="1">
        <v>10.000000000000178</v>
      </c>
      <c r="C27" s="1">
        <v>0</v>
      </c>
      <c r="D27" s="1">
        <v>10.000000000000178</v>
      </c>
      <c r="E27" s="1">
        <v>1.1499163216945463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0624-ACF1-408D-9377-C7DD7CB48579}">
  <dimension ref="A1:D29"/>
  <sheetViews>
    <sheetView zoomScaleNormal="100" workbookViewId="0">
      <selection sqref="A1:C1"/>
    </sheetView>
  </sheetViews>
  <sheetFormatPr defaultRowHeight="14.4" x14ac:dyDescent="0.3"/>
  <cols>
    <col min="1" max="1" width="8.88671875" style="8"/>
  </cols>
  <sheetData>
    <row r="1" spans="1:4" ht="23.4" x14ac:dyDescent="0.45">
      <c r="A1" s="16" t="s">
        <v>54</v>
      </c>
      <c r="B1" s="16"/>
      <c r="C1" s="16"/>
    </row>
    <row r="2" spans="1:4" ht="18" x14ac:dyDescent="0.3">
      <c r="A2" s="5" t="s">
        <v>20</v>
      </c>
      <c r="B2" s="5" t="s">
        <v>22</v>
      </c>
      <c r="C2" s="5" t="s">
        <v>23</v>
      </c>
    </row>
    <row r="3" spans="1:4" x14ac:dyDescent="0.3">
      <c r="A3" s="8">
        <f>PI()/2</f>
        <v>1.5707963267948966</v>
      </c>
      <c r="B3" s="1" t="s">
        <v>47</v>
      </c>
      <c r="C3" s="1" t="s">
        <v>47</v>
      </c>
    </row>
    <row r="4" spans="1:4" x14ac:dyDescent="0.3">
      <c r="A4" s="13">
        <f>A3-PI()/12</f>
        <v>1.3089969389957472</v>
      </c>
      <c r="B4" s="1">
        <v>12.5541</v>
      </c>
      <c r="C4" s="1">
        <v>46.852499999999999</v>
      </c>
    </row>
    <row r="5" spans="1:4" x14ac:dyDescent="0.3">
      <c r="A5" s="13">
        <f>A4-PI()/12</f>
        <v>1.0471975511965979</v>
      </c>
      <c r="B5" s="1">
        <v>11.380800000000001</v>
      </c>
      <c r="C5" s="1">
        <v>19.712199999999999</v>
      </c>
    </row>
    <row r="6" spans="1:4" x14ac:dyDescent="0.3">
      <c r="A6" s="13">
        <f t="shared" ref="A6:A27" si="0">A5-PI()/12</f>
        <v>0.7853981633974485</v>
      </c>
      <c r="B6" s="1">
        <v>10.0511</v>
      </c>
      <c r="C6" s="1">
        <v>10.0511</v>
      </c>
    </row>
    <row r="7" spans="1:4" x14ac:dyDescent="0.3">
      <c r="A7" s="13">
        <f t="shared" si="0"/>
        <v>0.52359877559829915</v>
      </c>
      <c r="B7" s="1">
        <v>8.8497900000000005</v>
      </c>
      <c r="C7" s="1">
        <v>5.1094299999999997</v>
      </c>
    </row>
    <row r="8" spans="1:4" x14ac:dyDescent="0.3">
      <c r="A8" s="13">
        <f t="shared" si="0"/>
        <v>0.26179938779914974</v>
      </c>
      <c r="B8" s="1">
        <v>8.0657399999999999</v>
      </c>
      <c r="C8" s="1">
        <v>2.1612100000000001</v>
      </c>
    </row>
    <row r="9" spans="1:4" x14ac:dyDescent="0.3">
      <c r="A9" s="13">
        <f t="shared" si="0"/>
        <v>0</v>
      </c>
      <c r="B9" s="1">
        <v>8</v>
      </c>
      <c r="C9" s="1">
        <v>0</v>
      </c>
    </row>
    <row r="10" spans="1:4" x14ac:dyDescent="0.3">
      <c r="A10" s="13">
        <f t="shared" si="0"/>
        <v>-0.26179938779914941</v>
      </c>
      <c r="B10" s="6">
        <v>9.2249499999999998</v>
      </c>
      <c r="C10">
        <v>-2.4718200000000001</v>
      </c>
    </row>
    <row r="11" spans="1:4" x14ac:dyDescent="0.3">
      <c r="A11" s="13">
        <f t="shared" si="0"/>
        <v>-0.52359877559829882</v>
      </c>
      <c r="B11">
        <v>14.636799999999999</v>
      </c>
      <c r="C11">
        <v>-8.4505800000000004</v>
      </c>
    </row>
    <row r="12" spans="1:4" hidden="1" x14ac:dyDescent="0.3">
      <c r="A12" s="13">
        <f t="shared" si="0"/>
        <v>-0.78539816339744828</v>
      </c>
      <c r="B12">
        <v>-276.80599999999998</v>
      </c>
      <c r="C12">
        <v>276.80599999999998</v>
      </c>
    </row>
    <row r="13" spans="1:4" x14ac:dyDescent="0.3">
      <c r="A13" s="13">
        <f t="shared" si="0"/>
        <v>-1.0471975511965976</v>
      </c>
      <c r="B13">
        <v>-7.3808299999999996</v>
      </c>
      <c r="C13">
        <v>12.784000000000001</v>
      </c>
    </row>
    <row r="14" spans="1:4" x14ac:dyDescent="0.3">
      <c r="A14" s="13">
        <f t="shared" si="0"/>
        <v>-1.308996938995747</v>
      </c>
      <c r="B14">
        <v>-2.0717599999999998</v>
      </c>
      <c r="C14">
        <v>7.7319100000000001</v>
      </c>
    </row>
    <row r="15" spans="1:4" x14ac:dyDescent="0.3">
      <c r="A15" s="13">
        <f t="shared" si="0"/>
        <v>-1.5707963267948963</v>
      </c>
      <c r="B15">
        <v>0</v>
      </c>
      <c r="C15">
        <v>6</v>
      </c>
      <c r="D15" t="s">
        <v>52</v>
      </c>
    </row>
    <row r="16" spans="1:4" x14ac:dyDescent="0.3">
      <c r="A16" s="13">
        <f t="shared" si="0"/>
        <v>-1.8325957145940457</v>
      </c>
      <c r="B16">
        <v>1.3610100000000001</v>
      </c>
      <c r="C16">
        <v>5.0793499999999998</v>
      </c>
    </row>
    <row r="17" spans="1:4" x14ac:dyDescent="0.3">
      <c r="A17" s="13">
        <f t="shared" si="0"/>
        <v>-2.0943951023931953</v>
      </c>
      <c r="B17">
        <v>2.5452699999999999</v>
      </c>
      <c r="C17">
        <v>4.4085400000000003</v>
      </c>
    </row>
    <row r="18" spans="1:4" x14ac:dyDescent="0.3">
      <c r="A18" s="13">
        <f t="shared" si="0"/>
        <v>-2.3561944901923448</v>
      </c>
      <c r="B18">
        <v>3.7437100000000001</v>
      </c>
      <c r="C18">
        <v>3.7437100000000001</v>
      </c>
    </row>
    <row r="19" spans="1:4" x14ac:dyDescent="0.3">
      <c r="A19" s="13">
        <f t="shared" si="0"/>
        <v>-2.6179938779914944</v>
      </c>
      <c r="B19">
        <v>5.0407700000000002</v>
      </c>
      <c r="C19">
        <v>2.9102899999999998</v>
      </c>
    </row>
    <row r="20" spans="1:4" x14ac:dyDescent="0.3">
      <c r="A20" s="13">
        <f t="shared" si="0"/>
        <v>-2.879793265790644</v>
      </c>
      <c r="B20">
        <v>6.4655800000000001</v>
      </c>
      <c r="C20">
        <v>1.73245</v>
      </c>
    </row>
    <row r="21" spans="1:4" x14ac:dyDescent="0.3">
      <c r="A21" s="13">
        <f>A20-PI()/12</f>
        <v>-3.1415926535897936</v>
      </c>
      <c r="B21" s="1">
        <v>8</v>
      </c>
      <c r="C21" s="1">
        <v>0</v>
      </c>
    </row>
    <row r="22" spans="1:4" x14ac:dyDescent="0.3">
      <c r="A22" s="13">
        <f t="shared" si="0"/>
        <v>-3.4033920413889431</v>
      </c>
      <c r="B22" s="1">
        <v>9.5758500000000009</v>
      </c>
      <c r="C22" s="1">
        <v>-2.5658400000000001</v>
      </c>
    </row>
    <row r="23" spans="1:4" x14ac:dyDescent="0.3">
      <c r="A23" s="13">
        <f t="shared" si="0"/>
        <v>-3.6651914291880927</v>
      </c>
      <c r="B23" s="1">
        <v>11.0754</v>
      </c>
      <c r="C23" s="1">
        <v>-6.3944099999999997</v>
      </c>
    </row>
    <row r="24" spans="1:4" x14ac:dyDescent="0.3">
      <c r="A24" s="13">
        <f t="shared" si="0"/>
        <v>-3.9269908169872423</v>
      </c>
      <c r="B24" s="1">
        <v>12.3443</v>
      </c>
      <c r="C24" s="1">
        <v>-12.3443</v>
      </c>
    </row>
    <row r="25" spans="1:4" x14ac:dyDescent="0.3">
      <c r="A25" s="13">
        <f t="shared" si="0"/>
        <v>-4.1887902047863914</v>
      </c>
      <c r="B25" s="1">
        <v>13.2194</v>
      </c>
      <c r="C25" s="1">
        <v>-22.896699999999999</v>
      </c>
    </row>
    <row r="26" spans="1:4" x14ac:dyDescent="0.3">
      <c r="A26" s="13">
        <f t="shared" si="0"/>
        <v>-4.4505895925855405</v>
      </c>
      <c r="B26" s="1">
        <v>13.569000000000001</v>
      </c>
      <c r="C26" s="1">
        <v>-50.6402</v>
      </c>
    </row>
    <row r="27" spans="1:4" x14ac:dyDescent="0.3">
      <c r="A27" s="13">
        <f t="shared" si="0"/>
        <v>-4.7123889803846897</v>
      </c>
      <c r="B27">
        <v>13.333299999999999</v>
      </c>
      <c r="C27" t="s">
        <v>47</v>
      </c>
      <c r="D27">
        <f>-3.46599*10^10</f>
        <v>-34659900000</v>
      </c>
    </row>
    <row r="28" spans="1:4" x14ac:dyDescent="0.3">
      <c r="A28" s="13"/>
    </row>
    <row r="29" spans="1:4" x14ac:dyDescent="0.3">
      <c r="A29" s="13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 Desai</dc:creator>
  <cp:lastModifiedBy>Vivek Kumar</cp:lastModifiedBy>
  <dcterms:created xsi:type="dcterms:W3CDTF">2024-11-28T14:39:13Z</dcterms:created>
  <dcterms:modified xsi:type="dcterms:W3CDTF">2024-11-29T10:44:33Z</dcterms:modified>
</cp:coreProperties>
</file>